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mjoao lima\Documents\COMÉRCIO EXTERNO\Síntese Estatistica\66. Fevereiro 2019\"/>
    </mc:Choice>
  </mc:AlternateContent>
  <bookViews>
    <workbookView xWindow="360" yWindow="3360" windowWidth="15315" windowHeight="2400"/>
  </bookViews>
  <sheets>
    <sheet name="Indice" sheetId="30" r:id="rId1"/>
    <sheet name="0" sheetId="32" r:id="rId2"/>
    <sheet name="1" sheetId="58" r:id="rId3"/>
    <sheet name="2" sheetId="60" r:id="rId4"/>
    <sheet name="3" sheetId="75" r:id="rId5"/>
    <sheet name="4" sheetId="2" r:id="rId6"/>
    <sheet name="5" sheetId="34" r:id="rId7"/>
    <sheet name="6" sheetId="3" r:id="rId8"/>
    <sheet name="7" sheetId="71" r:id="rId9"/>
    <sheet name="8" sheetId="36" r:id="rId10"/>
    <sheet name="9" sheetId="72" r:id="rId11"/>
    <sheet name="10" sheetId="46" r:id="rId12"/>
    <sheet name="11" sheetId="73" r:id="rId13"/>
    <sheet name="12" sheetId="47" r:id="rId14"/>
    <sheet name="13" sheetId="74" r:id="rId15"/>
    <sheet name="14" sheetId="48" r:id="rId16"/>
    <sheet name="15" sheetId="65" r:id="rId17"/>
    <sheet name="16" sheetId="66" r:id="rId18"/>
    <sheet name="17" sheetId="67" r:id="rId19"/>
    <sheet name="18" sheetId="68" r:id="rId20"/>
    <sheet name="19" sheetId="69" r:id="rId21"/>
    <sheet name="20" sheetId="70" r:id="rId22"/>
    <sheet name="1 (2)" sheetId="49" state="hidden" r:id="rId23"/>
  </sheets>
  <externalReferences>
    <externalReference r:id="rId24"/>
  </externalReferences>
  <definedNames>
    <definedName name="_xlnm.Print_Area" localSheetId="2">'1'!$A$1:$Q$36</definedName>
    <definedName name="_xlnm.Print_Area" localSheetId="11">'10'!$A$1:$R$96</definedName>
    <definedName name="_xlnm.Print_Area" localSheetId="13">'12'!$A$1:$R$96</definedName>
    <definedName name="_xlnm.Print_Area" localSheetId="15">'14'!$A$1:$R$96</definedName>
    <definedName name="_xlnm.Print_Area" localSheetId="16">'15'!$A$1:$T$8</definedName>
    <definedName name="_xlnm.Print_Area" localSheetId="17">'16'!$A$1:$R$90</definedName>
    <definedName name="_xlnm.Print_Area" localSheetId="18">'17'!$A$1:$T$8</definedName>
    <definedName name="_xlnm.Print_Area" localSheetId="19">'18'!$A$1:$R$96</definedName>
    <definedName name="_xlnm.Print_Area" localSheetId="20">'19'!$A$1:$T$8</definedName>
    <definedName name="_xlnm.Print_Area" localSheetId="3">'2'!$A$1:$AK$68</definedName>
    <definedName name="_xlnm.Print_Area" localSheetId="21">'20'!$A$1:$R$84</definedName>
    <definedName name="_xlnm.Print_Area" localSheetId="4">'3'!$A$1:$AK$68</definedName>
    <definedName name="_xlnm.Print_Area" localSheetId="5">'4'!$A$1:$S$19</definedName>
    <definedName name="_xlnm.Print_Area" localSheetId="7">'6'!$A$1:$S$96</definedName>
    <definedName name="_xlnm.Print_Area" localSheetId="9">'8'!$A$1:$R$96</definedName>
    <definedName name="_xlnm.Print_Area" localSheetId="0">Indice!$B$1:$N$19</definedName>
    <definedName name="Z_D2454DF7_9151_402B_B9E4_208D72282370_.wvu.Cols" localSheetId="22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1" hidden="1">'10'!$A$1:$R$96</definedName>
    <definedName name="Z_D2454DF7_9151_402B_B9E4_208D72282370_.wvu.PrintArea" localSheetId="13" hidden="1">'12'!$A$1:$R$96</definedName>
    <definedName name="Z_D2454DF7_9151_402B_B9E4_208D72282370_.wvu.PrintArea" localSheetId="15" hidden="1">'14'!$A$1:$R$96</definedName>
    <definedName name="Z_D2454DF7_9151_402B_B9E4_208D72282370_.wvu.PrintArea" localSheetId="16" hidden="1">'15'!$A$1:$T$8</definedName>
    <definedName name="Z_D2454DF7_9151_402B_B9E4_208D72282370_.wvu.PrintArea" localSheetId="17" hidden="1">'16'!$A$1:$R$90</definedName>
    <definedName name="Z_D2454DF7_9151_402B_B9E4_208D72282370_.wvu.PrintArea" localSheetId="18" hidden="1">'17'!$A$1:$T$8</definedName>
    <definedName name="Z_D2454DF7_9151_402B_B9E4_208D72282370_.wvu.PrintArea" localSheetId="19" hidden="1">'18'!$A$1:$R$96</definedName>
    <definedName name="Z_D2454DF7_9151_402B_B9E4_208D72282370_.wvu.PrintArea" localSheetId="20" hidden="1">'19'!$A$1:$T$8</definedName>
    <definedName name="Z_D2454DF7_9151_402B_B9E4_208D72282370_.wvu.PrintArea" localSheetId="21" hidden="1">'20'!$A$1:$R$84</definedName>
    <definedName name="Z_D2454DF7_9151_402B_B9E4_208D72282370_.wvu.PrintArea" localSheetId="5" hidden="1">'4'!$A$1:$S$58</definedName>
    <definedName name="Z_D2454DF7_9151_402B_B9E4_208D72282370_.wvu.PrintArea" localSheetId="7" hidden="1">'6'!$A$1:$R$96</definedName>
    <definedName name="Z_D2454DF7_9151_402B_B9E4_208D72282370_.wvu.PrintArea" localSheetId="9" hidden="1">'8'!$A$1:$R$96</definedName>
    <definedName name="Z_D2454DF7_9151_402B_B9E4_208D72282370_.wvu.PrintArea" localSheetId="0" hidden="1">Indice!$B$1:$N$19</definedName>
  </definedNames>
  <calcPr calcId="152511"/>
  <customWorkbookViews>
    <customWorkbookView name="Maria João Lima - Vista pessoal" guid="{D2454DF7-9151-402B-B9E4-208D72282370}" mergeInterval="0" personalView="1" maximized="1" windowWidth="1436" windowHeight="675" activeSheetId="23"/>
  </customWorkbookViews>
</workbook>
</file>

<file path=xl/calcChain.xml><?xml version="1.0" encoding="utf-8"?>
<calcChain xmlns="http://schemas.openxmlformats.org/spreadsheetml/2006/main">
  <c r="R30" i="58" l="1"/>
  <c r="Q30" i="58"/>
  <c r="R19" i="58"/>
  <c r="Q19" i="58"/>
  <c r="R8" i="58"/>
  <c r="Q8" i="58"/>
  <c r="R28" i="58"/>
  <c r="Q28" i="58"/>
  <c r="R17" i="58"/>
  <c r="Q17" i="58"/>
  <c r="AJ63" i="75"/>
  <c r="P63" i="75"/>
  <c r="Q63" i="75"/>
  <c r="R63" i="75"/>
  <c r="S63" i="75"/>
  <c r="T63" i="75"/>
  <c r="U63" i="75"/>
  <c r="V63" i="75"/>
  <c r="W63" i="75"/>
  <c r="X63" i="75"/>
  <c r="O63" i="75"/>
  <c r="C63" i="75"/>
  <c r="D63" i="75"/>
  <c r="E63" i="75"/>
  <c r="F63" i="75"/>
  <c r="G63" i="75"/>
  <c r="H63" i="75"/>
  <c r="I63" i="75"/>
  <c r="J63" i="75"/>
  <c r="K63" i="75"/>
  <c r="B63" i="75"/>
  <c r="P41" i="75"/>
  <c r="Q41" i="75"/>
  <c r="R41" i="75"/>
  <c r="S41" i="75"/>
  <c r="T41" i="75"/>
  <c r="U41" i="75"/>
  <c r="V41" i="75"/>
  <c r="W41" i="75"/>
  <c r="X41" i="75"/>
  <c r="O41" i="75"/>
  <c r="C41" i="75"/>
  <c r="D41" i="75"/>
  <c r="E41" i="75"/>
  <c r="F41" i="75"/>
  <c r="G41" i="75"/>
  <c r="H41" i="75"/>
  <c r="I41" i="75"/>
  <c r="J41" i="75"/>
  <c r="K41" i="75"/>
  <c r="B41" i="75"/>
  <c r="P19" i="75"/>
  <c r="Q19" i="75"/>
  <c r="R19" i="75"/>
  <c r="S19" i="75"/>
  <c r="T19" i="75"/>
  <c r="U19" i="75"/>
  <c r="V19" i="75"/>
  <c r="W19" i="75"/>
  <c r="X19" i="75"/>
  <c r="O19" i="75"/>
  <c r="C19" i="75"/>
  <c r="D19" i="75"/>
  <c r="E19" i="75"/>
  <c r="F19" i="75"/>
  <c r="G19" i="75"/>
  <c r="H19" i="75"/>
  <c r="I19" i="75"/>
  <c r="J19" i="75"/>
  <c r="K19" i="75"/>
  <c r="B19" i="75"/>
  <c r="P63" i="60"/>
  <c r="Q63" i="60"/>
  <c r="R63" i="60"/>
  <c r="S63" i="60"/>
  <c r="T63" i="60"/>
  <c r="U63" i="60"/>
  <c r="V63" i="60"/>
  <c r="W63" i="60"/>
  <c r="X63" i="60"/>
  <c r="O63" i="60"/>
  <c r="C63" i="60"/>
  <c r="D63" i="60"/>
  <c r="E63" i="60"/>
  <c r="F63" i="60"/>
  <c r="G63" i="60"/>
  <c r="H63" i="60"/>
  <c r="I63" i="60"/>
  <c r="J63" i="60"/>
  <c r="K63" i="60"/>
  <c r="B63" i="60"/>
  <c r="P41" i="60"/>
  <c r="Q41" i="60"/>
  <c r="R41" i="60"/>
  <c r="S41" i="60"/>
  <c r="T41" i="60"/>
  <c r="U41" i="60"/>
  <c r="V41" i="60"/>
  <c r="W41" i="60"/>
  <c r="X41" i="60"/>
  <c r="O41" i="60"/>
  <c r="C41" i="60"/>
  <c r="D41" i="60"/>
  <c r="E41" i="60"/>
  <c r="F41" i="60"/>
  <c r="G41" i="60"/>
  <c r="H41" i="60"/>
  <c r="I41" i="60"/>
  <c r="J41" i="60"/>
  <c r="K41" i="60"/>
  <c r="B41" i="60"/>
  <c r="P19" i="60"/>
  <c r="Q19" i="60"/>
  <c r="R19" i="60"/>
  <c r="S19" i="60"/>
  <c r="T19" i="60"/>
  <c r="U19" i="60"/>
  <c r="V19" i="60"/>
  <c r="W19" i="60"/>
  <c r="X19" i="60"/>
  <c r="O19" i="60"/>
  <c r="C19" i="60"/>
  <c r="D19" i="60"/>
  <c r="E19" i="60"/>
  <c r="F19" i="60"/>
  <c r="G19" i="60"/>
  <c r="H19" i="60"/>
  <c r="I19" i="60"/>
  <c r="J19" i="60"/>
  <c r="K19" i="60"/>
  <c r="B19" i="60"/>
  <c r="P67" i="70"/>
  <c r="Q67" i="70"/>
  <c r="R67" i="70" s="1"/>
  <c r="P68" i="70"/>
  <c r="Q68" i="70"/>
  <c r="R68" i="70"/>
  <c r="P69" i="70"/>
  <c r="Q69" i="70"/>
  <c r="R69" i="70" s="1"/>
  <c r="P70" i="70"/>
  <c r="Q70" i="70"/>
  <c r="R70" i="70"/>
  <c r="P71" i="70"/>
  <c r="Q71" i="70"/>
  <c r="R71" i="70" s="1"/>
  <c r="P72" i="70"/>
  <c r="Q72" i="70"/>
  <c r="R72" i="70"/>
  <c r="Q73" i="70"/>
  <c r="P74" i="70"/>
  <c r="Q74" i="70"/>
  <c r="R74" i="70"/>
  <c r="P75" i="70"/>
  <c r="Q75" i="70"/>
  <c r="R75" i="70" s="1"/>
  <c r="Q76" i="70"/>
  <c r="Q77" i="70"/>
  <c r="P78" i="70"/>
  <c r="Q78" i="70"/>
  <c r="R78" i="70"/>
  <c r="P79" i="70"/>
  <c r="Q79" i="70"/>
  <c r="R79" i="70" s="1"/>
  <c r="P80" i="70"/>
  <c r="Q80" i="70"/>
  <c r="R80" i="70"/>
  <c r="P81" i="70"/>
  <c r="Q81" i="70"/>
  <c r="R81" i="70" s="1"/>
  <c r="Q82" i="70"/>
  <c r="M67" i="70"/>
  <c r="N67" i="70"/>
  <c r="M68" i="70"/>
  <c r="N68" i="70"/>
  <c r="M69" i="70"/>
  <c r="N69" i="70"/>
  <c r="M70" i="70"/>
  <c r="N70" i="70"/>
  <c r="M71" i="70"/>
  <c r="N71" i="70"/>
  <c r="M72" i="70"/>
  <c r="N72" i="70"/>
  <c r="M74" i="70"/>
  <c r="N74" i="70"/>
  <c r="M75" i="70"/>
  <c r="N75" i="70"/>
  <c r="M78" i="70"/>
  <c r="N78" i="70"/>
  <c r="M79" i="70"/>
  <c r="N79" i="70"/>
  <c r="M80" i="70"/>
  <c r="N80" i="70"/>
  <c r="M81" i="70"/>
  <c r="N81" i="70"/>
  <c r="F67" i="70"/>
  <c r="G67" i="70"/>
  <c r="F68" i="70"/>
  <c r="G68" i="70"/>
  <c r="F69" i="70"/>
  <c r="G69" i="70"/>
  <c r="F70" i="70"/>
  <c r="G70" i="70"/>
  <c r="F71" i="70"/>
  <c r="G71" i="70"/>
  <c r="F72" i="70"/>
  <c r="G72" i="70"/>
  <c r="F74" i="70"/>
  <c r="G74" i="70"/>
  <c r="F75" i="70"/>
  <c r="G75" i="70"/>
  <c r="F78" i="70"/>
  <c r="G78" i="70"/>
  <c r="F79" i="70"/>
  <c r="G79" i="70"/>
  <c r="F80" i="70"/>
  <c r="G80" i="70"/>
  <c r="F81" i="70"/>
  <c r="G81" i="70"/>
  <c r="P55" i="70"/>
  <c r="R55" i="70" s="1"/>
  <c r="P50" i="70"/>
  <c r="Q50" i="70"/>
  <c r="R50" i="70" s="1"/>
  <c r="P51" i="70"/>
  <c r="Q51" i="70"/>
  <c r="R51" i="70"/>
  <c r="Q52" i="70"/>
  <c r="P53" i="70"/>
  <c r="Q53" i="70"/>
  <c r="R53" i="70"/>
  <c r="Q54" i="70"/>
  <c r="Q55" i="70"/>
  <c r="M50" i="70"/>
  <c r="N50" i="70"/>
  <c r="M51" i="70"/>
  <c r="N51" i="70"/>
  <c r="M53" i="70"/>
  <c r="N53" i="70"/>
  <c r="M55" i="70"/>
  <c r="N55" i="70"/>
  <c r="F50" i="70"/>
  <c r="G50" i="70"/>
  <c r="F51" i="70"/>
  <c r="G51" i="70"/>
  <c r="F53" i="70"/>
  <c r="G53" i="70"/>
  <c r="F55" i="70"/>
  <c r="G55" i="70"/>
  <c r="P18" i="70"/>
  <c r="Q18" i="70"/>
  <c r="R18" i="70" s="1"/>
  <c r="P19" i="70"/>
  <c r="Q19" i="70"/>
  <c r="R19" i="70"/>
  <c r="P20" i="70"/>
  <c r="Q20" i="70"/>
  <c r="R20" i="70" s="1"/>
  <c r="P21" i="70"/>
  <c r="Q21" i="70"/>
  <c r="R21" i="70"/>
  <c r="P22" i="70"/>
  <c r="Q22" i="70"/>
  <c r="R22" i="70" s="1"/>
  <c r="P23" i="70"/>
  <c r="Q23" i="70"/>
  <c r="R23" i="70"/>
  <c r="P24" i="70"/>
  <c r="Q24" i="70"/>
  <c r="R24" i="70" s="1"/>
  <c r="P25" i="70"/>
  <c r="Q25" i="70"/>
  <c r="R25" i="70"/>
  <c r="P26" i="70"/>
  <c r="Q26" i="70"/>
  <c r="R26" i="70" s="1"/>
  <c r="P27" i="70"/>
  <c r="Q27" i="70"/>
  <c r="R27" i="70"/>
  <c r="P28" i="70"/>
  <c r="Q28" i="70"/>
  <c r="R28" i="70" s="1"/>
  <c r="Q29" i="70"/>
  <c r="P30" i="70"/>
  <c r="Q30" i="70"/>
  <c r="R30" i="70" s="1"/>
  <c r="Q31" i="70"/>
  <c r="M18" i="70"/>
  <c r="M19" i="70"/>
  <c r="M20" i="70"/>
  <c r="M21" i="70"/>
  <c r="M22" i="70"/>
  <c r="M23" i="70"/>
  <c r="M24" i="70"/>
  <c r="M25" i="70"/>
  <c r="M26" i="70"/>
  <c r="M27" i="70"/>
  <c r="M28" i="70"/>
  <c r="M30" i="70"/>
  <c r="F18" i="70"/>
  <c r="F19" i="70"/>
  <c r="F20" i="70"/>
  <c r="F21" i="70"/>
  <c r="F22" i="70"/>
  <c r="F23" i="70"/>
  <c r="F24" i="70"/>
  <c r="F25" i="70"/>
  <c r="F26" i="70"/>
  <c r="F27" i="70"/>
  <c r="F28" i="70"/>
  <c r="F30" i="70"/>
  <c r="P84" i="68"/>
  <c r="Q84" i="68"/>
  <c r="R84" i="68" s="1"/>
  <c r="P85" i="68"/>
  <c r="Q85" i="68"/>
  <c r="R85" i="68"/>
  <c r="P86" i="68"/>
  <c r="Q86" i="68"/>
  <c r="R86" i="68" s="1"/>
  <c r="P87" i="68"/>
  <c r="Q87" i="68"/>
  <c r="R87" i="68"/>
  <c r="P88" i="68"/>
  <c r="Q88" i="68"/>
  <c r="R88" i="68" s="1"/>
  <c r="P89" i="68"/>
  <c r="Q89" i="68"/>
  <c r="R89" i="68"/>
  <c r="Q90" i="68"/>
  <c r="P91" i="68"/>
  <c r="Q91" i="68"/>
  <c r="R91" i="68"/>
  <c r="Q92" i="68"/>
  <c r="P93" i="68"/>
  <c r="Q93" i="68"/>
  <c r="R93" i="68"/>
  <c r="Q94" i="68"/>
  <c r="M85" i="68"/>
  <c r="N85" i="68"/>
  <c r="M86" i="68"/>
  <c r="N86" i="68"/>
  <c r="M87" i="68"/>
  <c r="N87" i="68"/>
  <c r="M88" i="68"/>
  <c r="N88" i="68"/>
  <c r="M89" i="68"/>
  <c r="N89" i="68"/>
  <c r="M91" i="68"/>
  <c r="N91" i="68"/>
  <c r="M93" i="68"/>
  <c r="N93" i="68"/>
  <c r="F85" i="68"/>
  <c r="G85" i="68"/>
  <c r="F86" i="68"/>
  <c r="G86" i="68"/>
  <c r="F87" i="68"/>
  <c r="G87" i="68"/>
  <c r="F88" i="68"/>
  <c r="G88" i="68"/>
  <c r="F89" i="68"/>
  <c r="G89" i="68"/>
  <c r="F91" i="68"/>
  <c r="G91" i="68"/>
  <c r="F93" i="68"/>
  <c r="G93" i="68"/>
  <c r="P66" i="66"/>
  <c r="Q66" i="66"/>
  <c r="R66" i="66" s="1"/>
  <c r="P67" i="66"/>
  <c r="Q67" i="66"/>
  <c r="R67" i="66"/>
  <c r="P68" i="66"/>
  <c r="Q68" i="66"/>
  <c r="R68" i="66" s="1"/>
  <c r="P69" i="66"/>
  <c r="Q69" i="66"/>
  <c r="R69" i="66"/>
  <c r="P70" i="66"/>
  <c r="Q70" i="66"/>
  <c r="R70" i="66" s="1"/>
  <c r="P71" i="66"/>
  <c r="Q71" i="66"/>
  <c r="R71" i="66"/>
  <c r="Q72" i="66"/>
  <c r="P73" i="66"/>
  <c r="Q73" i="66"/>
  <c r="R73" i="66"/>
  <c r="P74" i="66"/>
  <c r="Q74" i="66"/>
  <c r="R74" i="66" s="1"/>
  <c r="P75" i="66"/>
  <c r="Q75" i="66"/>
  <c r="R75" i="66"/>
  <c r="Q76" i="66"/>
  <c r="P77" i="66"/>
  <c r="Q77" i="66"/>
  <c r="R77" i="66"/>
  <c r="P78" i="66"/>
  <c r="Q78" i="66"/>
  <c r="R78" i="66" s="1"/>
  <c r="Q79" i="66"/>
  <c r="P80" i="66"/>
  <c r="Q80" i="66"/>
  <c r="R80" i="66" s="1"/>
  <c r="P81" i="66"/>
  <c r="Q81" i="66"/>
  <c r="R81" i="66"/>
  <c r="P82" i="66"/>
  <c r="Q82" i="66"/>
  <c r="R82" i="66" s="1"/>
  <c r="P83" i="66"/>
  <c r="Q83" i="66"/>
  <c r="R83" i="66"/>
  <c r="Q84" i="66"/>
  <c r="P85" i="66"/>
  <c r="Q85" i="66"/>
  <c r="R85" i="66"/>
  <c r="Q86" i="66"/>
  <c r="P87" i="66"/>
  <c r="Q87" i="66"/>
  <c r="R87" i="66"/>
  <c r="P88" i="66"/>
  <c r="Q88" i="66"/>
  <c r="R88" i="66" s="1"/>
  <c r="P89" i="66"/>
  <c r="Q89" i="66"/>
  <c r="R89" i="66"/>
  <c r="M66" i="66"/>
  <c r="N66" i="66"/>
  <c r="M67" i="66"/>
  <c r="N67" i="66"/>
  <c r="M68" i="66"/>
  <c r="N68" i="66"/>
  <c r="M69" i="66"/>
  <c r="N69" i="66"/>
  <c r="M70" i="66"/>
  <c r="N70" i="66"/>
  <c r="M71" i="66"/>
  <c r="N71" i="66"/>
  <c r="M73" i="66"/>
  <c r="N73" i="66"/>
  <c r="M74" i="66"/>
  <c r="N74" i="66"/>
  <c r="M75" i="66"/>
  <c r="N75" i="66"/>
  <c r="M77" i="66"/>
  <c r="N77" i="66"/>
  <c r="M78" i="66"/>
  <c r="N78" i="66"/>
  <c r="M80" i="66"/>
  <c r="N80" i="66"/>
  <c r="M81" i="66"/>
  <c r="N81" i="66"/>
  <c r="M82" i="66"/>
  <c r="N82" i="66"/>
  <c r="M83" i="66"/>
  <c r="N83" i="66"/>
  <c r="M85" i="66"/>
  <c r="N85" i="66"/>
  <c r="M87" i="66"/>
  <c r="N87" i="66"/>
  <c r="M88" i="66"/>
  <c r="N88" i="66"/>
  <c r="M89" i="66"/>
  <c r="N89" i="66"/>
  <c r="F66" i="66"/>
  <c r="G66" i="66"/>
  <c r="F67" i="66"/>
  <c r="G67" i="66"/>
  <c r="F68" i="66"/>
  <c r="G68" i="66"/>
  <c r="F69" i="66"/>
  <c r="G69" i="66"/>
  <c r="F70" i="66"/>
  <c r="G70" i="66"/>
  <c r="F71" i="66"/>
  <c r="G71" i="66"/>
  <c r="F73" i="66"/>
  <c r="G73" i="66"/>
  <c r="F74" i="66"/>
  <c r="G74" i="66"/>
  <c r="F75" i="66"/>
  <c r="G75" i="66"/>
  <c r="F77" i="66"/>
  <c r="G77" i="66"/>
  <c r="F78" i="66"/>
  <c r="G78" i="66"/>
  <c r="F80" i="66"/>
  <c r="G80" i="66"/>
  <c r="F81" i="66"/>
  <c r="G81" i="66"/>
  <c r="F82" i="66"/>
  <c r="G82" i="66"/>
  <c r="F83" i="66"/>
  <c r="G83" i="66"/>
  <c r="F85" i="66"/>
  <c r="G85" i="66"/>
  <c r="F87" i="66"/>
  <c r="G87" i="66"/>
  <c r="F88" i="66"/>
  <c r="G88" i="66"/>
  <c r="F89" i="66"/>
  <c r="G89" i="66"/>
  <c r="P43" i="66"/>
  <c r="Q43" i="66"/>
  <c r="R43" i="66"/>
  <c r="P44" i="66"/>
  <c r="Q44" i="66"/>
  <c r="R44" i="66" s="1"/>
  <c r="Q45" i="66"/>
  <c r="P46" i="66"/>
  <c r="Q46" i="66"/>
  <c r="R46" i="66" s="1"/>
  <c r="P47" i="66"/>
  <c r="Q47" i="66"/>
  <c r="R47" i="66"/>
  <c r="P48" i="66"/>
  <c r="Q48" i="66"/>
  <c r="R48" i="66" s="1"/>
  <c r="P49" i="66"/>
  <c r="Q49" i="66"/>
  <c r="R49" i="66"/>
  <c r="P50" i="66"/>
  <c r="Q50" i="66"/>
  <c r="R50" i="66" s="1"/>
  <c r="P51" i="66"/>
  <c r="Q51" i="66"/>
  <c r="R51" i="66"/>
  <c r="Q52" i="66"/>
  <c r="P53" i="66"/>
  <c r="Q53" i="66"/>
  <c r="R53" i="66"/>
  <c r="Q54" i="66"/>
  <c r="M43" i="66"/>
  <c r="N43" i="66"/>
  <c r="M44" i="66"/>
  <c r="N44" i="66"/>
  <c r="M46" i="66"/>
  <c r="N46" i="66"/>
  <c r="M47" i="66"/>
  <c r="N47" i="66"/>
  <c r="M48" i="66"/>
  <c r="N48" i="66"/>
  <c r="M49" i="66"/>
  <c r="N49" i="66"/>
  <c r="M50" i="66"/>
  <c r="N50" i="66"/>
  <c r="M51" i="66"/>
  <c r="N51" i="66"/>
  <c r="M53" i="66"/>
  <c r="N53" i="66"/>
  <c r="F43" i="66"/>
  <c r="G43" i="66"/>
  <c r="F44" i="66"/>
  <c r="G44" i="66"/>
  <c r="F46" i="66"/>
  <c r="G46" i="66"/>
  <c r="F47" i="66"/>
  <c r="G47" i="66"/>
  <c r="F48" i="66"/>
  <c r="G48" i="66"/>
  <c r="F49" i="66"/>
  <c r="G49" i="66"/>
  <c r="F50" i="66"/>
  <c r="G50" i="66"/>
  <c r="F51" i="66"/>
  <c r="G51" i="66"/>
  <c r="F53" i="66"/>
  <c r="G53" i="66"/>
  <c r="P15" i="66"/>
  <c r="Q15" i="66"/>
  <c r="R15" i="66" s="1"/>
  <c r="P16" i="66"/>
  <c r="Q16" i="66"/>
  <c r="R16" i="66"/>
  <c r="P17" i="66"/>
  <c r="Q17" i="66"/>
  <c r="R17" i="66" s="1"/>
  <c r="Q18" i="66"/>
  <c r="P19" i="66"/>
  <c r="Q19" i="66"/>
  <c r="R19" i="66" s="1"/>
  <c r="P20" i="66"/>
  <c r="Q20" i="66"/>
  <c r="R20" i="66"/>
  <c r="P21" i="66"/>
  <c r="Q21" i="66"/>
  <c r="R21" i="66" s="1"/>
  <c r="P22" i="66"/>
  <c r="Q22" i="66"/>
  <c r="R22" i="66"/>
  <c r="P23" i="66"/>
  <c r="Q23" i="66"/>
  <c r="R23" i="66" s="1"/>
  <c r="P24" i="66"/>
  <c r="Q24" i="66"/>
  <c r="R24" i="66"/>
  <c r="P25" i="66"/>
  <c r="Q25" i="66"/>
  <c r="R25" i="66" s="1"/>
  <c r="P26" i="66"/>
  <c r="Q26" i="66"/>
  <c r="R26" i="66"/>
  <c r="Q27" i="66"/>
  <c r="P28" i="66"/>
  <c r="Q28" i="66"/>
  <c r="R28" i="66"/>
  <c r="P29" i="66"/>
  <c r="Q29" i="66"/>
  <c r="R29" i="66" s="1"/>
  <c r="P30" i="66"/>
  <c r="Q30" i="66"/>
  <c r="R30" i="66"/>
  <c r="P31" i="66"/>
  <c r="Q31" i="66"/>
  <c r="R31" i="66" s="1"/>
  <c r="M15" i="66"/>
  <c r="N15" i="66"/>
  <c r="M16" i="66"/>
  <c r="N16" i="66"/>
  <c r="M17" i="66"/>
  <c r="N17" i="66"/>
  <c r="M19" i="66"/>
  <c r="N19" i="66"/>
  <c r="M20" i="66"/>
  <c r="N20" i="66"/>
  <c r="M21" i="66"/>
  <c r="N21" i="66"/>
  <c r="M22" i="66"/>
  <c r="N22" i="66"/>
  <c r="M23" i="66"/>
  <c r="N23" i="66"/>
  <c r="M24" i="66"/>
  <c r="N24" i="66"/>
  <c r="M25" i="66"/>
  <c r="N25" i="66"/>
  <c r="M26" i="66"/>
  <c r="N26" i="66"/>
  <c r="M28" i="66"/>
  <c r="N28" i="66"/>
  <c r="M29" i="66"/>
  <c r="N29" i="66"/>
  <c r="M30" i="66"/>
  <c r="N30" i="66"/>
  <c r="M31" i="66"/>
  <c r="N31" i="66"/>
  <c r="F15" i="66"/>
  <c r="G15" i="66"/>
  <c r="F16" i="66"/>
  <c r="G16" i="66"/>
  <c r="F17" i="66"/>
  <c r="G17" i="66"/>
  <c r="F19" i="66"/>
  <c r="G19" i="66"/>
  <c r="F20" i="66"/>
  <c r="G20" i="66"/>
  <c r="F21" i="66"/>
  <c r="G21" i="66"/>
  <c r="F22" i="66"/>
  <c r="G22" i="66"/>
  <c r="F23" i="66"/>
  <c r="G23" i="66"/>
  <c r="F24" i="66"/>
  <c r="G24" i="66"/>
  <c r="F25" i="66"/>
  <c r="G25" i="66"/>
  <c r="F26" i="66"/>
  <c r="G26" i="66"/>
  <c r="F28" i="66"/>
  <c r="G28" i="66"/>
  <c r="F29" i="66"/>
  <c r="G29" i="66"/>
  <c r="F30" i="66"/>
  <c r="G30" i="66"/>
  <c r="F31" i="66"/>
  <c r="G31" i="66"/>
  <c r="Q86" i="48"/>
  <c r="P87" i="48"/>
  <c r="Q87" i="48"/>
  <c r="R87" i="48" s="1"/>
  <c r="P88" i="48"/>
  <c r="Q88" i="48"/>
  <c r="R88" i="48"/>
  <c r="P89" i="48"/>
  <c r="Q89" i="48"/>
  <c r="R89" i="48" s="1"/>
  <c r="P90" i="48"/>
  <c r="Q90" i="48"/>
  <c r="R90" i="48"/>
  <c r="P91" i="48"/>
  <c r="Q91" i="48"/>
  <c r="R91" i="48" s="1"/>
  <c r="P92" i="48"/>
  <c r="Q92" i="48"/>
  <c r="R92" i="48"/>
  <c r="P93" i="48"/>
  <c r="Q93" i="48"/>
  <c r="R93" i="48" s="1"/>
  <c r="P94" i="48"/>
  <c r="Q94" i="48"/>
  <c r="R94" i="48"/>
  <c r="P95" i="48"/>
  <c r="Q95" i="48"/>
  <c r="R95" i="48" s="1"/>
  <c r="M87" i="48"/>
  <c r="N87" i="48"/>
  <c r="M88" i="48"/>
  <c r="N88" i="48"/>
  <c r="M89" i="48"/>
  <c r="N89" i="48"/>
  <c r="M90" i="48"/>
  <c r="N90" i="48"/>
  <c r="M91" i="48"/>
  <c r="N91" i="48"/>
  <c r="M92" i="48"/>
  <c r="N92" i="48"/>
  <c r="M93" i="48"/>
  <c r="N93" i="48"/>
  <c r="M94" i="48"/>
  <c r="N94" i="48"/>
  <c r="F89" i="48"/>
  <c r="G89" i="48"/>
  <c r="F90" i="48"/>
  <c r="G90" i="48"/>
  <c r="F91" i="48"/>
  <c r="G91" i="48"/>
  <c r="F92" i="48"/>
  <c r="G92" i="48"/>
  <c r="F93" i="48"/>
  <c r="G93" i="48"/>
  <c r="F94" i="48"/>
  <c r="G94" i="48"/>
  <c r="P55" i="48"/>
  <c r="Q55" i="48"/>
  <c r="R55" i="48" s="1"/>
  <c r="P56" i="48"/>
  <c r="Q56" i="48"/>
  <c r="R56" i="48"/>
  <c r="M55" i="48"/>
  <c r="N55" i="48"/>
  <c r="F55" i="48"/>
  <c r="G55" i="48"/>
  <c r="F56" i="48"/>
  <c r="G56" i="48"/>
  <c r="P28" i="48"/>
  <c r="Q28" i="48"/>
  <c r="R28" i="48" s="1"/>
  <c r="P29" i="48"/>
  <c r="Q29" i="48"/>
  <c r="R29" i="48"/>
  <c r="M28" i="48"/>
  <c r="M29" i="48"/>
  <c r="F28" i="48"/>
  <c r="P81" i="47"/>
  <c r="Q81" i="47"/>
  <c r="R81" i="47" s="1"/>
  <c r="P82" i="47"/>
  <c r="Q82" i="47"/>
  <c r="R82" i="47"/>
  <c r="P83" i="47"/>
  <c r="Q83" i="47"/>
  <c r="R83" i="47" s="1"/>
  <c r="P84" i="47"/>
  <c r="Q84" i="47"/>
  <c r="R84" i="47"/>
  <c r="P85" i="47"/>
  <c r="Q85" i="47"/>
  <c r="R85" i="47" s="1"/>
  <c r="P86" i="47"/>
  <c r="Q86" i="47"/>
  <c r="R86" i="47"/>
  <c r="P87" i="47"/>
  <c r="Q87" i="47"/>
  <c r="R87" i="47" s="1"/>
  <c r="Q88" i="47"/>
  <c r="P89" i="47"/>
  <c r="Q89" i="47"/>
  <c r="R89" i="47" s="1"/>
  <c r="P90" i="47"/>
  <c r="Q90" i="47"/>
  <c r="R90" i="47"/>
  <c r="P91" i="47"/>
  <c r="Q91" i="47"/>
  <c r="R91" i="47" s="1"/>
  <c r="P92" i="47"/>
  <c r="Q92" i="47"/>
  <c r="R92" i="47"/>
  <c r="P93" i="47"/>
  <c r="Q93" i="47"/>
  <c r="R93" i="47" s="1"/>
  <c r="Q94" i="47"/>
  <c r="M81" i="47"/>
  <c r="N81" i="47"/>
  <c r="M82" i="47"/>
  <c r="N82" i="47"/>
  <c r="M83" i="47"/>
  <c r="N83" i="47"/>
  <c r="M84" i="47"/>
  <c r="N84" i="47"/>
  <c r="M85" i="47"/>
  <c r="N85" i="47"/>
  <c r="M86" i="47"/>
  <c r="N86" i="47"/>
  <c r="M87" i="47"/>
  <c r="N87" i="47"/>
  <c r="M89" i="47"/>
  <c r="N89" i="47"/>
  <c r="M90" i="47"/>
  <c r="N90" i="47"/>
  <c r="M91" i="47"/>
  <c r="N91" i="47"/>
  <c r="M92" i="47"/>
  <c r="N92" i="47"/>
  <c r="M93" i="47"/>
  <c r="N93" i="47"/>
  <c r="M95" i="47"/>
  <c r="N95" i="47"/>
  <c r="F81" i="47"/>
  <c r="G81" i="47"/>
  <c r="F82" i="47"/>
  <c r="G82" i="47"/>
  <c r="F83" i="47"/>
  <c r="G83" i="47"/>
  <c r="F84" i="47"/>
  <c r="G84" i="47"/>
  <c r="F85" i="47"/>
  <c r="G85" i="47"/>
  <c r="F86" i="47"/>
  <c r="G86" i="47"/>
  <c r="F87" i="47"/>
  <c r="G87" i="47"/>
  <c r="F89" i="47"/>
  <c r="G89" i="47"/>
  <c r="F90" i="47"/>
  <c r="G90" i="47"/>
  <c r="F91" i="47"/>
  <c r="G91" i="47"/>
  <c r="F92" i="47"/>
  <c r="G92" i="47"/>
  <c r="F93" i="47"/>
  <c r="G93" i="47"/>
  <c r="P55" i="47"/>
  <c r="Q55" i="47"/>
  <c r="R55" i="47" s="1"/>
  <c r="P56" i="47"/>
  <c r="Q56" i="47"/>
  <c r="R56" i="47"/>
  <c r="Q57" i="47"/>
  <c r="P58" i="47"/>
  <c r="Q58" i="47"/>
  <c r="R58" i="47"/>
  <c r="Q59" i="47"/>
  <c r="P60" i="47"/>
  <c r="Q60" i="47"/>
  <c r="R60" i="47"/>
  <c r="M55" i="47"/>
  <c r="M56" i="47"/>
  <c r="M58" i="47"/>
  <c r="M60" i="47"/>
  <c r="F55" i="47"/>
  <c r="F56" i="47"/>
  <c r="F58" i="47"/>
  <c r="F60" i="47"/>
  <c r="P31" i="47"/>
  <c r="Q31" i="47"/>
  <c r="R31" i="47" s="1"/>
  <c r="M31" i="47"/>
  <c r="F31" i="47"/>
  <c r="P82" i="46"/>
  <c r="Q82" i="46"/>
  <c r="R82" i="46"/>
  <c r="P83" i="46"/>
  <c r="Q83" i="46"/>
  <c r="R83" i="46" s="1"/>
  <c r="P84" i="46"/>
  <c r="Q84" i="46"/>
  <c r="R84" i="46"/>
  <c r="P85" i="46"/>
  <c r="Q85" i="46"/>
  <c r="R85" i="46" s="1"/>
  <c r="P86" i="46"/>
  <c r="Q86" i="46"/>
  <c r="R86" i="46"/>
  <c r="P87" i="46"/>
  <c r="Q87" i="46"/>
  <c r="R87" i="46" s="1"/>
  <c r="P88" i="46"/>
  <c r="Q88" i="46"/>
  <c r="R88" i="46"/>
  <c r="P89" i="46"/>
  <c r="Q89" i="46"/>
  <c r="R89" i="46" s="1"/>
  <c r="P90" i="46"/>
  <c r="Q90" i="46"/>
  <c r="R90" i="46"/>
  <c r="Q91" i="46"/>
  <c r="P92" i="46"/>
  <c r="Q92" i="46"/>
  <c r="R92" i="46" s="1"/>
  <c r="P93" i="46"/>
  <c r="Q93" i="46"/>
  <c r="R93" i="46"/>
  <c r="Q94" i="46"/>
  <c r="M82" i="46"/>
  <c r="N82" i="46"/>
  <c r="M83" i="46"/>
  <c r="N83" i="46"/>
  <c r="M84" i="46"/>
  <c r="N84" i="46"/>
  <c r="M85" i="46"/>
  <c r="N85" i="46"/>
  <c r="M86" i="46"/>
  <c r="N86" i="46"/>
  <c r="M87" i="46"/>
  <c r="N87" i="46"/>
  <c r="M88" i="46"/>
  <c r="N88" i="46"/>
  <c r="M89" i="46"/>
  <c r="N89" i="46"/>
  <c r="M90" i="46"/>
  <c r="N90" i="46"/>
  <c r="M92" i="46"/>
  <c r="N92" i="46"/>
  <c r="M93" i="46"/>
  <c r="N93" i="46"/>
  <c r="F82" i="46"/>
  <c r="G82" i="46"/>
  <c r="F83" i="46"/>
  <c r="G83" i="46"/>
  <c r="F84" i="46"/>
  <c r="G84" i="46"/>
  <c r="F85" i="46"/>
  <c r="G85" i="46"/>
  <c r="F86" i="46"/>
  <c r="G86" i="46"/>
  <c r="F87" i="46"/>
  <c r="G87" i="46"/>
  <c r="F88" i="46"/>
  <c r="G88" i="46"/>
  <c r="F89" i="46"/>
  <c r="G89" i="46"/>
  <c r="F90" i="46"/>
  <c r="G90" i="46"/>
  <c r="F92" i="46"/>
  <c r="G92" i="46"/>
  <c r="F93" i="46"/>
  <c r="G93" i="46"/>
  <c r="P59" i="46"/>
  <c r="Q59" i="46"/>
  <c r="R59" i="46"/>
  <c r="P60" i="46"/>
  <c r="Q60" i="46"/>
  <c r="R60" i="46" s="1"/>
  <c r="M59" i="46"/>
  <c r="M60" i="46"/>
  <c r="F59" i="46"/>
  <c r="P87" i="36"/>
  <c r="Q87" i="36"/>
  <c r="R87" i="36" s="1"/>
  <c r="P88" i="36"/>
  <c r="Q88" i="36"/>
  <c r="R88" i="36" s="1"/>
  <c r="P89" i="36"/>
  <c r="Q89" i="36"/>
  <c r="R89" i="36"/>
  <c r="P90" i="36"/>
  <c r="Q90" i="36"/>
  <c r="R90" i="36" s="1"/>
  <c r="P91" i="36"/>
  <c r="Q91" i="36"/>
  <c r="R91" i="36"/>
  <c r="P92" i="36"/>
  <c r="Q92" i="36"/>
  <c r="R92" i="36" s="1"/>
  <c r="P93" i="36"/>
  <c r="Q93" i="36"/>
  <c r="R93" i="36"/>
  <c r="M87" i="36"/>
  <c r="M88" i="36"/>
  <c r="M89" i="36"/>
  <c r="M90" i="36"/>
  <c r="M91" i="36"/>
  <c r="M92" i="36"/>
  <c r="M93" i="36"/>
  <c r="M94" i="36"/>
  <c r="F87" i="36"/>
  <c r="F88" i="36"/>
  <c r="F89" i="36"/>
  <c r="F90" i="36"/>
  <c r="F91" i="36"/>
  <c r="F92" i="36"/>
  <c r="F93" i="36"/>
  <c r="M89" i="3" l="1"/>
  <c r="N89" i="3"/>
  <c r="P89" i="3"/>
  <c r="Q89" i="3"/>
  <c r="R89" i="3"/>
  <c r="M90" i="3"/>
  <c r="N90" i="3"/>
  <c r="P90" i="3"/>
  <c r="Q90" i="3"/>
  <c r="R90" i="3" s="1"/>
  <c r="M91" i="3"/>
  <c r="N91" i="3"/>
  <c r="P91" i="3"/>
  <c r="Q91" i="3"/>
  <c r="R91" i="3"/>
  <c r="M92" i="3"/>
  <c r="N92" i="3"/>
  <c r="P92" i="3"/>
  <c r="Q92" i="3"/>
  <c r="R92" i="3" s="1"/>
  <c r="M93" i="3"/>
  <c r="N93" i="3"/>
  <c r="P93" i="3"/>
  <c r="Q93" i="3"/>
  <c r="R93" i="3"/>
  <c r="M94" i="3"/>
  <c r="N94" i="3"/>
  <c r="P94" i="3"/>
  <c r="Q94" i="3"/>
  <c r="R94" i="3" s="1"/>
  <c r="M95" i="3"/>
  <c r="N95" i="3"/>
  <c r="P95" i="3"/>
  <c r="Q95" i="3"/>
  <c r="R95" i="3"/>
  <c r="F89" i="3"/>
  <c r="F90" i="3"/>
  <c r="F91" i="3"/>
  <c r="F92" i="3"/>
  <c r="F93" i="3"/>
  <c r="F94" i="3"/>
  <c r="A63" i="75" l="1"/>
  <c r="A41" i="75"/>
  <c r="A19" i="75"/>
  <c r="A63" i="60"/>
  <c r="A41" i="60"/>
  <c r="M32" i="58" l="1"/>
  <c r="M31" i="58"/>
  <c r="M29" i="58"/>
  <c r="M20" i="58"/>
  <c r="M21" i="58"/>
  <c r="M10" i="58"/>
  <c r="M9" i="58"/>
  <c r="N24" i="75"/>
  <c r="J6" i="58"/>
  <c r="M7" i="58"/>
  <c r="AJ51" i="75"/>
  <c r="AJ61" i="75"/>
  <c r="AJ62" i="75"/>
  <c r="AJ67" i="75"/>
  <c r="AI51" i="75"/>
  <c r="AI52" i="75"/>
  <c r="AI53" i="75"/>
  <c r="AI54" i="75"/>
  <c r="AI55" i="75"/>
  <c r="AI56" i="75"/>
  <c r="AI57" i="75"/>
  <c r="AI58" i="75"/>
  <c r="AI59" i="75"/>
  <c r="AI60" i="75"/>
  <c r="AI61" i="75"/>
  <c r="AI62" i="75"/>
  <c r="AI63" i="75"/>
  <c r="W64" i="75"/>
  <c r="W65" i="75"/>
  <c r="W66" i="75"/>
  <c r="W67" i="75"/>
  <c r="J64" i="75"/>
  <c r="AI64" i="75" s="1"/>
  <c r="J65" i="75"/>
  <c r="AI65" i="75" s="1"/>
  <c r="J66" i="75"/>
  <c r="AI66" i="75" s="1"/>
  <c r="J67" i="75"/>
  <c r="AI67" i="75" s="1"/>
  <c r="K64" i="75"/>
  <c r="K65" i="75"/>
  <c r="K66" i="75"/>
  <c r="K67" i="75"/>
  <c r="AI29" i="75"/>
  <c r="AI30" i="75"/>
  <c r="AI31" i="75"/>
  <c r="AI32" i="75"/>
  <c r="AI33" i="75"/>
  <c r="AI34" i="75"/>
  <c r="AI35" i="75"/>
  <c r="AI36" i="75"/>
  <c r="AI37" i="75"/>
  <c r="AI38" i="75"/>
  <c r="AI39" i="75"/>
  <c r="AI40" i="75"/>
  <c r="W42" i="75"/>
  <c r="W43" i="75"/>
  <c r="W44" i="75"/>
  <c r="W45" i="75"/>
  <c r="AI41" i="75"/>
  <c r="J42" i="75"/>
  <c r="J43" i="75"/>
  <c r="J44" i="75"/>
  <c r="J45" i="75"/>
  <c r="AI45" i="75" s="1"/>
  <c r="AI7" i="75"/>
  <c r="AI8" i="75"/>
  <c r="AI9" i="75"/>
  <c r="AI10" i="75"/>
  <c r="AI11" i="75"/>
  <c r="AI12" i="75"/>
  <c r="AI13" i="75"/>
  <c r="AI14" i="75"/>
  <c r="AI15" i="75"/>
  <c r="AI16" i="75"/>
  <c r="AI17" i="75"/>
  <c r="AI18" i="75"/>
  <c r="W20" i="75"/>
  <c r="W21" i="75"/>
  <c r="W22" i="75"/>
  <c r="W23" i="75"/>
  <c r="AI19" i="75"/>
  <c r="J20" i="75"/>
  <c r="J21" i="75"/>
  <c r="AI21" i="75" s="1"/>
  <c r="J22" i="75"/>
  <c r="J23" i="75"/>
  <c r="J42" i="60"/>
  <c r="J43" i="60"/>
  <c r="J44" i="60"/>
  <c r="J45" i="60"/>
  <c r="W42" i="60"/>
  <c r="W43" i="60"/>
  <c r="AI43" i="60" s="1"/>
  <c r="W44" i="60"/>
  <c r="W45" i="60"/>
  <c r="AI45" i="60" s="1"/>
  <c r="AI29" i="60"/>
  <c r="AI30" i="60"/>
  <c r="AI31" i="60"/>
  <c r="AI32" i="60"/>
  <c r="AI33" i="60"/>
  <c r="AI34" i="60"/>
  <c r="AI35" i="60"/>
  <c r="AI36" i="60"/>
  <c r="AI37" i="60"/>
  <c r="AI38" i="60"/>
  <c r="AI39" i="60"/>
  <c r="AI40" i="60"/>
  <c r="AI42" i="60"/>
  <c r="AI44" i="60"/>
  <c r="AI7" i="60"/>
  <c r="AI8" i="60"/>
  <c r="AI9" i="60"/>
  <c r="AI10" i="60"/>
  <c r="AI11" i="60"/>
  <c r="AI12" i="60"/>
  <c r="AI13" i="60"/>
  <c r="AI14" i="60"/>
  <c r="AI15" i="60"/>
  <c r="AI16" i="60"/>
  <c r="AI17" i="60"/>
  <c r="AI18" i="60"/>
  <c r="AI19" i="60"/>
  <c r="J20" i="60"/>
  <c r="J21" i="60"/>
  <c r="J22" i="60"/>
  <c r="J23" i="60"/>
  <c r="W20" i="60"/>
  <c r="W21" i="60"/>
  <c r="W22" i="60"/>
  <c r="W23" i="60"/>
  <c r="J64" i="60"/>
  <c r="J65" i="60"/>
  <c r="J66" i="60"/>
  <c r="J67" i="60"/>
  <c r="W64" i="60"/>
  <c r="W65" i="60"/>
  <c r="AI65" i="60" s="1"/>
  <c r="W66" i="60"/>
  <c r="W67" i="60"/>
  <c r="AI67" i="60" s="1"/>
  <c r="AI51" i="60"/>
  <c r="AI52" i="60"/>
  <c r="AI53" i="60"/>
  <c r="AI54" i="60"/>
  <c r="AI55" i="60"/>
  <c r="AI56" i="60"/>
  <c r="AI57" i="60"/>
  <c r="AI58" i="60"/>
  <c r="AI59" i="60"/>
  <c r="AI60" i="60"/>
  <c r="AI61" i="60"/>
  <c r="AI62" i="60"/>
  <c r="AI63" i="60"/>
  <c r="AI66" i="60"/>
  <c r="AI41" i="60"/>
  <c r="B32" i="66"/>
  <c r="C32" i="66"/>
  <c r="AI44" i="75" l="1"/>
  <c r="AI42" i="75"/>
  <c r="AI22" i="75"/>
  <c r="AI20" i="75"/>
  <c r="AI23" i="75"/>
  <c r="AI23" i="60"/>
  <c r="AI43" i="75"/>
  <c r="AI64" i="60"/>
  <c r="AI21" i="60"/>
  <c r="AI22" i="60"/>
  <c r="AI20" i="60"/>
  <c r="AJ7" i="60"/>
  <c r="AJ8" i="60"/>
  <c r="AJ9" i="60"/>
  <c r="AJ10" i="60"/>
  <c r="AJ11" i="60"/>
  <c r="AJ12" i="60"/>
  <c r="AJ13" i="60"/>
  <c r="AJ14" i="60"/>
  <c r="AJ15" i="60"/>
  <c r="AJ16" i="60"/>
  <c r="AJ17" i="60"/>
  <c r="AJ18" i="60"/>
  <c r="I32" i="66" l="1"/>
  <c r="J32" i="66"/>
  <c r="AJ19" i="60" l="1"/>
  <c r="L63" i="60"/>
  <c r="P54" i="48" l="1"/>
  <c r="Q54" i="48"/>
  <c r="M54" i="48"/>
  <c r="F54" i="48"/>
  <c r="R54" i="48" l="1"/>
  <c r="AK48" i="60"/>
  <c r="X67" i="75" l="1"/>
  <c r="V67" i="75"/>
  <c r="U67" i="75"/>
  <c r="T67" i="75"/>
  <c r="S67" i="75"/>
  <c r="R67" i="75"/>
  <c r="Q67" i="75"/>
  <c r="P67" i="75"/>
  <c r="O67" i="75"/>
  <c r="L67" i="75"/>
  <c r="I67" i="75"/>
  <c r="H67" i="75"/>
  <c r="G67" i="75"/>
  <c r="F67" i="75"/>
  <c r="E67" i="75"/>
  <c r="D67" i="75"/>
  <c r="C67" i="75"/>
  <c r="B67" i="75"/>
  <c r="X66" i="75"/>
  <c r="V66" i="75"/>
  <c r="AH66" i="75" s="1"/>
  <c r="U66" i="75"/>
  <c r="T66" i="75"/>
  <c r="AF66" i="75" s="1"/>
  <c r="S66" i="75"/>
  <c r="R66" i="75"/>
  <c r="AD66" i="75" s="1"/>
  <c r="Q66" i="75"/>
  <c r="P66" i="75"/>
  <c r="AB66" i="75" s="1"/>
  <c r="O66" i="75"/>
  <c r="L66" i="75"/>
  <c r="I66" i="75"/>
  <c r="H66" i="75"/>
  <c r="G66" i="75"/>
  <c r="F66" i="75"/>
  <c r="E66" i="75"/>
  <c r="D66" i="75"/>
  <c r="C66" i="75"/>
  <c r="B66" i="75"/>
  <c r="X65" i="75"/>
  <c r="V65" i="75"/>
  <c r="AH65" i="75" s="1"/>
  <c r="U65" i="75"/>
  <c r="T65" i="75"/>
  <c r="AF65" i="75" s="1"/>
  <c r="S65" i="75"/>
  <c r="R65" i="75"/>
  <c r="AD65" i="75" s="1"/>
  <c r="Q65" i="75"/>
  <c r="P65" i="75"/>
  <c r="AB65" i="75" s="1"/>
  <c r="O65" i="75"/>
  <c r="L65" i="75"/>
  <c r="I65" i="75"/>
  <c r="H65" i="75"/>
  <c r="G65" i="75"/>
  <c r="F65" i="75"/>
  <c r="E65" i="75"/>
  <c r="D65" i="75"/>
  <c r="C65" i="75"/>
  <c r="B65" i="75"/>
  <c r="X64" i="75"/>
  <c r="V64" i="75"/>
  <c r="U64" i="75"/>
  <c r="T64" i="75"/>
  <c r="S64" i="75"/>
  <c r="R64" i="75"/>
  <c r="Q64" i="75"/>
  <c r="P64" i="75"/>
  <c r="O64" i="75"/>
  <c r="I64" i="75"/>
  <c r="H64" i="75"/>
  <c r="G64" i="75"/>
  <c r="F64" i="75"/>
  <c r="E64" i="75"/>
  <c r="D64" i="75"/>
  <c r="C64" i="75"/>
  <c r="B64" i="75"/>
  <c r="AH62" i="75"/>
  <c r="AG62" i="75"/>
  <c r="AF62" i="75"/>
  <c r="AE62" i="75"/>
  <c r="AD62" i="75"/>
  <c r="AC62" i="75"/>
  <c r="AB62" i="75"/>
  <c r="AA62" i="75"/>
  <c r="Y62" i="75"/>
  <c r="L62" i="75"/>
  <c r="AH61" i="75"/>
  <c r="AG61" i="75"/>
  <c r="AF61" i="75"/>
  <c r="AE61" i="75"/>
  <c r="AD61" i="75"/>
  <c r="AC61" i="75"/>
  <c r="AB61" i="75"/>
  <c r="AA61" i="75"/>
  <c r="Y61" i="75"/>
  <c r="L61" i="75"/>
  <c r="AH60" i="75"/>
  <c r="AG60" i="75"/>
  <c r="AF60" i="75"/>
  <c r="AE60" i="75"/>
  <c r="AD60" i="75"/>
  <c r="AC60" i="75"/>
  <c r="AB60" i="75"/>
  <c r="AA60" i="75"/>
  <c r="Y60" i="75"/>
  <c r="L60" i="75"/>
  <c r="AH59" i="75"/>
  <c r="AG59" i="75"/>
  <c r="AF59" i="75"/>
  <c r="AE59" i="75"/>
  <c r="AD59" i="75"/>
  <c r="AC59" i="75"/>
  <c r="AB59" i="75"/>
  <c r="AA59" i="75"/>
  <c r="Y59" i="75"/>
  <c r="L59" i="75"/>
  <c r="AH58" i="75"/>
  <c r="AG58" i="75"/>
  <c r="AF58" i="75"/>
  <c r="AE58" i="75"/>
  <c r="AD58" i="75"/>
  <c r="AC58" i="75"/>
  <c r="AB58" i="75"/>
  <c r="AA58" i="75"/>
  <c r="Y58" i="75"/>
  <c r="L58" i="75"/>
  <c r="AH57" i="75"/>
  <c r="AG57" i="75"/>
  <c r="AF57" i="75"/>
  <c r="AE57" i="75"/>
  <c r="AD57" i="75"/>
  <c r="AC57" i="75"/>
  <c r="AB57" i="75"/>
  <c r="AA57" i="75"/>
  <c r="Y57" i="75"/>
  <c r="L57" i="75"/>
  <c r="AH56" i="75"/>
  <c r="AG56" i="75"/>
  <c r="AF56" i="75"/>
  <c r="AE56" i="75"/>
  <c r="AD56" i="75"/>
  <c r="AC56" i="75"/>
  <c r="AB56" i="75"/>
  <c r="AA56" i="75"/>
  <c r="Y56" i="75"/>
  <c r="L56" i="75"/>
  <c r="AH55" i="75"/>
  <c r="AG55" i="75"/>
  <c r="AF55" i="75"/>
  <c r="AE55" i="75"/>
  <c r="AD55" i="75"/>
  <c r="AC55" i="75"/>
  <c r="AB55" i="75"/>
  <c r="AA55" i="75"/>
  <c r="Y55" i="75"/>
  <c r="L55" i="75"/>
  <c r="AH54" i="75"/>
  <c r="AG54" i="75"/>
  <c r="AF54" i="75"/>
  <c r="AE54" i="75"/>
  <c r="AD54" i="75"/>
  <c r="AC54" i="75"/>
  <c r="AB54" i="75"/>
  <c r="AA54" i="75"/>
  <c r="Y54" i="75"/>
  <c r="L54" i="75"/>
  <c r="AH53" i="75"/>
  <c r="AG53" i="75"/>
  <c r="AF53" i="75"/>
  <c r="AE53" i="75"/>
  <c r="AD53" i="75"/>
  <c r="AC53" i="75"/>
  <c r="AB53" i="75"/>
  <c r="AA53" i="75"/>
  <c r="Y53" i="75"/>
  <c r="L53" i="75"/>
  <c r="AH52" i="75"/>
  <c r="AG52" i="75"/>
  <c r="AF52" i="75"/>
  <c r="AE52" i="75"/>
  <c r="AD52" i="75"/>
  <c r="AC52" i="75"/>
  <c r="AB52" i="75"/>
  <c r="AA52" i="75"/>
  <c r="Y52" i="75"/>
  <c r="L52" i="75"/>
  <c r="AH51" i="75"/>
  <c r="AG51" i="75"/>
  <c r="AF51" i="75"/>
  <c r="AE51" i="75"/>
  <c r="AD51" i="75"/>
  <c r="AC51" i="75"/>
  <c r="AB51" i="75"/>
  <c r="AA51" i="75"/>
  <c r="Y51" i="75"/>
  <c r="L51" i="75"/>
  <c r="X45" i="75"/>
  <c r="V45" i="75"/>
  <c r="U45" i="75"/>
  <c r="T45" i="75"/>
  <c r="S45" i="75"/>
  <c r="R45" i="75"/>
  <c r="Q45" i="75"/>
  <c r="P45" i="75"/>
  <c r="O45" i="75"/>
  <c r="K45" i="75"/>
  <c r="L45" i="75" s="1"/>
  <c r="I45" i="75"/>
  <c r="H45" i="75"/>
  <c r="G45" i="75"/>
  <c r="F45" i="75"/>
  <c r="E45" i="75"/>
  <c r="D45" i="75"/>
  <c r="C45" i="75"/>
  <c r="AB45" i="75" s="1"/>
  <c r="B45" i="75"/>
  <c r="X44" i="75"/>
  <c r="V44" i="75"/>
  <c r="U44" i="75"/>
  <c r="T44" i="75"/>
  <c r="S44" i="75"/>
  <c r="R44" i="75"/>
  <c r="Q44" i="75"/>
  <c r="AC44" i="75" s="1"/>
  <c r="P44" i="75"/>
  <c r="O44" i="75"/>
  <c r="AA44" i="75" s="1"/>
  <c r="K44" i="75"/>
  <c r="I44" i="75"/>
  <c r="H44" i="75"/>
  <c r="G44" i="75"/>
  <c r="F44" i="75"/>
  <c r="E44" i="75"/>
  <c r="D44" i="75"/>
  <c r="C44" i="75"/>
  <c r="AB44" i="75" s="1"/>
  <c r="B44" i="75"/>
  <c r="X43" i="75"/>
  <c r="V43" i="75"/>
  <c r="U43" i="75"/>
  <c r="T43" i="75"/>
  <c r="S43" i="75"/>
  <c r="R43" i="75"/>
  <c r="Q43" i="75"/>
  <c r="P43" i="75"/>
  <c r="O43" i="75"/>
  <c r="K43" i="75"/>
  <c r="I43" i="75"/>
  <c r="H43" i="75"/>
  <c r="G43" i="75"/>
  <c r="F43" i="75"/>
  <c r="E43" i="75"/>
  <c r="D43" i="75"/>
  <c r="C43" i="75"/>
  <c r="B43" i="75"/>
  <c r="X42" i="75"/>
  <c r="V42" i="75"/>
  <c r="U42" i="75"/>
  <c r="T42" i="75"/>
  <c r="S42" i="75"/>
  <c r="R42" i="75"/>
  <c r="Q42" i="75"/>
  <c r="P42" i="75"/>
  <c r="O42" i="75"/>
  <c r="K42" i="75"/>
  <c r="I42" i="75"/>
  <c r="H42" i="75"/>
  <c r="G42" i="75"/>
  <c r="F42" i="75"/>
  <c r="E42" i="75"/>
  <c r="D42" i="75"/>
  <c r="C42" i="75"/>
  <c r="B42" i="75"/>
  <c r="AJ40" i="75"/>
  <c r="AH40" i="75"/>
  <c r="AG40" i="75"/>
  <c r="AF40" i="75"/>
  <c r="AE40" i="75"/>
  <c r="AD40" i="75"/>
  <c r="AC40" i="75"/>
  <c r="AB40" i="75"/>
  <c r="AA40" i="75"/>
  <c r="Y40" i="75"/>
  <c r="L40" i="75"/>
  <c r="AJ39" i="75"/>
  <c r="AK39" i="75" s="1"/>
  <c r="AH39" i="75"/>
  <c r="AG39" i="75"/>
  <c r="AF39" i="75"/>
  <c r="AE39" i="75"/>
  <c r="AD39" i="75"/>
  <c r="AC39" i="75"/>
  <c r="AB39" i="75"/>
  <c r="AA39" i="75"/>
  <c r="Y39" i="75"/>
  <c r="L39" i="75"/>
  <c r="AJ38" i="75"/>
  <c r="AH38" i="75"/>
  <c r="AG38" i="75"/>
  <c r="AF38" i="75"/>
  <c r="AE38" i="75"/>
  <c r="AD38" i="75"/>
  <c r="AC38" i="75"/>
  <c r="AB38" i="75"/>
  <c r="AA38" i="75"/>
  <c r="Y38" i="75"/>
  <c r="L38" i="75"/>
  <c r="AJ37" i="75"/>
  <c r="AH37" i="75"/>
  <c r="AG37" i="75"/>
  <c r="AF37" i="75"/>
  <c r="AE37" i="75"/>
  <c r="AD37" i="75"/>
  <c r="AC37" i="75"/>
  <c r="AB37" i="75"/>
  <c r="AA37" i="75"/>
  <c r="Y37" i="75"/>
  <c r="L37" i="75"/>
  <c r="AJ36" i="75"/>
  <c r="AH36" i="75"/>
  <c r="AG36" i="75"/>
  <c r="AF36" i="75"/>
  <c r="AE36" i="75"/>
  <c r="AD36" i="75"/>
  <c r="AC36" i="75"/>
  <c r="AB36" i="75"/>
  <c r="AA36" i="75"/>
  <c r="Y36" i="75"/>
  <c r="L36" i="75"/>
  <c r="AJ35" i="75"/>
  <c r="AH35" i="75"/>
  <c r="AG35" i="75"/>
  <c r="AF35" i="75"/>
  <c r="AE35" i="75"/>
  <c r="AD35" i="75"/>
  <c r="AC35" i="75"/>
  <c r="AB35" i="75"/>
  <c r="AA35" i="75"/>
  <c r="Y35" i="75"/>
  <c r="L35" i="75"/>
  <c r="AJ34" i="75"/>
  <c r="AH34" i="75"/>
  <c r="AG34" i="75"/>
  <c r="AF34" i="75"/>
  <c r="AE34" i="75"/>
  <c r="AD34" i="75"/>
  <c r="AC34" i="75"/>
  <c r="AB34" i="75"/>
  <c r="AA34" i="75"/>
  <c r="Y34" i="75"/>
  <c r="L34" i="75"/>
  <c r="AJ33" i="75"/>
  <c r="AH33" i="75"/>
  <c r="AG33" i="75"/>
  <c r="AF33" i="75"/>
  <c r="AE33" i="75"/>
  <c r="AD33" i="75"/>
  <c r="AC33" i="75"/>
  <c r="AB33" i="75"/>
  <c r="AA33" i="75"/>
  <c r="Y33" i="75"/>
  <c r="L33" i="75"/>
  <c r="AJ32" i="75"/>
  <c r="AH32" i="75"/>
  <c r="AG32" i="75"/>
  <c r="AF32" i="75"/>
  <c r="AE32" i="75"/>
  <c r="AD32" i="75"/>
  <c r="AC32" i="75"/>
  <c r="AB32" i="75"/>
  <c r="AA32" i="75"/>
  <c r="Y32" i="75"/>
  <c r="L32" i="75"/>
  <c r="AJ31" i="75"/>
  <c r="AH31" i="75"/>
  <c r="AG31" i="75"/>
  <c r="AF31" i="75"/>
  <c r="AE31" i="75"/>
  <c r="AD31" i="75"/>
  <c r="AC31" i="75"/>
  <c r="AB31" i="75"/>
  <c r="AA31" i="75"/>
  <c r="Y31" i="75"/>
  <c r="L31" i="75"/>
  <c r="AJ30" i="75"/>
  <c r="AH30" i="75"/>
  <c r="AG30" i="75"/>
  <c r="AF30" i="75"/>
  <c r="AE30" i="75"/>
  <c r="AD30" i="75"/>
  <c r="AC30" i="75"/>
  <c r="AB30" i="75"/>
  <c r="AA30" i="75"/>
  <c r="Y30" i="75"/>
  <c r="L30" i="75"/>
  <c r="AJ29" i="75"/>
  <c r="AH29" i="75"/>
  <c r="AG29" i="75"/>
  <c r="AF29" i="75"/>
  <c r="AE29" i="75"/>
  <c r="AD29" i="75"/>
  <c r="AC29" i="75"/>
  <c r="AB29" i="75"/>
  <c r="AA29" i="75"/>
  <c r="Y29" i="75"/>
  <c r="L29" i="75"/>
  <c r="L26" i="75"/>
  <c r="X23" i="75"/>
  <c r="Y23" i="75" s="1"/>
  <c r="V23" i="75"/>
  <c r="U23" i="75"/>
  <c r="T23" i="75"/>
  <c r="S23" i="75"/>
  <c r="R23" i="75"/>
  <c r="Q23" i="75"/>
  <c r="P23" i="75"/>
  <c r="O23" i="75"/>
  <c r="K23" i="75"/>
  <c r="I23" i="75"/>
  <c r="H23" i="75"/>
  <c r="G23" i="75"/>
  <c r="F23" i="75"/>
  <c r="E23" i="75"/>
  <c r="D23" i="75"/>
  <c r="C23" i="75"/>
  <c r="B23" i="75"/>
  <c r="X22" i="75"/>
  <c r="V22" i="75"/>
  <c r="U22" i="75"/>
  <c r="T22" i="75"/>
  <c r="S22" i="75"/>
  <c r="R22" i="75"/>
  <c r="Q22" i="75"/>
  <c r="P22" i="75"/>
  <c r="O22" i="75"/>
  <c r="K22" i="75"/>
  <c r="I22" i="75"/>
  <c r="H22" i="75"/>
  <c r="G22" i="75"/>
  <c r="F22" i="75"/>
  <c r="E22" i="75"/>
  <c r="D22" i="75"/>
  <c r="C22" i="75"/>
  <c r="B22" i="75"/>
  <c r="X21" i="75"/>
  <c r="V21" i="75"/>
  <c r="U21" i="75"/>
  <c r="T21" i="75"/>
  <c r="S21" i="75"/>
  <c r="R21" i="75"/>
  <c r="Q21" i="75"/>
  <c r="P21" i="75"/>
  <c r="O21" i="75"/>
  <c r="I21" i="75"/>
  <c r="H21" i="75"/>
  <c r="G21" i="75"/>
  <c r="F21" i="75"/>
  <c r="E21" i="75"/>
  <c r="D21" i="75"/>
  <c r="C21" i="75"/>
  <c r="B21" i="75"/>
  <c r="X20" i="75"/>
  <c r="V20" i="75"/>
  <c r="U20" i="75"/>
  <c r="T20" i="75"/>
  <c r="S20" i="75"/>
  <c r="R20" i="75"/>
  <c r="Q20" i="75"/>
  <c r="P20" i="75"/>
  <c r="O20" i="75"/>
  <c r="L19" i="75"/>
  <c r="I20" i="75"/>
  <c r="H20" i="75"/>
  <c r="G20" i="75"/>
  <c r="F20" i="75"/>
  <c r="E20" i="75"/>
  <c r="D20" i="75"/>
  <c r="C20" i="75"/>
  <c r="B20" i="75"/>
  <c r="AJ18" i="75"/>
  <c r="AK18" i="75" s="1"/>
  <c r="AH18" i="75"/>
  <c r="AG18" i="75"/>
  <c r="AG23" i="75" s="1"/>
  <c r="AF18" i="75"/>
  <c r="AE18" i="75"/>
  <c r="AE23" i="75" s="1"/>
  <c r="AD18" i="75"/>
  <c r="AC18" i="75"/>
  <c r="AC23" i="75" s="1"/>
  <c r="AB18" i="75"/>
  <c r="AA18" i="75"/>
  <c r="Y18" i="75"/>
  <c r="L18" i="75"/>
  <c r="AJ17" i="75"/>
  <c r="AH17" i="75"/>
  <c r="AG17" i="75"/>
  <c r="AF17" i="75"/>
  <c r="AE17" i="75"/>
  <c r="AD17" i="75"/>
  <c r="AC17" i="75"/>
  <c r="AB17" i="75"/>
  <c r="AA17" i="75"/>
  <c r="Y17" i="75"/>
  <c r="L17" i="75"/>
  <c r="AJ16" i="75"/>
  <c r="AK16" i="75" s="1"/>
  <c r="AH16" i="75"/>
  <c r="AG16" i="75"/>
  <c r="AF16" i="75"/>
  <c r="AE16" i="75"/>
  <c r="AD16" i="75"/>
  <c r="AC16" i="75"/>
  <c r="AB16" i="75"/>
  <c r="AA16" i="75"/>
  <c r="Y16" i="75"/>
  <c r="L16" i="75"/>
  <c r="AJ15" i="75"/>
  <c r="AH15" i="75"/>
  <c r="AG15" i="75"/>
  <c r="AF15" i="75"/>
  <c r="AE15" i="75"/>
  <c r="AD15" i="75"/>
  <c r="AC15" i="75"/>
  <c r="AB15" i="75"/>
  <c r="AA15" i="75"/>
  <c r="Y15" i="75"/>
  <c r="L15" i="75"/>
  <c r="AJ14" i="75"/>
  <c r="AK14" i="75" s="1"/>
  <c r="AH14" i="75"/>
  <c r="AG14" i="75"/>
  <c r="AF14" i="75"/>
  <c r="AE14" i="75"/>
  <c r="AD14" i="75"/>
  <c r="AC14" i="75"/>
  <c r="AB14" i="75"/>
  <c r="AA14" i="75"/>
  <c r="Y14" i="75"/>
  <c r="L14" i="75"/>
  <c r="AJ13" i="75"/>
  <c r="AH13" i="75"/>
  <c r="AG13" i="75"/>
  <c r="AF13" i="75"/>
  <c r="AE13" i="75"/>
  <c r="AD13" i="75"/>
  <c r="AC13" i="75"/>
  <c r="AB13" i="75"/>
  <c r="AA13" i="75"/>
  <c r="Y13" i="75"/>
  <c r="L13" i="75"/>
  <c r="AJ12" i="75"/>
  <c r="AH12" i="75"/>
  <c r="AG12" i="75"/>
  <c r="AF12" i="75"/>
  <c r="AE12" i="75"/>
  <c r="AD12" i="75"/>
  <c r="AC12" i="75"/>
  <c r="AB12" i="75"/>
  <c r="AA12" i="75"/>
  <c r="Y12" i="75"/>
  <c r="L12" i="75"/>
  <c r="AJ11" i="75"/>
  <c r="AH11" i="75"/>
  <c r="AG11" i="75"/>
  <c r="AF11" i="75"/>
  <c r="AE11" i="75"/>
  <c r="AD11" i="75"/>
  <c r="AC11" i="75"/>
  <c r="AB11" i="75"/>
  <c r="AA11" i="75"/>
  <c r="Y11" i="75"/>
  <c r="L11" i="75"/>
  <c r="AJ10" i="75"/>
  <c r="AH10" i="75"/>
  <c r="AG10" i="75"/>
  <c r="AF10" i="75"/>
  <c r="AE10" i="75"/>
  <c r="AD10" i="75"/>
  <c r="AC10" i="75"/>
  <c r="AB10" i="75"/>
  <c r="AA10" i="75"/>
  <c r="Y10" i="75"/>
  <c r="L10" i="75"/>
  <c r="AJ9" i="75"/>
  <c r="AH9" i="75"/>
  <c r="AG9" i="75"/>
  <c r="AF9" i="75"/>
  <c r="AE9" i="75"/>
  <c r="AD9" i="75"/>
  <c r="AC9" i="75"/>
  <c r="AB9" i="75"/>
  <c r="AA9" i="75"/>
  <c r="Y9" i="75"/>
  <c r="L9" i="75"/>
  <c r="AJ8" i="75"/>
  <c r="AH8" i="75"/>
  <c r="AG8" i="75"/>
  <c r="AF8" i="75"/>
  <c r="AE8" i="75"/>
  <c r="AD8" i="75"/>
  <c r="AC8" i="75"/>
  <c r="AB8" i="75"/>
  <c r="AA8" i="75"/>
  <c r="Y8" i="75"/>
  <c r="L8" i="75"/>
  <c r="AJ7" i="75"/>
  <c r="AH7" i="75"/>
  <c r="AG7" i="75"/>
  <c r="AF7" i="75"/>
  <c r="AE7" i="75"/>
  <c r="AD7" i="75"/>
  <c r="AC7" i="75"/>
  <c r="AB7" i="75"/>
  <c r="AA7" i="75"/>
  <c r="Y7" i="75"/>
  <c r="L7" i="75"/>
  <c r="L23" i="75" l="1"/>
  <c r="AE44" i="75"/>
  <c r="AG44" i="75"/>
  <c r="AK56" i="75"/>
  <c r="Y67" i="75"/>
  <c r="AK61" i="75"/>
  <c r="AK58" i="75"/>
  <c r="AK62" i="75"/>
  <c r="AK40" i="75"/>
  <c r="AK17" i="75"/>
  <c r="AK60" i="75"/>
  <c r="AK38" i="75"/>
  <c r="L44" i="75"/>
  <c r="AJ44" i="75"/>
  <c r="AK7" i="75"/>
  <c r="AK9" i="75"/>
  <c r="AB19" i="75"/>
  <c r="AD19" i="75"/>
  <c r="AF19" i="75"/>
  <c r="AH19" i="75"/>
  <c r="AA20" i="75"/>
  <c r="AC20" i="75"/>
  <c r="AE20" i="75"/>
  <c r="AG20" i="75"/>
  <c r="Y20" i="75"/>
  <c r="AA23" i="75"/>
  <c r="AK29" i="75"/>
  <c r="AK31" i="75"/>
  <c r="AK33" i="75"/>
  <c r="AK35" i="75"/>
  <c r="AK37" i="75"/>
  <c r="AB43" i="75"/>
  <c r="AD43" i="75"/>
  <c r="AF43" i="75"/>
  <c r="AH43" i="75"/>
  <c r="AE63" i="75"/>
  <c r="L63" i="75"/>
  <c r="AB63" i="75"/>
  <c r="AD63" i="75"/>
  <c r="AF63" i="75"/>
  <c r="AH63" i="75"/>
  <c r="AK8" i="75"/>
  <c r="AK11" i="75"/>
  <c r="AD23" i="75"/>
  <c r="AF23" i="75"/>
  <c r="AH23" i="75"/>
  <c r="L21" i="75"/>
  <c r="AB21" i="75"/>
  <c r="AD21" i="75"/>
  <c r="AF21" i="75"/>
  <c r="AH21" i="75"/>
  <c r="L22" i="75"/>
  <c r="AB22" i="75"/>
  <c r="AD22" i="75"/>
  <c r="AF22" i="75"/>
  <c r="AH22" i="75"/>
  <c r="AB41" i="75"/>
  <c r="AD41" i="75"/>
  <c r="AF41" i="75"/>
  <c r="AH41" i="75"/>
  <c r="AB42" i="75"/>
  <c r="L42" i="75"/>
  <c r="AA42" i="75"/>
  <c r="AC42" i="75"/>
  <c r="AE42" i="75"/>
  <c r="AG42" i="75"/>
  <c r="AJ42" i="75"/>
  <c r="AF45" i="75"/>
  <c r="AK51" i="75"/>
  <c r="AK53" i="75"/>
  <c r="AK55" i="75"/>
  <c r="AA64" i="75"/>
  <c r="AE64" i="75"/>
  <c r="Y64" i="75"/>
  <c r="AA67" i="75"/>
  <c r="AE67" i="75"/>
  <c r="AK10" i="75"/>
  <c r="AK12" i="75"/>
  <c r="AK13" i="75"/>
  <c r="AK15" i="75"/>
  <c r="AA19" i="75"/>
  <c r="AC19" i="75"/>
  <c r="AE19" i="75"/>
  <c r="AG19" i="75"/>
  <c r="Y19" i="75"/>
  <c r="L20" i="75"/>
  <c r="AB20" i="75"/>
  <c r="AD20" i="75"/>
  <c r="AF20" i="75"/>
  <c r="AH20" i="75"/>
  <c r="AA21" i="75"/>
  <c r="AC21" i="75"/>
  <c r="AE21" i="75"/>
  <c r="AG21" i="75"/>
  <c r="Y21" i="75"/>
  <c r="AF42" i="75"/>
  <c r="AF44" i="75"/>
  <c r="AA45" i="75"/>
  <c r="AC45" i="75"/>
  <c r="AE45" i="75"/>
  <c r="AG45" i="75"/>
  <c r="AJ45" i="75"/>
  <c r="Y45" i="75"/>
  <c r="AE65" i="75"/>
  <c r="AA22" i="75"/>
  <c r="AC22" i="75"/>
  <c r="AE22" i="75"/>
  <c r="AG22" i="75"/>
  <c r="Y22" i="75"/>
  <c r="AB23" i="75"/>
  <c r="AK30" i="75"/>
  <c r="AK32" i="75"/>
  <c r="AK34" i="75"/>
  <c r="AK36" i="75"/>
  <c r="L41" i="75"/>
  <c r="AA41" i="75"/>
  <c r="AC41" i="75"/>
  <c r="AE41" i="75"/>
  <c r="AG41" i="75"/>
  <c r="AJ41" i="75"/>
  <c r="AD42" i="75"/>
  <c r="AH42" i="75"/>
  <c r="L43" i="75"/>
  <c r="AA43" i="75"/>
  <c r="AC43" i="75"/>
  <c r="AE43" i="75"/>
  <c r="AG43" i="75"/>
  <c r="AJ43" i="75"/>
  <c r="AD44" i="75"/>
  <c r="AH44" i="75"/>
  <c r="AK44" i="75" s="1"/>
  <c r="AD45" i="75"/>
  <c r="AH45" i="75"/>
  <c r="AK52" i="75"/>
  <c r="AK54" i="75"/>
  <c r="AK57" i="75"/>
  <c r="AK59" i="75"/>
  <c r="AA63" i="75"/>
  <c r="L64" i="75"/>
  <c r="AB64" i="75"/>
  <c r="AD64" i="75"/>
  <c r="AF64" i="75"/>
  <c r="AH64" i="75"/>
  <c r="AA65" i="75"/>
  <c r="Y65" i="75"/>
  <c r="AA66" i="75"/>
  <c r="AE66" i="75"/>
  <c r="Y66" i="75"/>
  <c r="AB67" i="75"/>
  <c r="AD67" i="75"/>
  <c r="AF67" i="75"/>
  <c r="AH67" i="75"/>
  <c r="AJ20" i="75"/>
  <c r="AJ22" i="75"/>
  <c r="AK22" i="75" s="1"/>
  <c r="L48" i="75"/>
  <c r="AC64" i="75"/>
  <c r="AG64" i="75"/>
  <c r="AC66" i="75"/>
  <c r="AG66" i="75"/>
  <c r="AK66" i="75"/>
  <c r="AJ21" i="75"/>
  <c r="AK21" i="75" s="1"/>
  <c r="AJ23" i="75"/>
  <c r="AK23" i="75" s="1"/>
  <c r="Y41" i="75"/>
  <c r="Y42" i="75"/>
  <c r="Y43" i="75"/>
  <c r="Y44" i="75"/>
  <c r="AC63" i="75"/>
  <c r="AG63" i="75"/>
  <c r="Y63" i="75"/>
  <c r="AC65" i="75"/>
  <c r="AG65" i="75"/>
  <c r="AK65" i="75"/>
  <c r="AC67" i="75"/>
  <c r="AG67" i="75"/>
  <c r="AK67" i="75"/>
  <c r="AK64" i="75" l="1"/>
  <c r="AK45" i="75"/>
  <c r="AK43" i="75"/>
  <c r="AK42" i="75"/>
  <c r="AJ19" i="75"/>
  <c r="AK19" i="75" s="1"/>
  <c r="AK41" i="75"/>
  <c r="AK20" i="75"/>
  <c r="AK63" i="75"/>
  <c r="Y48" i="75"/>
  <c r="J61" i="3" l="1"/>
  <c r="M56" i="48" l="1"/>
  <c r="B95" i="47"/>
  <c r="C95" i="47"/>
  <c r="J95" i="46"/>
  <c r="I95" i="46"/>
  <c r="I61" i="3" l="1"/>
  <c r="B32" i="70" l="1"/>
  <c r="C32" i="70"/>
  <c r="K88" i="47" l="1"/>
  <c r="L88" i="47"/>
  <c r="B83" i="70" l="1"/>
  <c r="C83" i="70"/>
  <c r="M57" i="46"/>
  <c r="P57" i="46"/>
  <c r="Q57" i="46"/>
  <c r="M58" i="46"/>
  <c r="P58" i="46"/>
  <c r="Q58" i="46"/>
  <c r="F57" i="46"/>
  <c r="F58" i="46"/>
  <c r="P94" i="36"/>
  <c r="Q94" i="36"/>
  <c r="F94" i="36"/>
  <c r="R58" i="46" l="1"/>
  <c r="R57" i="46"/>
  <c r="F83" i="70"/>
  <c r="R94" i="36"/>
  <c r="Q32" i="58"/>
  <c r="R20" i="58"/>
  <c r="Q23" i="58"/>
  <c r="R12" i="58"/>
  <c r="Q12" i="58"/>
  <c r="R29" i="58"/>
  <c r="R26" i="58"/>
  <c r="Q26" i="58"/>
  <c r="R15" i="58"/>
  <c r="Q15" i="58"/>
  <c r="R31" i="58" l="1"/>
  <c r="R21" i="58"/>
  <c r="Q10" i="58"/>
  <c r="R9" i="58"/>
  <c r="R10" i="58"/>
  <c r="R11" i="58" s="1"/>
  <c r="R18" i="58"/>
  <c r="Q21" i="58"/>
  <c r="R23" i="58"/>
  <c r="R32" i="58"/>
  <c r="R33" i="58" s="1"/>
  <c r="R7" i="58"/>
  <c r="R22" i="58" l="1"/>
  <c r="Y29" i="60"/>
  <c r="Y30" i="60"/>
  <c r="Y31" i="60"/>
  <c r="Y32" i="60"/>
  <c r="Y33" i="60"/>
  <c r="Y34" i="60"/>
  <c r="Y35" i="60"/>
  <c r="Y36" i="60"/>
  <c r="Y37" i="60"/>
  <c r="Y38" i="60"/>
  <c r="Y39" i="60"/>
  <c r="Y40" i="60"/>
  <c r="K20" i="60" l="1"/>
  <c r="AJ20" i="60" s="1"/>
  <c r="D8" i="65"/>
  <c r="E8" i="65"/>
  <c r="P43" i="47" l="1"/>
  <c r="Q43" i="47"/>
  <c r="P44" i="47"/>
  <c r="Q44" i="47"/>
  <c r="P45" i="47"/>
  <c r="Q45" i="47"/>
  <c r="P46" i="47"/>
  <c r="Q46" i="47"/>
  <c r="P47" i="47"/>
  <c r="Q47" i="47"/>
  <c r="P48" i="47"/>
  <c r="Q48" i="47"/>
  <c r="P49" i="47"/>
  <c r="Q49" i="47"/>
  <c r="P50" i="47"/>
  <c r="Q50" i="47"/>
  <c r="P51" i="47"/>
  <c r="Q51" i="47"/>
  <c r="P52" i="47"/>
  <c r="Q52" i="47"/>
  <c r="P53" i="47"/>
  <c r="Q53" i="47"/>
  <c r="P54" i="47"/>
  <c r="Q54" i="47"/>
  <c r="M44" i="47"/>
  <c r="M45" i="47"/>
  <c r="M46" i="47"/>
  <c r="M47" i="47"/>
  <c r="M48" i="47"/>
  <c r="M49" i="47"/>
  <c r="M50" i="47"/>
  <c r="M51" i="47"/>
  <c r="M52" i="47"/>
  <c r="M53" i="47"/>
  <c r="M54" i="47"/>
  <c r="F44" i="47"/>
  <c r="F45" i="47"/>
  <c r="F46" i="47"/>
  <c r="F47" i="47"/>
  <c r="F48" i="47"/>
  <c r="F49" i="47"/>
  <c r="F50" i="47"/>
  <c r="F51" i="47"/>
  <c r="F52" i="47"/>
  <c r="F53" i="47"/>
  <c r="F54" i="47"/>
  <c r="P30" i="47"/>
  <c r="Q30" i="47"/>
  <c r="M30" i="47"/>
  <c r="F30" i="47"/>
  <c r="R45" i="47" l="1"/>
  <c r="R53" i="47"/>
  <c r="R49" i="47"/>
  <c r="R47" i="47"/>
  <c r="R46" i="47"/>
  <c r="R54" i="47"/>
  <c r="R30" i="47"/>
  <c r="R51" i="47"/>
  <c r="R50" i="47"/>
  <c r="R43" i="47"/>
  <c r="R52" i="47"/>
  <c r="R48" i="47"/>
  <c r="R44" i="47"/>
  <c r="F87" i="48"/>
  <c r="F88" i="48"/>
  <c r="O14" i="58"/>
  <c r="D63" i="70" l="1"/>
  <c r="D64" i="70"/>
  <c r="D65" i="70"/>
  <c r="D66" i="70"/>
  <c r="D67" i="70"/>
  <c r="D68" i="70"/>
  <c r="D69" i="70"/>
  <c r="D70" i="70"/>
  <c r="D71" i="70"/>
  <c r="D72" i="70"/>
  <c r="D73" i="70"/>
  <c r="D74" i="70"/>
  <c r="D75" i="70"/>
  <c r="D76" i="70"/>
  <c r="D77" i="70"/>
  <c r="D78" i="70"/>
  <c r="D79" i="70"/>
  <c r="D80" i="70"/>
  <c r="D81" i="70"/>
  <c r="D82" i="70"/>
  <c r="M66" i="70"/>
  <c r="P66" i="70"/>
  <c r="Q66" i="70"/>
  <c r="F66" i="70"/>
  <c r="M82" i="68"/>
  <c r="P82" i="68"/>
  <c r="Q82" i="68"/>
  <c r="M83" i="68"/>
  <c r="P83" i="68"/>
  <c r="Q83" i="68"/>
  <c r="M84" i="68"/>
  <c r="F82" i="68"/>
  <c r="F83" i="68"/>
  <c r="F84" i="68"/>
  <c r="J61" i="68"/>
  <c r="I61" i="68"/>
  <c r="C61" i="68"/>
  <c r="B61" i="68"/>
  <c r="M60" i="68"/>
  <c r="P60" i="68"/>
  <c r="Q60" i="68"/>
  <c r="F60" i="68"/>
  <c r="M77" i="47"/>
  <c r="P77" i="47"/>
  <c r="Q77" i="47"/>
  <c r="M78" i="47"/>
  <c r="P78" i="47"/>
  <c r="Q78" i="47"/>
  <c r="M79" i="47"/>
  <c r="P79" i="47"/>
  <c r="Q79" i="47"/>
  <c r="M80" i="47"/>
  <c r="P80" i="47"/>
  <c r="Q80" i="47"/>
  <c r="F77" i="47"/>
  <c r="F78" i="47"/>
  <c r="F79" i="47"/>
  <c r="F80" i="47"/>
  <c r="P25" i="47"/>
  <c r="Q25" i="47"/>
  <c r="P26" i="47"/>
  <c r="Q26" i="47"/>
  <c r="P27" i="47"/>
  <c r="Q27" i="47"/>
  <c r="P28" i="47"/>
  <c r="Q28" i="47"/>
  <c r="P29" i="47"/>
  <c r="Q29" i="47"/>
  <c r="M25" i="47"/>
  <c r="M26" i="47"/>
  <c r="M27" i="47"/>
  <c r="M28" i="47"/>
  <c r="M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M76" i="46"/>
  <c r="P76" i="46"/>
  <c r="Q76" i="46"/>
  <c r="M77" i="46"/>
  <c r="P77" i="46"/>
  <c r="Q77" i="46"/>
  <c r="M78" i="46"/>
  <c r="P78" i="46"/>
  <c r="Q78" i="46"/>
  <c r="M79" i="46"/>
  <c r="P79" i="46"/>
  <c r="Q79" i="46"/>
  <c r="M80" i="46"/>
  <c r="P80" i="46"/>
  <c r="Q80" i="46"/>
  <c r="Q81" i="46"/>
  <c r="F76" i="46"/>
  <c r="F77" i="46"/>
  <c r="F78" i="46"/>
  <c r="F79" i="46"/>
  <c r="F80" i="46"/>
  <c r="P56" i="46"/>
  <c r="Q56" i="46"/>
  <c r="M56" i="46"/>
  <c r="F56" i="46"/>
  <c r="P24" i="46"/>
  <c r="Q24" i="46"/>
  <c r="P25" i="46"/>
  <c r="Q25" i="46"/>
  <c r="P26" i="46"/>
  <c r="Q26" i="46"/>
  <c r="P27" i="46"/>
  <c r="Q27" i="46"/>
  <c r="M24" i="46"/>
  <c r="M25" i="46"/>
  <c r="F24" i="46"/>
  <c r="F25" i="46"/>
  <c r="P84" i="36"/>
  <c r="Q84" i="36"/>
  <c r="P85" i="36"/>
  <c r="Q85" i="36"/>
  <c r="P86" i="36"/>
  <c r="Q86" i="36"/>
  <c r="M84" i="36"/>
  <c r="M85" i="36"/>
  <c r="F84" i="36"/>
  <c r="F85" i="36"/>
  <c r="F86" i="36"/>
  <c r="P87" i="3"/>
  <c r="Q87" i="3"/>
  <c r="P88" i="3"/>
  <c r="Q88" i="3"/>
  <c r="M87" i="3"/>
  <c r="M88" i="3"/>
  <c r="F87" i="3"/>
  <c r="F88" i="3"/>
  <c r="G31" i="47" l="1"/>
  <c r="G30" i="47"/>
  <c r="R29" i="47"/>
  <c r="R25" i="47"/>
  <c r="R24" i="46"/>
  <c r="R60" i="68"/>
  <c r="R84" i="36"/>
  <c r="R66" i="70"/>
  <c r="R83" i="68"/>
  <c r="F61" i="68"/>
  <c r="R26" i="46"/>
  <c r="R25" i="46"/>
  <c r="R87" i="3"/>
  <c r="P61" i="68"/>
  <c r="Q61" i="68"/>
  <c r="R77" i="47"/>
  <c r="G29" i="47"/>
  <c r="G28" i="47"/>
  <c r="G27" i="47"/>
  <c r="G26" i="47"/>
  <c r="G25" i="47"/>
  <c r="R27" i="47"/>
  <c r="R26" i="47"/>
  <c r="R28" i="47"/>
  <c r="R76" i="46"/>
  <c r="R79" i="46"/>
  <c r="R77" i="46"/>
  <c r="R56" i="46"/>
  <c r="R27" i="46"/>
  <c r="R86" i="36"/>
  <c r="R85" i="36"/>
  <c r="R88" i="3"/>
  <c r="R82" i="68"/>
  <c r="M61" i="68"/>
  <c r="R79" i="47"/>
  <c r="R78" i="47"/>
  <c r="R80" i="47"/>
  <c r="R80" i="46"/>
  <c r="R78" i="46"/>
  <c r="AJ52" i="60"/>
  <c r="AJ53" i="60"/>
  <c r="AJ54" i="60"/>
  <c r="AJ55" i="60"/>
  <c r="AJ56" i="60"/>
  <c r="AJ57" i="60"/>
  <c r="AJ58" i="60"/>
  <c r="AJ59" i="60"/>
  <c r="AJ60" i="60"/>
  <c r="AJ61" i="60"/>
  <c r="AJ62" i="60"/>
  <c r="AJ51" i="60"/>
  <c r="AH51" i="60"/>
  <c r="AH52" i="60"/>
  <c r="AH53" i="60"/>
  <c r="AH54" i="60"/>
  <c r="AH55" i="60"/>
  <c r="AH56" i="60"/>
  <c r="AH57" i="60"/>
  <c r="AH58" i="60"/>
  <c r="AH59" i="60"/>
  <c r="AH60" i="60"/>
  <c r="AH61" i="60"/>
  <c r="AH62" i="60"/>
  <c r="Y52" i="60"/>
  <c r="Y53" i="60"/>
  <c r="Y54" i="60"/>
  <c r="Y55" i="60"/>
  <c r="Y56" i="60"/>
  <c r="Y57" i="60"/>
  <c r="Y58" i="60"/>
  <c r="Y59" i="60"/>
  <c r="Y60" i="60"/>
  <c r="Y61" i="60"/>
  <c r="Y62" i="60"/>
  <c r="Y51" i="60"/>
  <c r="X64" i="60"/>
  <c r="V64" i="60"/>
  <c r="V65" i="60"/>
  <c r="V66" i="60"/>
  <c r="V67" i="60"/>
  <c r="L52" i="60"/>
  <c r="L53" i="60"/>
  <c r="L54" i="60"/>
  <c r="L55" i="60"/>
  <c r="L56" i="60"/>
  <c r="L57" i="60"/>
  <c r="L58" i="60"/>
  <c r="L59" i="60"/>
  <c r="L60" i="60"/>
  <c r="L61" i="60"/>
  <c r="L62" i="60"/>
  <c r="L51" i="60"/>
  <c r="K64" i="60"/>
  <c r="I64" i="60"/>
  <c r="I65" i="60"/>
  <c r="I66" i="60"/>
  <c r="I67" i="60"/>
  <c r="AJ30" i="60"/>
  <c r="AJ31" i="60"/>
  <c r="AJ32" i="60"/>
  <c r="AJ33" i="60"/>
  <c r="AJ34" i="60"/>
  <c r="AJ35" i="60"/>
  <c r="AJ36" i="60"/>
  <c r="AJ37" i="60"/>
  <c r="AJ38" i="60"/>
  <c r="AJ39" i="60"/>
  <c r="AJ40" i="60"/>
  <c r="AJ29" i="60"/>
  <c r="AH29" i="60"/>
  <c r="AH30" i="60"/>
  <c r="AH31" i="60"/>
  <c r="AH32" i="60"/>
  <c r="AH33" i="60"/>
  <c r="AH34" i="60"/>
  <c r="AH35" i="60"/>
  <c r="AH36" i="60"/>
  <c r="AH37" i="60"/>
  <c r="AH38" i="60"/>
  <c r="AH39" i="60"/>
  <c r="AH40" i="60"/>
  <c r="Y8" i="60"/>
  <c r="Y9" i="60"/>
  <c r="Y10" i="60"/>
  <c r="Y11" i="60"/>
  <c r="Y12" i="60"/>
  <c r="Y13" i="60"/>
  <c r="Y14" i="60"/>
  <c r="Y15" i="60"/>
  <c r="Y16" i="60"/>
  <c r="Y17" i="60"/>
  <c r="Y18" i="60"/>
  <c r="X42" i="60"/>
  <c r="V42" i="60"/>
  <c r="V43" i="60"/>
  <c r="V44" i="60"/>
  <c r="V45" i="60"/>
  <c r="K42" i="60"/>
  <c r="L30" i="60"/>
  <c r="L31" i="60"/>
  <c r="L32" i="60"/>
  <c r="L33" i="60"/>
  <c r="L34" i="60"/>
  <c r="L35" i="60"/>
  <c r="L36" i="60"/>
  <c r="L37" i="60"/>
  <c r="L38" i="60"/>
  <c r="L39" i="60"/>
  <c r="L40" i="60"/>
  <c r="L29" i="60"/>
  <c r="L8" i="60"/>
  <c r="L9" i="60"/>
  <c r="L10" i="60"/>
  <c r="L11" i="60"/>
  <c r="L12" i="60"/>
  <c r="L13" i="60"/>
  <c r="L14" i="60"/>
  <c r="L15" i="60"/>
  <c r="L16" i="60"/>
  <c r="L17" i="60"/>
  <c r="L18" i="60"/>
  <c r="I42" i="60"/>
  <c r="I43" i="60"/>
  <c r="I44" i="60"/>
  <c r="I45" i="60"/>
  <c r="AH7" i="60"/>
  <c r="AH8" i="60"/>
  <c r="AH9" i="60"/>
  <c r="AH10" i="60"/>
  <c r="AH11" i="60"/>
  <c r="AH12" i="60"/>
  <c r="AH13" i="60"/>
  <c r="AH14" i="60"/>
  <c r="AH15" i="60"/>
  <c r="AH16" i="60"/>
  <c r="AH17" i="60"/>
  <c r="AH18" i="60"/>
  <c r="Y7" i="60"/>
  <c r="X20" i="60"/>
  <c r="V20" i="60"/>
  <c r="V21" i="60"/>
  <c r="V22" i="60"/>
  <c r="V23" i="60"/>
  <c r="L10" i="58"/>
  <c r="M11" i="58" s="1"/>
  <c r="I20" i="60"/>
  <c r="AH20" i="60" s="1"/>
  <c r="I21" i="60"/>
  <c r="I22" i="60"/>
  <c r="AH22" i="60" s="1"/>
  <c r="I23" i="60"/>
  <c r="L7" i="60"/>
  <c r="AH63" i="60"/>
  <c r="AH41" i="60"/>
  <c r="AH19" i="60"/>
  <c r="K39" i="68"/>
  <c r="K40" i="68"/>
  <c r="K41" i="68"/>
  <c r="K42" i="68"/>
  <c r="K43" i="68"/>
  <c r="K44" i="68"/>
  <c r="K45" i="68"/>
  <c r="K46" i="68"/>
  <c r="K47" i="68"/>
  <c r="K48" i="68"/>
  <c r="K49" i="68"/>
  <c r="K50" i="68"/>
  <c r="K51" i="68"/>
  <c r="K52" i="68"/>
  <c r="K53" i="68"/>
  <c r="K54" i="68"/>
  <c r="K55" i="68"/>
  <c r="K56" i="68"/>
  <c r="K57" i="68"/>
  <c r="K58" i="68"/>
  <c r="K59" i="68"/>
  <c r="K60" i="68"/>
  <c r="M18" i="74"/>
  <c r="L18" i="74"/>
  <c r="F18" i="74"/>
  <c r="H18" i="74" s="1"/>
  <c r="E18" i="74"/>
  <c r="M17" i="74"/>
  <c r="L17" i="74"/>
  <c r="F17" i="74"/>
  <c r="E17" i="74"/>
  <c r="G17" i="74" s="1"/>
  <c r="M16" i="74"/>
  <c r="L16" i="74"/>
  <c r="F16" i="74"/>
  <c r="H16" i="74" s="1"/>
  <c r="E16" i="74"/>
  <c r="T15" i="74"/>
  <c r="S15" i="74"/>
  <c r="P15" i="74"/>
  <c r="I15" i="74"/>
  <c r="T14" i="74"/>
  <c r="S14" i="74"/>
  <c r="P14" i="74"/>
  <c r="O14" i="74"/>
  <c r="N14" i="74"/>
  <c r="I14" i="74"/>
  <c r="H14" i="74"/>
  <c r="G14" i="74"/>
  <c r="T13" i="74"/>
  <c r="S13" i="74"/>
  <c r="P13" i="74"/>
  <c r="O13" i="74"/>
  <c r="N13" i="74"/>
  <c r="I13" i="74"/>
  <c r="H13" i="74"/>
  <c r="G13" i="74"/>
  <c r="T12" i="74"/>
  <c r="S12" i="74"/>
  <c r="P12" i="74"/>
  <c r="O12" i="74"/>
  <c r="N12" i="74"/>
  <c r="I12" i="74"/>
  <c r="H12" i="74"/>
  <c r="G12" i="74"/>
  <c r="T11" i="74"/>
  <c r="S11" i="74"/>
  <c r="P11" i="74"/>
  <c r="O11" i="74"/>
  <c r="N11" i="74"/>
  <c r="I11" i="74"/>
  <c r="H11" i="74"/>
  <c r="G11" i="74"/>
  <c r="T10" i="74"/>
  <c r="S10" i="74"/>
  <c r="P10" i="74"/>
  <c r="O10" i="74"/>
  <c r="N10" i="74"/>
  <c r="I10" i="74"/>
  <c r="H10" i="74"/>
  <c r="G10" i="74"/>
  <c r="T9" i="74"/>
  <c r="S9" i="74"/>
  <c r="P9" i="74"/>
  <c r="O9" i="74"/>
  <c r="N9" i="74"/>
  <c r="I9" i="74"/>
  <c r="H9" i="74"/>
  <c r="G9" i="74"/>
  <c r="T8" i="74"/>
  <c r="S8" i="74"/>
  <c r="P8" i="74"/>
  <c r="O8" i="74"/>
  <c r="N8" i="74"/>
  <c r="I8" i="74"/>
  <c r="H8" i="74"/>
  <c r="G8" i="74"/>
  <c r="T7" i="74"/>
  <c r="S7" i="74"/>
  <c r="P7" i="74"/>
  <c r="O7" i="74"/>
  <c r="O15" i="74" s="1"/>
  <c r="N7" i="74"/>
  <c r="N15" i="74" s="1"/>
  <c r="I7" i="74"/>
  <c r="H7" i="74"/>
  <c r="H15" i="74" s="1"/>
  <c r="G7" i="74"/>
  <c r="G15" i="74" s="1"/>
  <c r="T6" i="74"/>
  <c r="S6" i="74"/>
  <c r="M6" i="74"/>
  <c r="L6" i="74"/>
  <c r="H6" i="74"/>
  <c r="O6" i="74" s="1"/>
  <c r="G6" i="74"/>
  <c r="N6" i="74" s="1"/>
  <c r="S5" i="74"/>
  <c r="P5" i="74"/>
  <c r="N5" i="74"/>
  <c r="L5" i="74"/>
  <c r="G5" i="74"/>
  <c r="I5" i="74" s="1"/>
  <c r="M18" i="73"/>
  <c r="L18" i="73"/>
  <c r="F18" i="73"/>
  <c r="E18" i="73"/>
  <c r="G18" i="73" s="1"/>
  <c r="M17" i="73"/>
  <c r="L17" i="73"/>
  <c r="F17" i="73"/>
  <c r="H17" i="73" s="1"/>
  <c r="E17" i="73"/>
  <c r="M16" i="73"/>
  <c r="L16" i="73"/>
  <c r="F16" i="73"/>
  <c r="E16" i="73"/>
  <c r="G16" i="73" s="1"/>
  <c r="T15" i="73"/>
  <c r="S15" i="73"/>
  <c r="P15" i="73"/>
  <c r="I15" i="73"/>
  <c r="T14" i="73"/>
  <c r="S14" i="73"/>
  <c r="P14" i="73"/>
  <c r="O14" i="73"/>
  <c r="N14" i="73"/>
  <c r="I14" i="73"/>
  <c r="H14" i="73"/>
  <c r="G14" i="73"/>
  <c r="T13" i="73"/>
  <c r="S13" i="73"/>
  <c r="P13" i="73"/>
  <c r="O13" i="73"/>
  <c r="N13" i="73"/>
  <c r="I13" i="73"/>
  <c r="H13" i="73"/>
  <c r="G13" i="73"/>
  <c r="T12" i="73"/>
  <c r="S12" i="73"/>
  <c r="P12" i="73"/>
  <c r="O12" i="73"/>
  <c r="N12" i="73"/>
  <c r="I12" i="73"/>
  <c r="H12" i="73"/>
  <c r="G12" i="73"/>
  <c r="T11" i="73"/>
  <c r="S11" i="73"/>
  <c r="P11" i="73"/>
  <c r="O11" i="73"/>
  <c r="N11" i="73"/>
  <c r="I11" i="73"/>
  <c r="H11" i="73"/>
  <c r="G11" i="73"/>
  <c r="T10" i="73"/>
  <c r="S10" i="73"/>
  <c r="P10" i="73"/>
  <c r="O10" i="73"/>
  <c r="N10" i="73"/>
  <c r="I10" i="73"/>
  <c r="H10" i="73"/>
  <c r="G10" i="73"/>
  <c r="T9" i="73"/>
  <c r="S9" i="73"/>
  <c r="P9" i="73"/>
  <c r="O9" i="73"/>
  <c r="N9" i="73"/>
  <c r="I9" i="73"/>
  <c r="H9" i="73"/>
  <c r="G9" i="73"/>
  <c r="T8" i="73"/>
  <c r="S8" i="73"/>
  <c r="P8" i="73"/>
  <c r="O8" i="73"/>
  <c r="N8" i="73"/>
  <c r="I8" i="73"/>
  <c r="H8" i="73"/>
  <c r="G8" i="73"/>
  <c r="T7" i="73"/>
  <c r="S7" i="73"/>
  <c r="P7" i="73"/>
  <c r="O7" i="73"/>
  <c r="N7" i="73"/>
  <c r="N15" i="73" s="1"/>
  <c r="I7" i="73"/>
  <c r="H7" i="73"/>
  <c r="H15" i="73" s="1"/>
  <c r="G7" i="73"/>
  <c r="G15" i="73" s="1"/>
  <c r="T6" i="73"/>
  <c r="S6" i="73"/>
  <c r="M6" i="73"/>
  <c r="L6" i="73"/>
  <c r="H6" i="73"/>
  <c r="O6" i="73" s="1"/>
  <c r="G6" i="73"/>
  <c r="N6" i="73" s="1"/>
  <c r="S5" i="73"/>
  <c r="P5" i="73"/>
  <c r="N5" i="73"/>
  <c r="L5" i="73"/>
  <c r="G5" i="73"/>
  <c r="I5" i="73" s="1"/>
  <c r="M18" i="72"/>
  <c r="L18" i="72"/>
  <c r="F18" i="72"/>
  <c r="H18" i="72" s="1"/>
  <c r="E18" i="72"/>
  <c r="M17" i="72"/>
  <c r="L17" i="72"/>
  <c r="F17" i="72"/>
  <c r="E17" i="72"/>
  <c r="G17" i="72" s="1"/>
  <c r="M16" i="72"/>
  <c r="L16" i="72"/>
  <c r="F16" i="72"/>
  <c r="H16" i="72" s="1"/>
  <c r="E16" i="72"/>
  <c r="T15" i="72"/>
  <c r="S15" i="72"/>
  <c r="P15" i="72"/>
  <c r="I15" i="72"/>
  <c r="T14" i="72"/>
  <c r="S14" i="72"/>
  <c r="P14" i="72"/>
  <c r="O14" i="72"/>
  <c r="N14" i="72"/>
  <c r="I14" i="72"/>
  <c r="H14" i="72"/>
  <c r="G14" i="72"/>
  <c r="T13" i="72"/>
  <c r="S13" i="72"/>
  <c r="P13" i="72"/>
  <c r="O13" i="72"/>
  <c r="N13" i="72"/>
  <c r="I13" i="72"/>
  <c r="H13" i="72"/>
  <c r="G13" i="72"/>
  <c r="T12" i="72"/>
  <c r="S12" i="72"/>
  <c r="P12" i="72"/>
  <c r="O12" i="72"/>
  <c r="N12" i="72"/>
  <c r="I12" i="72"/>
  <c r="H12" i="72"/>
  <c r="G12" i="72"/>
  <c r="T11" i="72"/>
  <c r="S11" i="72"/>
  <c r="P11" i="72"/>
  <c r="O11" i="72"/>
  <c r="N11" i="72"/>
  <c r="I11" i="72"/>
  <c r="H11" i="72"/>
  <c r="G11" i="72"/>
  <c r="T10" i="72"/>
  <c r="S10" i="72"/>
  <c r="P10" i="72"/>
  <c r="O10" i="72"/>
  <c r="N10" i="72"/>
  <c r="I10" i="72"/>
  <c r="H10" i="72"/>
  <c r="G10" i="72"/>
  <c r="T9" i="72"/>
  <c r="S9" i="72"/>
  <c r="P9" i="72"/>
  <c r="O9" i="72"/>
  <c r="N9" i="72"/>
  <c r="I9" i="72"/>
  <c r="H9" i="72"/>
  <c r="G9" i="72"/>
  <c r="T8" i="72"/>
  <c r="S8" i="72"/>
  <c r="P8" i="72"/>
  <c r="O8" i="72"/>
  <c r="N8" i="72"/>
  <c r="I8" i="72"/>
  <c r="H8" i="72"/>
  <c r="G8" i="72"/>
  <c r="T7" i="72"/>
  <c r="S7" i="72"/>
  <c r="P7" i="72"/>
  <c r="O7" i="72"/>
  <c r="O15" i="72" s="1"/>
  <c r="N7" i="72"/>
  <c r="N15" i="72" s="1"/>
  <c r="I7" i="72"/>
  <c r="H7" i="72"/>
  <c r="H15" i="72" s="1"/>
  <c r="G7" i="72"/>
  <c r="G15" i="72" s="1"/>
  <c r="T6" i="72"/>
  <c r="S6" i="72"/>
  <c r="M6" i="72"/>
  <c r="L6" i="72"/>
  <c r="H6" i="72"/>
  <c r="O6" i="72" s="1"/>
  <c r="G6" i="72"/>
  <c r="N6" i="72" s="1"/>
  <c r="S5" i="72"/>
  <c r="P5" i="72"/>
  <c r="N5" i="72"/>
  <c r="L5" i="72"/>
  <c r="G5" i="72"/>
  <c r="I5" i="72" s="1"/>
  <c r="M18" i="71"/>
  <c r="L18" i="71"/>
  <c r="F18" i="71"/>
  <c r="H18" i="71" s="1"/>
  <c r="E18" i="71"/>
  <c r="M17" i="71"/>
  <c r="L17" i="71"/>
  <c r="F17" i="71"/>
  <c r="E17" i="71"/>
  <c r="G17" i="71" s="1"/>
  <c r="M16" i="71"/>
  <c r="L16" i="71"/>
  <c r="F16" i="71"/>
  <c r="H16" i="71" s="1"/>
  <c r="E16" i="71"/>
  <c r="T15" i="71"/>
  <c r="S15" i="71"/>
  <c r="P15" i="71"/>
  <c r="I15" i="71"/>
  <c r="T14" i="71"/>
  <c r="S14" i="71"/>
  <c r="P14" i="71"/>
  <c r="O14" i="71"/>
  <c r="N14" i="71"/>
  <c r="I14" i="71"/>
  <c r="H14" i="71"/>
  <c r="G14" i="71"/>
  <c r="T13" i="71"/>
  <c r="S13" i="71"/>
  <c r="P13" i="71"/>
  <c r="O13" i="71"/>
  <c r="N13" i="71"/>
  <c r="I13" i="71"/>
  <c r="H13" i="71"/>
  <c r="G13" i="71"/>
  <c r="T12" i="71"/>
  <c r="S12" i="71"/>
  <c r="P12" i="71"/>
  <c r="O12" i="71"/>
  <c r="N12" i="71"/>
  <c r="I12" i="71"/>
  <c r="H12" i="71"/>
  <c r="G12" i="71"/>
  <c r="T11" i="71"/>
  <c r="S11" i="71"/>
  <c r="P11" i="71"/>
  <c r="O11" i="71"/>
  <c r="N11" i="71"/>
  <c r="I11" i="71"/>
  <c r="H11" i="71"/>
  <c r="G11" i="71"/>
  <c r="T10" i="71"/>
  <c r="S10" i="71"/>
  <c r="P10" i="71"/>
  <c r="O10" i="71"/>
  <c r="N10" i="71"/>
  <c r="I10" i="71"/>
  <c r="H10" i="71"/>
  <c r="G10" i="71"/>
  <c r="T9" i="71"/>
  <c r="S9" i="71"/>
  <c r="P9" i="71"/>
  <c r="O9" i="71"/>
  <c r="N9" i="71"/>
  <c r="I9" i="71"/>
  <c r="H9" i="71"/>
  <c r="G9" i="71"/>
  <c r="T8" i="71"/>
  <c r="S8" i="71"/>
  <c r="P8" i="71"/>
  <c r="O8" i="71"/>
  <c r="N8" i="71"/>
  <c r="I8" i="71"/>
  <c r="H8" i="71"/>
  <c r="G8" i="71"/>
  <c r="T7" i="71"/>
  <c r="S7" i="71"/>
  <c r="P7" i="71"/>
  <c r="O7" i="71"/>
  <c r="O15" i="71" s="1"/>
  <c r="N7" i="71"/>
  <c r="N15" i="71" s="1"/>
  <c r="I7" i="71"/>
  <c r="H7" i="71"/>
  <c r="H15" i="71" s="1"/>
  <c r="G7" i="71"/>
  <c r="G15" i="71" s="1"/>
  <c r="T6" i="71"/>
  <c r="S6" i="71"/>
  <c r="M6" i="71"/>
  <c r="L6" i="71"/>
  <c r="H6" i="71"/>
  <c r="O6" i="71" s="1"/>
  <c r="G6" i="71"/>
  <c r="N6" i="71" s="1"/>
  <c r="S5" i="71"/>
  <c r="P5" i="71"/>
  <c r="N5" i="71"/>
  <c r="L5" i="71"/>
  <c r="G5" i="71"/>
  <c r="I5" i="71" s="1"/>
  <c r="O14" i="34"/>
  <c r="N14" i="34"/>
  <c r="O13" i="34"/>
  <c r="N13" i="34"/>
  <c r="O10" i="34"/>
  <c r="N10" i="34"/>
  <c r="O9" i="34"/>
  <c r="N9" i="34"/>
  <c r="O8" i="34"/>
  <c r="N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M16" i="34"/>
  <c r="O16" i="34" s="1"/>
  <c r="M17" i="34"/>
  <c r="O17" i="34" s="1"/>
  <c r="M18" i="34"/>
  <c r="O18" i="34" s="1"/>
  <c r="L18" i="34"/>
  <c r="N18" i="34" s="1"/>
  <c r="L17" i="34"/>
  <c r="N17" i="34" s="1"/>
  <c r="L16" i="34"/>
  <c r="N16" i="34" s="1"/>
  <c r="F18" i="34"/>
  <c r="H18" i="34" s="1"/>
  <c r="E18" i="34"/>
  <c r="G18" i="34" s="1"/>
  <c r="E17" i="34"/>
  <c r="G17" i="34" s="1"/>
  <c r="E16" i="34"/>
  <c r="G16" i="34" s="1"/>
  <c r="AH67" i="60" l="1"/>
  <c r="AH65" i="60"/>
  <c r="AK61" i="60"/>
  <c r="AK62" i="60"/>
  <c r="AK39" i="60"/>
  <c r="AK40" i="60"/>
  <c r="AK18" i="60"/>
  <c r="AK17" i="60"/>
  <c r="AK60" i="60"/>
  <c r="AK38" i="60"/>
  <c r="AK16" i="60"/>
  <c r="AK36" i="60"/>
  <c r="L64" i="60"/>
  <c r="AK59" i="60"/>
  <c r="AK37" i="60"/>
  <c r="AK15" i="60"/>
  <c r="AK58" i="60"/>
  <c r="AH45" i="60"/>
  <c r="AK35" i="60"/>
  <c r="AK14" i="60"/>
  <c r="AK57" i="60"/>
  <c r="Y20" i="60"/>
  <c r="AK13" i="60"/>
  <c r="AH66" i="60"/>
  <c r="AK56" i="60"/>
  <c r="AH43" i="60"/>
  <c r="AH64" i="60"/>
  <c r="AK54" i="60"/>
  <c r="AK55" i="60"/>
  <c r="AK33" i="60"/>
  <c r="AK31" i="60"/>
  <c r="AK34" i="60"/>
  <c r="AJ42" i="60"/>
  <c r="AK32" i="60"/>
  <c r="AK11" i="60"/>
  <c r="AK12" i="60"/>
  <c r="AK10" i="60"/>
  <c r="P17" i="72"/>
  <c r="R61" i="68"/>
  <c r="L32" i="58"/>
  <c r="M33" i="58" s="1"/>
  <c r="Y64" i="60"/>
  <c r="AK53" i="60"/>
  <c r="AK29" i="60"/>
  <c r="L42" i="60"/>
  <c r="L41" i="60"/>
  <c r="L21" i="58"/>
  <c r="M22" i="58" s="1"/>
  <c r="AH23" i="60"/>
  <c r="AH21" i="60"/>
  <c r="AK9" i="60"/>
  <c r="L20" i="60"/>
  <c r="I16" i="74"/>
  <c r="I18" i="74"/>
  <c r="I16" i="72"/>
  <c r="I18" i="72"/>
  <c r="AK7" i="60"/>
  <c r="AK8" i="60"/>
  <c r="AK51" i="60"/>
  <c r="AK52" i="60"/>
  <c r="AJ64" i="60"/>
  <c r="AH44" i="60"/>
  <c r="AH42" i="60"/>
  <c r="Y42" i="60"/>
  <c r="AK30" i="60"/>
  <c r="AK20" i="60"/>
  <c r="P16" i="73"/>
  <c r="P18" i="73"/>
  <c r="I17" i="73"/>
  <c r="U7" i="74"/>
  <c r="J8" i="74"/>
  <c r="J9" i="74"/>
  <c r="U9" i="74"/>
  <c r="J10" i="74"/>
  <c r="J11" i="74"/>
  <c r="U11" i="74"/>
  <c r="J12" i="74"/>
  <c r="J13" i="74"/>
  <c r="U13" i="74"/>
  <c r="J14" i="74"/>
  <c r="Q7" i="73"/>
  <c r="Q8" i="73"/>
  <c r="Q9" i="73"/>
  <c r="Q10" i="73"/>
  <c r="Q11" i="73"/>
  <c r="Q12" i="73"/>
  <c r="Q13" i="73"/>
  <c r="Q14" i="73"/>
  <c r="J8" i="73"/>
  <c r="J9" i="73"/>
  <c r="J10" i="73"/>
  <c r="J11" i="73"/>
  <c r="J12" i="73"/>
  <c r="J13" i="73"/>
  <c r="J14" i="73"/>
  <c r="Q8" i="72"/>
  <c r="U8" i="72"/>
  <c r="Q9" i="72"/>
  <c r="Q10" i="72"/>
  <c r="U10" i="72"/>
  <c r="Q11" i="72"/>
  <c r="Q12" i="72"/>
  <c r="U12" i="72"/>
  <c r="Q13" i="72"/>
  <c r="Q14" i="72"/>
  <c r="U14" i="72"/>
  <c r="U15" i="72"/>
  <c r="I17" i="72"/>
  <c r="U7" i="71"/>
  <c r="J8" i="71"/>
  <c r="J9" i="71"/>
  <c r="U9" i="71"/>
  <c r="J10" i="71"/>
  <c r="J11" i="71"/>
  <c r="U11" i="71"/>
  <c r="J12" i="71"/>
  <c r="J13" i="71"/>
  <c r="U13" i="71"/>
  <c r="J14" i="71"/>
  <c r="Q8" i="74"/>
  <c r="Q9" i="74"/>
  <c r="Q10" i="74"/>
  <c r="Q11" i="74"/>
  <c r="Q12" i="74"/>
  <c r="Q13" i="74"/>
  <c r="Q14" i="74"/>
  <c r="P17" i="74"/>
  <c r="S16" i="74"/>
  <c r="S17" i="74"/>
  <c r="S18" i="74"/>
  <c r="U8" i="74"/>
  <c r="U10" i="74"/>
  <c r="U12" i="74"/>
  <c r="U14" i="74"/>
  <c r="U15" i="74"/>
  <c r="T16" i="74"/>
  <c r="U16" i="74" s="1"/>
  <c r="I17" i="74"/>
  <c r="T18" i="74"/>
  <c r="U18" i="74" s="1"/>
  <c r="U8" i="73"/>
  <c r="U10" i="73"/>
  <c r="U12" i="73"/>
  <c r="U14" i="73"/>
  <c r="O15" i="73"/>
  <c r="U15" i="73"/>
  <c r="S16" i="73"/>
  <c r="S17" i="73"/>
  <c r="S18" i="73"/>
  <c r="U7" i="73"/>
  <c r="U9" i="73"/>
  <c r="U11" i="73"/>
  <c r="U13" i="73"/>
  <c r="I16" i="73"/>
  <c r="T17" i="73"/>
  <c r="I18" i="73"/>
  <c r="U7" i="72"/>
  <c r="J8" i="72"/>
  <c r="J9" i="72"/>
  <c r="U9" i="72"/>
  <c r="J10" i="72"/>
  <c r="J11" i="72"/>
  <c r="U11" i="72"/>
  <c r="J12" i="72"/>
  <c r="J13" i="72"/>
  <c r="U13" i="72"/>
  <c r="J14" i="72"/>
  <c r="S16" i="72"/>
  <c r="S17" i="72"/>
  <c r="S18" i="72"/>
  <c r="T16" i="72"/>
  <c r="T18" i="72"/>
  <c r="U18" i="72" s="1"/>
  <c r="I16" i="71"/>
  <c r="I18" i="71"/>
  <c r="J7" i="74"/>
  <c r="Q7" i="74"/>
  <c r="G16" i="74"/>
  <c r="J16" i="74" s="1"/>
  <c r="N16" i="74"/>
  <c r="P16" i="74"/>
  <c r="H17" i="74"/>
  <c r="J17" i="74" s="1"/>
  <c r="O17" i="74"/>
  <c r="T17" i="74"/>
  <c r="G18" i="74"/>
  <c r="J18" i="74" s="1"/>
  <c r="N18" i="74"/>
  <c r="P18" i="74"/>
  <c r="O16" i="74"/>
  <c r="Q16" i="74" s="1"/>
  <c r="N17" i="74"/>
  <c r="O18" i="74"/>
  <c r="Q18" i="74" s="1"/>
  <c r="H16" i="73"/>
  <c r="J16" i="73" s="1"/>
  <c r="O16" i="73"/>
  <c r="T16" i="73"/>
  <c r="U16" i="73" s="1"/>
  <c r="G17" i="73"/>
  <c r="J17" i="73" s="1"/>
  <c r="N17" i="73"/>
  <c r="P17" i="73"/>
  <c r="H18" i="73"/>
  <c r="J18" i="73" s="1"/>
  <c r="O18" i="73"/>
  <c r="T18" i="73"/>
  <c r="U18" i="73" s="1"/>
  <c r="J7" i="73"/>
  <c r="N16" i="73"/>
  <c r="O17" i="73"/>
  <c r="N18" i="73"/>
  <c r="J7" i="72"/>
  <c r="Q7" i="72"/>
  <c r="G16" i="72"/>
  <c r="J16" i="72" s="1"/>
  <c r="N16" i="72"/>
  <c r="P16" i="72"/>
  <c r="H17" i="72"/>
  <c r="J17" i="72" s="1"/>
  <c r="O17" i="72"/>
  <c r="T17" i="72"/>
  <c r="G18" i="72"/>
  <c r="J18" i="72" s="1"/>
  <c r="N18" i="72"/>
  <c r="P18" i="72"/>
  <c r="O16" i="72"/>
  <c r="Q16" i="72" s="1"/>
  <c r="N17" i="72"/>
  <c r="O18" i="72"/>
  <c r="Q18" i="72" s="1"/>
  <c r="Q8" i="71"/>
  <c r="Q9" i="71"/>
  <c r="Q10" i="71"/>
  <c r="Q11" i="71"/>
  <c r="Q12" i="71"/>
  <c r="Q13" i="71"/>
  <c r="Q14" i="71"/>
  <c r="P17" i="71"/>
  <c r="S16" i="71"/>
  <c r="S17" i="71"/>
  <c r="S18" i="71"/>
  <c r="U8" i="71"/>
  <c r="U10" i="71"/>
  <c r="U12" i="71"/>
  <c r="U14" i="71"/>
  <c r="U15" i="71"/>
  <c r="T16" i="71"/>
  <c r="U16" i="71" s="1"/>
  <c r="I17" i="71"/>
  <c r="T18" i="71"/>
  <c r="U18" i="71" s="1"/>
  <c r="J7" i="71"/>
  <c r="Q7" i="71"/>
  <c r="G16" i="71"/>
  <c r="J16" i="71" s="1"/>
  <c r="N16" i="71"/>
  <c r="P16" i="71"/>
  <c r="H17" i="71"/>
  <c r="J17" i="71" s="1"/>
  <c r="O17" i="71"/>
  <c r="T17" i="71"/>
  <c r="G18" i="71"/>
  <c r="J18" i="71" s="1"/>
  <c r="N18" i="71"/>
  <c r="P18" i="71"/>
  <c r="O16" i="71"/>
  <c r="Q16" i="71" s="1"/>
  <c r="N17" i="71"/>
  <c r="O18" i="71"/>
  <c r="Q18" i="71" s="1"/>
  <c r="C67" i="3"/>
  <c r="B67" i="3"/>
  <c r="C38" i="3"/>
  <c r="B38" i="3"/>
  <c r="AK64" i="60" l="1"/>
  <c r="AK42" i="60"/>
  <c r="U17" i="74"/>
  <c r="Q17" i="73"/>
  <c r="Q18" i="73"/>
  <c r="Q16" i="73"/>
  <c r="U17" i="73"/>
  <c r="U16" i="72"/>
  <c r="U17" i="72"/>
  <c r="Q17" i="74"/>
  <c r="Q17" i="72"/>
  <c r="U17" i="71"/>
  <c r="Q17" i="71"/>
  <c r="I13" i="34"/>
  <c r="I14" i="34"/>
  <c r="I9" i="34"/>
  <c r="I10" i="34"/>
  <c r="S6" i="65" l="1"/>
  <c r="J95" i="68"/>
  <c r="I95" i="68"/>
  <c r="C95" i="68"/>
  <c r="B95" i="68"/>
  <c r="K69" i="47"/>
  <c r="K70" i="47"/>
  <c r="K71" i="47"/>
  <c r="K72" i="47"/>
  <c r="K73" i="47"/>
  <c r="K74" i="47"/>
  <c r="K75" i="47"/>
  <c r="K76" i="47"/>
  <c r="K77" i="47"/>
  <c r="K78" i="47"/>
  <c r="K79" i="47"/>
  <c r="K80" i="47"/>
  <c r="K81" i="47"/>
  <c r="K82" i="47"/>
  <c r="K83" i="47"/>
  <c r="K84" i="47"/>
  <c r="K85" i="47"/>
  <c r="K86" i="47"/>
  <c r="K87" i="47"/>
  <c r="K89" i="47"/>
  <c r="K90" i="47"/>
  <c r="K91" i="47"/>
  <c r="K92" i="47"/>
  <c r="K93" i="47"/>
  <c r="K94" i="47"/>
  <c r="K68" i="47"/>
  <c r="I83" i="70"/>
  <c r="P83" i="70" s="1"/>
  <c r="J83" i="70"/>
  <c r="M83" i="70" l="1"/>
  <c r="Q83" i="70"/>
  <c r="R83" i="70" s="1"/>
  <c r="K39" i="66"/>
  <c r="K40" i="66"/>
  <c r="K41" i="66"/>
  <c r="K42" i="66"/>
  <c r="K43" i="66"/>
  <c r="K44" i="66"/>
  <c r="K45" i="66"/>
  <c r="K46" i="66"/>
  <c r="K47" i="66"/>
  <c r="K48" i="66"/>
  <c r="K49" i="66"/>
  <c r="K50" i="66"/>
  <c r="K51" i="66"/>
  <c r="K52" i="66"/>
  <c r="K53" i="66"/>
  <c r="K54" i="66"/>
  <c r="K22" i="60" l="1"/>
  <c r="AJ22" i="60" s="1"/>
  <c r="L22" i="60" l="1"/>
  <c r="B61" i="70"/>
  <c r="L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L29" i="58" l="1"/>
  <c r="L31" i="58"/>
  <c r="L18" i="58"/>
  <c r="L20" i="58"/>
  <c r="AF41" i="60"/>
  <c r="L7" i="58"/>
  <c r="L9" i="58"/>
  <c r="AB19" i="60"/>
  <c r="D7" i="66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C32" i="48"/>
  <c r="B32" i="48"/>
  <c r="I32" i="48"/>
  <c r="J32" i="48"/>
  <c r="I32" i="36"/>
  <c r="J32" i="36"/>
  <c r="AA41" i="60" l="1"/>
  <c r="AA19" i="60"/>
  <c r="AG41" i="60"/>
  <c r="AE63" i="60"/>
  <c r="AC63" i="60"/>
  <c r="AB41" i="60"/>
  <c r="AA63" i="60"/>
  <c r="AD63" i="60"/>
  <c r="AD19" i="60"/>
  <c r="AE19" i="60"/>
  <c r="AC19" i="60"/>
  <c r="AE41" i="60"/>
  <c r="AC41" i="60"/>
  <c r="AD41" i="60"/>
  <c r="AB63" i="60"/>
  <c r="AG63" i="60"/>
  <c r="AG19" i="60"/>
  <c r="AF63" i="60"/>
  <c r="AF19" i="60"/>
  <c r="Q84" i="70"/>
  <c r="P84" i="70"/>
  <c r="M84" i="70"/>
  <c r="L84" i="70"/>
  <c r="K84" i="70"/>
  <c r="F84" i="70"/>
  <c r="L82" i="70"/>
  <c r="K82" i="70"/>
  <c r="E82" i="70"/>
  <c r="L81" i="70"/>
  <c r="K81" i="70"/>
  <c r="E81" i="70"/>
  <c r="L80" i="70"/>
  <c r="K80" i="70"/>
  <c r="E80" i="70"/>
  <c r="L79" i="70"/>
  <c r="K79" i="70"/>
  <c r="E79" i="70"/>
  <c r="L78" i="70"/>
  <c r="K78" i="70"/>
  <c r="E78" i="70"/>
  <c r="L77" i="70"/>
  <c r="K77" i="70"/>
  <c r="E77" i="70"/>
  <c r="L76" i="70"/>
  <c r="K76" i="70"/>
  <c r="E76" i="70"/>
  <c r="L75" i="70"/>
  <c r="K75" i="70"/>
  <c r="E75" i="70"/>
  <c r="L74" i="70"/>
  <c r="K74" i="70"/>
  <c r="E74" i="70"/>
  <c r="L73" i="70"/>
  <c r="K73" i="70"/>
  <c r="E73" i="70"/>
  <c r="L72" i="70"/>
  <c r="K72" i="70"/>
  <c r="E72" i="70"/>
  <c r="L71" i="70"/>
  <c r="K71" i="70"/>
  <c r="E71" i="70"/>
  <c r="L70" i="70"/>
  <c r="K70" i="70"/>
  <c r="E70" i="70"/>
  <c r="L69" i="70"/>
  <c r="K69" i="70"/>
  <c r="E69" i="70"/>
  <c r="L68" i="70"/>
  <c r="K68" i="70"/>
  <c r="E68" i="70"/>
  <c r="L67" i="70"/>
  <c r="K67" i="70"/>
  <c r="E67" i="70"/>
  <c r="L66" i="70"/>
  <c r="K66" i="70"/>
  <c r="E66" i="70"/>
  <c r="G66" i="70" s="1"/>
  <c r="Q65" i="70"/>
  <c r="P65" i="70"/>
  <c r="M65" i="70"/>
  <c r="L65" i="70"/>
  <c r="K65" i="70"/>
  <c r="F65" i="70"/>
  <c r="E65" i="70"/>
  <c r="Q64" i="70"/>
  <c r="P64" i="70"/>
  <c r="M64" i="70"/>
  <c r="L64" i="70"/>
  <c r="K64" i="70"/>
  <c r="F64" i="70"/>
  <c r="E64" i="70"/>
  <c r="Q63" i="70"/>
  <c r="P63" i="70"/>
  <c r="M63" i="70"/>
  <c r="L63" i="70"/>
  <c r="K63" i="70"/>
  <c r="F63" i="70"/>
  <c r="E63" i="70"/>
  <c r="P61" i="70"/>
  <c r="M61" i="70"/>
  <c r="K61" i="70"/>
  <c r="I61" i="70"/>
  <c r="F61" i="70"/>
  <c r="D61" i="70"/>
  <c r="Q57" i="70"/>
  <c r="P57" i="70"/>
  <c r="M57" i="70"/>
  <c r="F57" i="70"/>
  <c r="J56" i="70"/>
  <c r="I56" i="70"/>
  <c r="C56" i="70"/>
  <c r="B56" i="70"/>
  <c r="P56" i="70" s="1"/>
  <c r="L55" i="70"/>
  <c r="K55" i="70"/>
  <c r="E55" i="70"/>
  <c r="D55" i="70"/>
  <c r="L54" i="70"/>
  <c r="K54" i="70"/>
  <c r="E54" i="70"/>
  <c r="D54" i="70"/>
  <c r="L53" i="70"/>
  <c r="K53" i="70"/>
  <c r="E53" i="70"/>
  <c r="D53" i="70"/>
  <c r="L52" i="70"/>
  <c r="K52" i="70"/>
  <c r="E52" i="70"/>
  <c r="D52" i="70"/>
  <c r="L51" i="70"/>
  <c r="K51" i="70"/>
  <c r="E51" i="70"/>
  <c r="D51" i="70"/>
  <c r="L50" i="70"/>
  <c r="K50" i="70"/>
  <c r="E50" i="70"/>
  <c r="D50" i="70"/>
  <c r="Q49" i="70"/>
  <c r="P49" i="70"/>
  <c r="M49" i="70"/>
  <c r="L49" i="70"/>
  <c r="K49" i="70"/>
  <c r="F49" i="70"/>
  <c r="E49" i="70"/>
  <c r="D49" i="70"/>
  <c r="Q48" i="70"/>
  <c r="P48" i="70"/>
  <c r="M48" i="70"/>
  <c r="L48" i="70"/>
  <c r="K48" i="70"/>
  <c r="F48" i="70"/>
  <c r="E48" i="70"/>
  <c r="D48" i="70"/>
  <c r="Q47" i="70"/>
  <c r="P47" i="70"/>
  <c r="M47" i="70"/>
  <c r="L47" i="70"/>
  <c r="K47" i="70"/>
  <c r="F47" i="70"/>
  <c r="E47" i="70"/>
  <c r="D47" i="70"/>
  <c r="Q46" i="70"/>
  <c r="P46" i="70"/>
  <c r="M46" i="70"/>
  <c r="L46" i="70"/>
  <c r="K46" i="70"/>
  <c r="F46" i="70"/>
  <c r="E46" i="70"/>
  <c r="D46" i="70"/>
  <c r="Q45" i="70"/>
  <c r="P45" i="70"/>
  <c r="M45" i="70"/>
  <c r="L45" i="70"/>
  <c r="K45" i="70"/>
  <c r="F45" i="70"/>
  <c r="E45" i="70"/>
  <c r="D45" i="70"/>
  <c r="Q44" i="70"/>
  <c r="P44" i="70"/>
  <c r="M44" i="70"/>
  <c r="L44" i="70"/>
  <c r="K44" i="70"/>
  <c r="F44" i="70"/>
  <c r="E44" i="70"/>
  <c r="D44" i="70"/>
  <c r="Q43" i="70"/>
  <c r="P43" i="70"/>
  <c r="M43" i="70"/>
  <c r="L43" i="70"/>
  <c r="K43" i="70"/>
  <c r="F43" i="70"/>
  <c r="E43" i="70"/>
  <c r="D43" i="70"/>
  <c r="Q42" i="70"/>
  <c r="P42" i="70"/>
  <c r="M42" i="70"/>
  <c r="L42" i="70"/>
  <c r="K42" i="70"/>
  <c r="F42" i="70"/>
  <c r="E42" i="70"/>
  <c r="D42" i="70"/>
  <c r="Q41" i="70"/>
  <c r="P41" i="70"/>
  <c r="M41" i="70"/>
  <c r="L41" i="70"/>
  <c r="K41" i="70"/>
  <c r="F41" i="70"/>
  <c r="E41" i="70"/>
  <c r="D41" i="70"/>
  <c r="Q40" i="70"/>
  <c r="P40" i="70"/>
  <c r="M40" i="70"/>
  <c r="L40" i="70"/>
  <c r="K40" i="70"/>
  <c r="F40" i="70"/>
  <c r="E40" i="70"/>
  <c r="D40" i="70"/>
  <c r="Q39" i="70"/>
  <c r="P39" i="70"/>
  <c r="M39" i="70"/>
  <c r="L39" i="70"/>
  <c r="K39" i="70"/>
  <c r="F39" i="70"/>
  <c r="E39" i="70"/>
  <c r="D39" i="70"/>
  <c r="R37" i="70"/>
  <c r="R61" i="70" s="1"/>
  <c r="P37" i="70"/>
  <c r="M37" i="70"/>
  <c r="K37" i="70"/>
  <c r="I37" i="70"/>
  <c r="F37" i="70"/>
  <c r="D37" i="70"/>
  <c r="B37" i="70"/>
  <c r="Q33" i="70"/>
  <c r="P33" i="70"/>
  <c r="M33" i="70"/>
  <c r="F33" i="70"/>
  <c r="J32" i="70"/>
  <c r="I32" i="70"/>
  <c r="P32" i="70" s="1"/>
  <c r="E32" i="70"/>
  <c r="L31" i="70"/>
  <c r="K31" i="70"/>
  <c r="E31" i="70"/>
  <c r="D31" i="70"/>
  <c r="L30" i="70"/>
  <c r="K30" i="70"/>
  <c r="E30" i="70"/>
  <c r="G30" i="70" s="1"/>
  <c r="D30" i="70"/>
  <c r="L29" i="70"/>
  <c r="K29" i="70"/>
  <c r="E29" i="70"/>
  <c r="D29" i="70"/>
  <c r="L28" i="70"/>
  <c r="K28" i="70"/>
  <c r="E28" i="70"/>
  <c r="G28" i="70" s="1"/>
  <c r="D28" i="70"/>
  <c r="L27" i="70"/>
  <c r="K27" i="70"/>
  <c r="E27" i="70"/>
  <c r="G27" i="70" s="1"/>
  <c r="D27" i="70"/>
  <c r="L26" i="70"/>
  <c r="K26" i="70"/>
  <c r="E26" i="70"/>
  <c r="G26" i="70" s="1"/>
  <c r="D26" i="70"/>
  <c r="L25" i="70"/>
  <c r="K25" i="70"/>
  <c r="E25" i="70"/>
  <c r="G25" i="70" s="1"/>
  <c r="D25" i="70"/>
  <c r="L24" i="70"/>
  <c r="K24" i="70"/>
  <c r="E24" i="70"/>
  <c r="G24" i="70" s="1"/>
  <c r="D24" i="70"/>
  <c r="L23" i="70"/>
  <c r="K23" i="70"/>
  <c r="E23" i="70"/>
  <c r="G23" i="70" s="1"/>
  <c r="D23" i="70"/>
  <c r="L22" i="70"/>
  <c r="K22" i="70"/>
  <c r="E22" i="70"/>
  <c r="G22" i="70" s="1"/>
  <c r="D22" i="70"/>
  <c r="L21" i="70"/>
  <c r="K21" i="70"/>
  <c r="E21" i="70"/>
  <c r="G21" i="70" s="1"/>
  <c r="D21" i="70"/>
  <c r="L20" i="70"/>
  <c r="K20" i="70"/>
  <c r="E20" i="70"/>
  <c r="G20" i="70" s="1"/>
  <c r="D20" i="70"/>
  <c r="L19" i="70"/>
  <c r="K19" i="70"/>
  <c r="E19" i="70"/>
  <c r="G19" i="70" s="1"/>
  <c r="D19" i="70"/>
  <c r="L18" i="70"/>
  <c r="K18" i="70"/>
  <c r="E18" i="70"/>
  <c r="G18" i="70" s="1"/>
  <c r="D18" i="70"/>
  <c r="Q17" i="70"/>
  <c r="P17" i="70"/>
  <c r="M17" i="70"/>
  <c r="L17" i="70"/>
  <c r="K17" i="70"/>
  <c r="F17" i="70"/>
  <c r="E17" i="70"/>
  <c r="D17" i="70"/>
  <c r="Q16" i="70"/>
  <c r="P16" i="70"/>
  <c r="M16" i="70"/>
  <c r="L16" i="70"/>
  <c r="K16" i="70"/>
  <c r="F16" i="70"/>
  <c r="E16" i="70"/>
  <c r="D16" i="70"/>
  <c r="Q15" i="70"/>
  <c r="P15" i="70"/>
  <c r="M15" i="70"/>
  <c r="L15" i="70"/>
  <c r="K15" i="70"/>
  <c r="F15" i="70"/>
  <c r="E15" i="70"/>
  <c r="D15" i="70"/>
  <c r="Q14" i="70"/>
  <c r="P14" i="70"/>
  <c r="M14" i="70"/>
  <c r="L14" i="70"/>
  <c r="K14" i="70"/>
  <c r="F14" i="70"/>
  <c r="E14" i="70"/>
  <c r="D14" i="70"/>
  <c r="Q13" i="70"/>
  <c r="P13" i="70"/>
  <c r="M13" i="70"/>
  <c r="L13" i="70"/>
  <c r="K13" i="70"/>
  <c r="F13" i="70"/>
  <c r="E13" i="70"/>
  <c r="D13" i="70"/>
  <c r="Q12" i="70"/>
  <c r="P12" i="70"/>
  <c r="M12" i="70"/>
  <c r="L12" i="70"/>
  <c r="K12" i="70"/>
  <c r="F12" i="70"/>
  <c r="E12" i="70"/>
  <c r="D12" i="70"/>
  <c r="Q11" i="70"/>
  <c r="P11" i="70"/>
  <c r="M11" i="70"/>
  <c r="L11" i="70"/>
  <c r="K11" i="70"/>
  <c r="F11" i="70"/>
  <c r="E11" i="70"/>
  <c r="D11" i="70"/>
  <c r="Q10" i="70"/>
  <c r="P10" i="70"/>
  <c r="M10" i="70"/>
  <c r="L10" i="70"/>
  <c r="K10" i="70"/>
  <c r="F10" i="70"/>
  <c r="E10" i="70"/>
  <c r="D10" i="70"/>
  <c r="Q9" i="70"/>
  <c r="P9" i="70"/>
  <c r="M9" i="70"/>
  <c r="L9" i="70"/>
  <c r="K9" i="70"/>
  <c r="F9" i="70"/>
  <c r="E9" i="70"/>
  <c r="D9" i="70"/>
  <c r="Q8" i="70"/>
  <c r="P8" i="70"/>
  <c r="M8" i="70"/>
  <c r="L8" i="70"/>
  <c r="K8" i="70"/>
  <c r="F8" i="70"/>
  <c r="E8" i="70"/>
  <c r="D8" i="70"/>
  <c r="Q7" i="70"/>
  <c r="P7" i="70"/>
  <c r="M7" i="70"/>
  <c r="L7" i="70"/>
  <c r="K7" i="70"/>
  <c r="F7" i="70"/>
  <c r="E7" i="70"/>
  <c r="D7" i="70"/>
  <c r="C6" i="70"/>
  <c r="B6" i="70"/>
  <c r="P5" i="70"/>
  <c r="M5" i="70"/>
  <c r="K5" i="70"/>
  <c r="I5" i="70"/>
  <c r="D5" i="70"/>
  <c r="F5" i="70" s="1"/>
  <c r="L8" i="69"/>
  <c r="K8" i="69"/>
  <c r="M6" i="69" s="1"/>
  <c r="E8" i="69"/>
  <c r="G7" i="69" s="1"/>
  <c r="D8" i="69"/>
  <c r="F6" i="69" s="1"/>
  <c r="S7" i="69"/>
  <c r="R7" i="69"/>
  <c r="O7" i="69"/>
  <c r="M7" i="69"/>
  <c r="H7" i="69"/>
  <c r="F7" i="69"/>
  <c r="S6" i="69"/>
  <c r="R6" i="69"/>
  <c r="O6" i="69"/>
  <c r="H6" i="69"/>
  <c r="S5" i="69"/>
  <c r="R5" i="69"/>
  <c r="L5" i="69"/>
  <c r="K5" i="69"/>
  <c r="G5" i="69"/>
  <c r="N5" i="69" s="1"/>
  <c r="F5" i="69"/>
  <c r="M5" i="69" s="1"/>
  <c r="R4" i="69"/>
  <c r="O4" i="69"/>
  <c r="M4" i="69"/>
  <c r="K4" i="69"/>
  <c r="F4" i="69"/>
  <c r="H4" i="69" s="1"/>
  <c r="M58" i="68"/>
  <c r="P58" i="68"/>
  <c r="Q58" i="68"/>
  <c r="M59" i="68"/>
  <c r="P59" i="68"/>
  <c r="Q59" i="68"/>
  <c r="F58" i="68"/>
  <c r="F59" i="68"/>
  <c r="Q96" i="68"/>
  <c r="P96" i="68"/>
  <c r="M96" i="68"/>
  <c r="L96" i="68"/>
  <c r="K96" i="68"/>
  <c r="F96" i="68"/>
  <c r="E95" i="68"/>
  <c r="D95" i="68"/>
  <c r="K94" i="68"/>
  <c r="E94" i="68"/>
  <c r="D94" i="68"/>
  <c r="L93" i="68"/>
  <c r="K93" i="68"/>
  <c r="E93" i="68"/>
  <c r="D93" i="68"/>
  <c r="L92" i="68"/>
  <c r="K92" i="68"/>
  <c r="E92" i="68"/>
  <c r="D92" i="68"/>
  <c r="L91" i="68"/>
  <c r="K91" i="68"/>
  <c r="E91" i="68"/>
  <c r="D91" i="68"/>
  <c r="L90" i="68"/>
  <c r="K90" i="68"/>
  <c r="E90" i="68"/>
  <c r="D90" i="68"/>
  <c r="L89" i="68"/>
  <c r="K89" i="68"/>
  <c r="E89" i="68"/>
  <c r="D89" i="68"/>
  <c r="L88" i="68"/>
  <c r="K88" i="68"/>
  <c r="E88" i="68"/>
  <c r="D88" i="68"/>
  <c r="L87" i="68"/>
  <c r="K87" i="68"/>
  <c r="E87" i="68"/>
  <c r="D87" i="68"/>
  <c r="L86" i="68"/>
  <c r="K86" i="68"/>
  <c r="E86" i="68"/>
  <c r="D86" i="68"/>
  <c r="L85" i="68"/>
  <c r="K85" i="68"/>
  <c r="E85" i="68"/>
  <c r="D85" i="68"/>
  <c r="L84" i="68"/>
  <c r="K84" i="68"/>
  <c r="E84" i="68"/>
  <c r="D84" i="68"/>
  <c r="L83" i="68"/>
  <c r="K83" i="68"/>
  <c r="E83" i="68"/>
  <c r="D83" i="68"/>
  <c r="L82" i="68"/>
  <c r="K82" i="68"/>
  <c r="E82" i="68"/>
  <c r="D82" i="68"/>
  <c r="Q81" i="68"/>
  <c r="P81" i="68"/>
  <c r="M81" i="68"/>
  <c r="L81" i="68"/>
  <c r="K81" i="68"/>
  <c r="F81" i="68"/>
  <c r="E81" i="68"/>
  <c r="D81" i="68"/>
  <c r="Q80" i="68"/>
  <c r="P80" i="68"/>
  <c r="M80" i="68"/>
  <c r="L80" i="68"/>
  <c r="K80" i="68"/>
  <c r="F80" i="68"/>
  <c r="E80" i="68"/>
  <c r="D80" i="68"/>
  <c r="Q79" i="68"/>
  <c r="P79" i="68"/>
  <c r="M79" i="68"/>
  <c r="L79" i="68"/>
  <c r="K79" i="68"/>
  <c r="F79" i="68"/>
  <c r="E79" i="68"/>
  <c r="D79" i="68"/>
  <c r="Q78" i="68"/>
  <c r="P78" i="68"/>
  <c r="M78" i="68"/>
  <c r="L78" i="68"/>
  <c r="K78" i="68"/>
  <c r="F78" i="68"/>
  <c r="E78" i="68"/>
  <c r="D78" i="68"/>
  <c r="Q77" i="68"/>
  <c r="P77" i="68"/>
  <c r="M77" i="68"/>
  <c r="L77" i="68"/>
  <c r="K77" i="68"/>
  <c r="F77" i="68"/>
  <c r="E77" i="68"/>
  <c r="D77" i="68"/>
  <c r="Q76" i="68"/>
  <c r="P76" i="68"/>
  <c r="M76" i="68"/>
  <c r="L76" i="68"/>
  <c r="K76" i="68"/>
  <c r="F76" i="68"/>
  <c r="E76" i="68"/>
  <c r="D76" i="68"/>
  <c r="Q75" i="68"/>
  <c r="P75" i="68"/>
  <c r="M75" i="68"/>
  <c r="L75" i="68"/>
  <c r="K75" i="68"/>
  <c r="F75" i="68"/>
  <c r="E75" i="68"/>
  <c r="D75" i="68"/>
  <c r="Q74" i="68"/>
  <c r="P74" i="68"/>
  <c r="M74" i="68"/>
  <c r="L74" i="68"/>
  <c r="K74" i="68"/>
  <c r="F74" i="68"/>
  <c r="E74" i="68"/>
  <c r="D74" i="68"/>
  <c r="Q73" i="68"/>
  <c r="P73" i="68"/>
  <c r="M73" i="68"/>
  <c r="L73" i="68"/>
  <c r="K73" i="68"/>
  <c r="F73" i="68"/>
  <c r="E73" i="68"/>
  <c r="D73" i="68"/>
  <c r="Q72" i="68"/>
  <c r="P72" i="68"/>
  <c r="M72" i="68"/>
  <c r="L72" i="68"/>
  <c r="K72" i="68"/>
  <c r="F72" i="68"/>
  <c r="E72" i="68"/>
  <c r="D72" i="68"/>
  <c r="Q71" i="68"/>
  <c r="P71" i="68"/>
  <c r="M71" i="68"/>
  <c r="L71" i="68"/>
  <c r="K71" i="68"/>
  <c r="F71" i="68"/>
  <c r="E71" i="68"/>
  <c r="D71" i="68"/>
  <c r="Q70" i="68"/>
  <c r="P70" i="68"/>
  <c r="M70" i="68"/>
  <c r="L70" i="68"/>
  <c r="K70" i="68"/>
  <c r="F70" i="68"/>
  <c r="E70" i="68"/>
  <c r="D70" i="68"/>
  <c r="Q69" i="68"/>
  <c r="P69" i="68"/>
  <c r="M69" i="68"/>
  <c r="L69" i="68"/>
  <c r="K69" i="68"/>
  <c r="F69" i="68"/>
  <c r="E69" i="68"/>
  <c r="D69" i="68"/>
  <c r="Q68" i="68"/>
  <c r="P68" i="68"/>
  <c r="M68" i="68"/>
  <c r="L68" i="68"/>
  <c r="K68" i="68"/>
  <c r="F68" i="68"/>
  <c r="E68" i="68"/>
  <c r="D68" i="68"/>
  <c r="P66" i="68"/>
  <c r="M66" i="68"/>
  <c r="K66" i="68"/>
  <c r="I66" i="68"/>
  <c r="F66" i="68"/>
  <c r="D66" i="68"/>
  <c r="B66" i="68"/>
  <c r="Q62" i="68"/>
  <c r="P62" i="68"/>
  <c r="M62" i="68"/>
  <c r="F62" i="68"/>
  <c r="L61" i="68"/>
  <c r="E61" i="68"/>
  <c r="L60" i="68"/>
  <c r="N60" i="68" s="1"/>
  <c r="E60" i="68"/>
  <c r="D60" i="68"/>
  <c r="L59" i="68"/>
  <c r="E59" i="68"/>
  <c r="D59" i="68"/>
  <c r="L58" i="68"/>
  <c r="E58" i="68"/>
  <c r="D58" i="68"/>
  <c r="Q57" i="68"/>
  <c r="P57" i="68"/>
  <c r="M57" i="68"/>
  <c r="L57" i="68"/>
  <c r="F57" i="68"/>
  <c r="E57" i="68"/>
  <c r="D57" i="68"/>
  <c r="Q56" i="68"/>
  <c r="P56" i="68"/>
  <c r="M56" i="68"/>
  <c r="L56" i="68"/>
  <c r="F56" i="68"/>
  <c r="E56" i="68"/>
  <c r="D56" i="68"/>
  <c r="Q55" i="68"/>
  <c r="P55" i="68"/>
  <c r="M55" i="68"/>
  <c r="L55" i="68"/>
  <c r="F55" i="68"/>
  <c r="E55" i="68"/>
  <c r="D55" i="68"/>
  <c r="Q54" i="68"/>
  <c r="P54" i="68"/>
  <c r="M54" i="68"/>
  <c r="L54" i="68"/>
  <c r="F54" i="68"/>
  <c r="E54" i="68"/>
  <c r="D54" i="68"/>
  <c r="Q53" i="68"/>
  <c r="P53" i="68"/>
  <c r="M53" i="68"/>
  <c r="L53" i="68"/>
  <c r="F53" i="68"/>
  <c r="E53" i="68"/>
  <c r="D53" i="68"/>
  <c r="Q52" i="68"/>
  <c r="P52" i="68"/>
  <c r="M52" i="68"/>
  <c r="L52" i="68"/>
  <c r="F52" i="68"/>
  <c r="E52" i="68"/>
  <c r="D52" i="68"/>
  <c r="Q51" i="68"/>
  <c r="P51" i="68"/>
  <c r="M51" i="68"/>
  <c r="L51" i="68"/>
  <c r="F51" i="68"/>
  <c r="E51" i="68"/>
  <c r="D51" i="68"/>
  <c r="Q50" i="68"/>
  <c r="P50" i="68"/>
  <c r="M50" i="68"/>
  <c r="L50" i="68"/>
  <c r="F50" i="68"/>
  <c r="E50" i="68"/>
  <c r="D50" i="68"/>
  <c r="Q49" i="68"/>
  <c r="P49" i="68"/>
  <c r="M49" i="68"/>
  <c r="L49" i="68"/>
  <c r="F49" i="68"/>
  <c r="E49" i="68"/>
  <c r="D49" i="68"/>
  <c r="Q48" i="68"/>
  <c r="P48" i="68"/>
  <c r="M48" i="68"/>
  <c r="L48" i="68"/>
  <c r="F48" i="68"/>
  <c r="E48" i="68"/>
  <c r="D48" i="68"/>
  <c r="Q47" i="68"/>
  <c r="P47" i="68"/>
  <c r="M47" i="68"/>
  <c r="L47" i="68"/>
  <c r="F47" i="68"/>
  <c r="E47" i="68"/>
  <c r="D47" i="68"/>
  <c r="Q46" i="68"/>
  <c r="P46" i="68"/>
  <c r="M46" i="68"/>
  <c r="L46" i="68"/>
  <c r="F46" i="68"/>
  <c r="E46" i="68"/>
  <c r="D46" i="68"/>
  <c r="Q45" i="68"/>
  <c r="P45" i="68"/>
  <c r="M45" i="68"/>
  <c r="L45" i="68"/>
  <c r="F45" i="68"/>
  <c r="E45" i="68"/>
  <c r="D45" i="68"/>
  <c r="Q44" i="68"/>
  <c r="P44" i="68"/>
  <c r="M44" i="68"/>
  <c r="L44" i="68"/>
  <c r="F44" i="68"/>
  <c r="E44" i="68"/>
  <c r="D44" i="68"/>
  <c r="Q43" i="68"/>
  <c r="P43" i="68"/>
  <c r="M43" i="68"/>
  <c r="L43" i="68"/>
  <c r="F43" i="68"/>
  <c r="E43" i="68"/>
  <c r="D43" i="68"/>
  <c r="Q42" i="68"/>
  <c r="P42" i="68"/>
  <c r="M42" i="68"/>
  <c r="L42" i="68"/>
  <c r="F42" i="68"/>
  <c r="E42" i="68"/>
  <c r="D42" i="68"/>
  <c r="Q41" i="68"/>
  <c r="P41" i="68"/>
  <c r="M41" i="68"/>
  <c r="L41" i="68"/>
  <c r="F41" i="68"/>
  <c r="E41" i="68"/>
  <c r="D41" i="68"/>
  <c r="Q40" i="68"/>
  <c r="P40" i="68"/>
  <c r="M40" i="68"/>
  <c r="L40" i="68"/>
  <c r="F40" i="68"/>
  <c r="E40" i="68"/>
  <c r="D40" i="68"/>
  <c r="Q39" i="68"/>
  <c r="P39" i="68"/>
  <c r="M39" i="68"/>
  <c r="L39" i="68"/>
  <c r="F39" i="68"/>
  <c r="E39" i="68"/>
  <c r="D39" i="68"/>
  <c r="R37" i="68"/>
  <c r="R66" i="68" s="1"/>
  <c r="P37" i="68"/>
  <c r="M37" i="68"/>
  <c r="K37" i="68"/>
  <c r="I37" i="68"/>
  <c r="F37" i="68"/>
  <c r="D37" i="68"/>
  <c r="B37" i="68"/>
  <c r="Q33" i="68"/>
  <c r="P33" i="68"/>
  <c r="M33" i="68"/>
  <c r="F33" i="68"/>
  <c r="J32" i="68"/>
  <c r="I32" i="68"/>
  <c r="C32" i="68"/>
  <c r="E32" i="68" s="1"/>
  <c r="B32" i="68"/>
  <c r="D32" i="68" s="1"/>
  <c r="Q31" i="68"/>
  <c r="P31" i="68"/>
  <c r="M31" i="68"/>
  <c r="L31" i="68"/>
  <c r="K31" i="68"/>
  <c r="F31" i="68"/>
  <c r="E31" i="68"/>
  <c r="D31" i="68"/>
  <c r="Q30" i="68"/>
  <c r="P30" i="68"/>
  <c r="M30" i="68"/>
  <c r="L30" i="68"/>
  <c r="K30" i="68"/>
  <c r="F30" i="68"/>
  <c r="E30" i="68"/>
  <c r="D30" i="68"/>
  <c r="Q29" i="68"/>
  <c r="P29" i="68"/>
  <c r="M29" i="68"/>
  <c r="L29" i="68"/>
  <c r="K29" i="68"/>
  <c r="F29" i="68"/>
  <c r="E29" i="68"/>
  <c r="D29" i="68"/>
  <c r="Q28" i="68"/>
  <c r="P28" i="68"/>
  <c r="M28" i="68"/>
  <c r="L28" i="68"/>
  <c r="K28" i="68"/>
  <c r="F28" i="68"/>
  <c r="E28" i="68"/>
  <c r="D28" i="68"/>
  <c r="Q27" i="68"/>
  <c r="P27" i="68"/>
  <c r="M27" i="68"/>
  <c r="L27" i="68"/>
  <c r="K27" i="68"/>
  <c r="F27" i="68"/>
  <c r="E27" i="68"/>
  <c r="D27" i="68"/>
  <c r="Q26" i="68"/>
  <c r="P26" i="68"/>
  <c r="M26" i="68"/>
  <c r="L26" i="68"/>
  <c r="K26" i="68"/>
  <c r="F26" i="68"/>
  <c r="E26" i="68"/>
  <c r="D26" i="68"/>
  <c r="Q25" i="68"/>
  <c r="P25" i="68"/>
  <c r="M25" i="68"/>
  <c r="L25" i="68"/>
  <c r="K25" i="68"/>
  <c r="F25" i="68"/>
  <c r="E25" i="68"/>
  <c r="D25" i="68"/>
  <c r="Q24" i="68"/>
  <c r="P24" i="68"/>
  <c r="M24" i="68"/>
  <c r="L24" i="68"/>
  <c r="K24" i="68"/>
  <c r="F24" i="68"/>
  <c r="E24" i="68"/>
  <c r="D24" i="68"/>
  <c r="Q23" i="68"/>
  <c r="P23" i="68"/>
  <c r="M23" i="68"/>
  <c r="L23" i="68"/>
  <c r="K23" i="68"/>
  <c r="F23" i="68"/>
  <c r="E23" i="68"/>
  <c r="D23" i="68"/>
  <c r="Q22" i="68"/>
  <c r="P22" i="68"/>
  <c r="M22" i="68"/>
  <c r="L22" i="68"/>
  <c r="K22" i="68"/>
  <c r="F22" i="68"/>
  <c r="E22" i="68"/>
  <c r="D22" i="68"/>
  <c r="Q21" i="68"/>
  <c r="P21" i="68"/>
  <c r="M21" i="68"/>
  <c r="L21" i="68"/>
  <c r="K21" i="68"/>
  <c r="F21" i="68"/>
  <c r="E21" i="68"/>
  <c r="D21" i="68"/>
  <c r="Q20" i="68"/>
  <c r="P20" i="68"/>
  <c r="M20" i="68"/>
  <c r="L20" i="68"/>
  <c r="K20" i="68"/>
  <c r="F20" i="68"/>
  <c r="E20" i="68"/>
  <c r="D20" i="68"/>
  <c r="Q19" i="68"/>
  <c r="P19" i="68"/>
  <c r="M19" i="68"/>
  <c r="L19" i="68"/>
  <c r="K19" i="68"/>
  <c r="F19" i="68"/>
  <c r="E19" i="68"/>
  <c r="D19" i="68"/>
  <c r="Q18" i="68"/>
  <c r="P18" i="68"/>
  <c r="M18" i="68"/>
  <c r="L18" i="68"/>
  <c r="K18" i="68"/>
  <c r="F18" i="68"/>
  <c r="E18" i="68"/>
  <c r="D18" i="68"/>
  <c r="Q17" i="68"/>
  <c r="P17" i="68"/>
  <c r="M17" i="68"/>
  <c r="L17" i="68"/>
  <c r="K17" i="68"/>
  <c r="F17" i="68"/>
  <c r="E17" i="68"/>
  <c r="D17" i="68"/>
  <c r="Q16" i="68"/>
  <c r="P16" i="68"/>
  <c r="M16" i="68"/>
  <c r="L16" i="68"/>
  <c r="K16" i="68"/>
  <c r="F16" i="68"/>
  <c r="E16" i="68"/>
  <c r="D16" i="68"/>
  <c r="Q15" i="68"/>
  <c r="P15" i="68"/>
  <c r="M15" i="68"/>
  <c r="L15" i="68"/>
  <c r="K15" i="68"/>
  <c r="F15" i="68"/>
  <c r="E15" i="68"/>
  <c r="D15" i="68"/>
  <c r="Q14" i="68"/>
  <c r="P14" i="68"/>
  <c r="M14" i="68"/>
  <c r="L14" i="68"/>
  <c r="K14" i="68"/>
  <c r="F14" i="68"/>
  <c r="E14" i="68"/>
  <c r="D14" i="68"/>
  <c r="Q13" i="68"/>
  <c r="P13" i="68"/>
  <c r="M13" i="68"/>
  <c r="L13" i="68"/>
  <c r="K13" i="68"/>
  <c r="F13" i="68"/>
  <c r="E13" i="68"/>
  <c r="D13" i="68"/>
  <c r="Q12" i="68"/>
  <c r="P12" i="68"/>
  <c r="M12" i="68"/>
  <c r="L12" i="68"/>
  <c r="K12" i="68"/>
  <c r="F12" i="68"/>
  <c r="E12" i="68"/>
  <c r="D12" i="68"/>
  <c r="Q11" i="68"/>
  <c r="P11" i="68"/>
  <c r="M11" i="68"/>
  <c r="L11" i="68"/>
  <c r="K11" i="68"/>
  <c r="F11" i="68"/>
  <c r="E11" i="68"/>
  <c r="D11" i="68"/>
  <c r="Q10" i="68"/>
  <c r="P10" i="68"/>
  <c r="M10" i="68"/>
  <c r="L10" i="68"/>
  <c r="K10" i="68"/>
  <c r="F10" i="68"/>
  <c r="E10" i="68"/>
  <c r="D10" i="68"/>
  <c r="Q9" i="68"/>
  <c r="P9" i="68"/>
  <c r="M9" i="68"/>
  <c r="L9" i="68"/>
  <c r="K9" i="68"/>
  <c r="F9" i="68"/>
  <c r="E9" i="68"/>
  <c r="D9" i="68"/>
  <c r="Q8" i="68"/>
  <c r="P8" i="68"/>
  <c r="M8" i="68"/>
  <c r="L8" i="68"/>
  <c r="K8" i="68"/>
  <c r="F8" i="68"/>
  <c r="E8" i="68"/>
  <c r="D8" i="68"/>
  <c r="Q7" i="68"/>
  <c r="P7" i="68"/>
  <c r="M7" i="68"/>
  <c r="L7" i="68"/>
  <c r="K7" i="68"/>
  <c r="F7" i="68"/>
  <c r="E7" i="68"/>
  <c r="E33" i="68" s="1"/>
  <c r="D7" i="68"/>
  <c r="C6" i="68"/>
  <c r="B6" i="68"/>
  <c r="P38" i="68" s="1"/>
  <c r="P5" i="68"/>
  <c r="M5" i="68"/>
  <c r="K5" i="68"/>
  <c r="I5" i="68"/>
  <c r="D5" i="68"/>
  <c r="F5" i="68" s="1"/>
  <c r="L8" i="67"/>
  <c r="N7" i="67" s="1"/>
  <c r="K8" i="67"/>
  <c r="M7" i="67" s="1"/>
  <c r="E8" i="67"/>
  <c r="G7" i="67" s="1"/>
  <c r="D8" i="67"/>
  <c r="F6" i="67" s="1"/>
  <c r="S7" i="67"/>
  <c r="R7" i="67"/>
  <c r="O7" i="67"/>
  <c r="H7" i="67"/>
  <c r="S6" i="67"/>
  <c r="R6" i="67"/>
  <c r="O6" i="67"/>
  <c r="H6" i="67"/>
  <c r="G6" i="67"/>
  <c r="S5" i="67"/>
  <c r="R5" i="67"/>
  <c r="L5" i="67"/>
  <c r="K5" i="67"/>
  <c r="G5" i="67"/>
  <c r="N5" i="67" s="1"/>
  <c r="F5" i="67"/>
  <c r="M5" i="67" s="1"/>
  <c r="R4" i="67"/>
  <c r="O4" i="67"/>
  <c r="M4" i="67"/>
  <c r="K4" i="67"/>
  <c r="F4" i="67"/>
  <c r="H4" i="67" s="1"/>
  <c r="Q90" i="66"/>
  <c r="P90" i="66"/>
  <c r="M90" i="66"/>
  <c r="L90" i="66"/>
  <c r="K90" i="66"/>
  <c r="F90" i="66"/>
  <c r="J89" i="66"/>
  <c r="I89" i="66"/>
  <c r="C89" i="66"/>
  <c r="B89" i="66"/>
  <c r="L88" i="66"/>
  <c r="K88" i="66"/>
  <c r="E88" i="66"/>
  <c r="D88" i="66"/>
  <c r="L87" i="66"/>
  <c r="K87" i="66"/>
  <c r="E87" i="66"/>
  <c r="D87" i="66"/>
  <c r="L86" i="66"/>
  <c r="K86" i="66"/>
  <c r="E86" i="66"/>
  <c r="D86" i="66"/>
  <c r="L85" i="66"/>
  <c r="K85" i="66"/>
  <c r="E85" i="66"/>
  <c r="D85" i="66"/>
  <c r="L84" i="66"/>
  <c r="K84" i="66"/>
  <c r="E84" i="66"/>
  <c r="D84" i="66"/>
  <c r="L83" i="66"/>
  <c r="K83" i="66"/>
  <c r="E83" i="66"/>
  <c r="D83" i="66"/>
  <c r="L82" i="66"/>
  <c r="K82" i="66"/>
  <c r="E82" i="66"/>
  <c r="D82" i="66"/>
  <c r="L81" i="66"/>
  <c r="K81" i="66"/>
  <c r="E81" i="66"/>
  <c r="D81" i="66"/>
  <c r="L80" i="66"/>
  <c r="K80" i="66"/>
  <c r="E80" i="66"/>
  <c r="D80" i="66"/>
  <c r="L79" i="66"/>
  <c r="K79" i="66"/>
  <c r="E79" i="66"/>
  <c r="D79" i="66"/>
  <c r="L78" i="66"/>
  <c r="K78" i="66"/>
  <c r="E78" i="66"/>
  <c r="D78" i="66"/>
  <c r="L77" i="66"/>
  <c r="K77" i="66"/>
  <c r="E77" i="66"/>
  <c r="D77" i="66"/>
  <c r="L76" i="66"/>
  <c r="K76" i="66"/>
  <c r="E76" i="66"/>
  <c r="D76" i="66"/>
  <c r="L75" i="66"/>
  <c r="K75" i="66"/>
  <c r="E75" i="66"/>
  <c r="D75" i="66"/>
  <c r="L74" i="66"/>
  <c r="K74" i="66"/>
  <c r="E74" i="66"/>
  <c r="D74" i="66"/>
  <c r="L73" i="66"/>
  <c r="K73" i="66"/>
  <c r="E73" i="66"/>
  <c r="D73" i="66"/>
  <c r="L72" i="66"/>
  <c r="K72" i="66"/>
  <c r="E72" i="66"/>
  <c r="D72" i="66"/>
  <c r="L71" i="66"/>
  <c r="K71" i="66"/>
  <c r="E71" i="66"/>
  <c r="D71" i="66"/>
  <c r="L70" i="66"/>
  <c r="K70" i="66"/>
  <c r="E70" i="66"/>
  <c r="D70" i="66"/>
  <c r="L69" i="66"/>
  <c r="K69" i="66"/>
  <c r="E69" i="66"/>
  <c r="D69" i="66"/>
  <c r="L68" i="66"/>
  <c r="K68" i="66"/>
  <c r="E68" i="66"/>
  <c r="D68" i="66"/>
  <c r="L67" i="66"/>
  <c r="K67" i="66"/>
  <c r="E67" i="66"/>
  <c r="D67" i="66"/>
  <c r="L66" i="66"/>
  <c r="K66" i="66"/>
  <c r="E66" i="66"/>
  <c r="D66" i="66"/>
  <c r="Q65" i="66"/>
  <c r="P65" i="66"/>
  <c r="M65" i="66"/>
  <c r="L65" i="66"/>
  <c r="K65" i="66"/>
  <c r="F65" i="66"/>
  <c r="E65" i="66"/>
  <c r="D65" i="66"/>
  <c r="Q64" i="66"/>
  <c r="P64" i="66"/>
  <c r="M64" i="66"/>
  <c r="L64" i="66"/>
  <c r="K64" i="66"/>
  <c r="F64" i="66"/>
  <c r="E64" i="66"/>
  <c r="D64" i="66"/>
  <c r="Q63" i="66"/>
  <c r="P63" i="66"/>
  <c r="M63" i="66"/>
  <c r="L63" i="66"/>
  <c r="K63" i="66"/>
  <c r="F63" i="66"/>
  <c r="E63" i="66"/>
  <c r="D63" i="66"/>
  <c r="Q62" i="66"/>
  <c r="P62" i="66"/>
  <c r="M62" i="66"/>
  <c r="L62" i="66"/>
  <c r="K62" i="66"/>
  <c r="F62" i="66"/>
  <c r="E62" i="66"/>
  <c r="D62" i="66"/>
  <c r="P60" i="66"/>
  <c r="M60" i="66"/>
  <c r="K60" i="66"/>
  <c r="I60" i="66"/>
  <c r="F60" i="66"/>
  <c r="D60" i="66"/>
  <c r="B60" i="66"/>
  <c r="Q56" i="66"/>
  <c r="P56" i="66"/>
  <c r="M56" i="66"/>
  <c r="F56" i="66"/>
  <c r="J55" i="66"/>
  <c r="I55" i="66"/>
  <c r="C55" i="66"/>
  <c r="B55" i="66"/>
  <c r="P55" i="66" s="1"/>
  <c r="L54" i="66"/>
  <c r="L53" i="66"/>
  <c r="L52" i="66"/>
  <c r="L51" i="66"/>
  <c r="L50" i="66"/>
  <c r="L49" i="66"/>
  <c r="L48" i="66"/>
  <c r="L47" i="66"/>
  <c r="L46" i="66"/>
  <c r="L45" i="66"/>
  <c r="L44" i="66"/>
  <c r="L43" i="66"/>
  <c r="Q42" i="66"/>
  <c r="P42" i="66"/>
  <c r="M42" i="66"/>
  <c r="L42" i="66"/>
  <c r="F42" i="66"/>
  <c r="Q41" i="66"/>
  <c r="P41" i="66"/>
  <c r="M41" i="66"/>
  <c r="L41" i="66"/>
  <c r="F41" i="66"/>
  <c r="Q40" i="66"/>
  <c r="P40" i="66"/>
  <c r="M40" i="66"/>
  <c r="L40" i="66"/>
  <c r="F40" i="66"/>
  <c r="Q39" i="66"/>
  <c r="P39" i="66"/>
  <c r="M39" i="66"/>
  <c r="L39" i="66"/>
  <c r="F39" i="66"/>
  <c r="R37" i="66"/>
  <c r="R60" i="66" s="1"/>
  <c r="P37" i="66"/>
  <c r="M37" i="66"/>
  <c r="K37" i="66"/>
  <c r="I37" i="66"/>
  <c r="F37" i="66"/>
  <c r="D37" i="66"/>
  <c r="B37" i="66"/>
  <c r="Q33" i="66"/>
  <c r="P33" i="66"/>
  <c r="M33" i="66"/>
  <c r="F33" i="66"/>
  <c r="D32" i="66"/>
  <c r="D33" i="66" s="1"/>
  <c r="L31" i="66"/>
  <c r="K31" i="66"/>
  <c r="E31" i="66"/>
  <c r="L30" i="66"/>
  <c r="K30" i="66"/>
  <c r="E30" i="66"/>
  <c r="L29" i="66"/>
  <c r="K29" i="66"/>
  <c r="E29" i="66"/>
  <c r="L28" i="66"/>
  <c r="K28" i="66"/>
  <c r="E28" i="66"/>
  <c r="L27" i="66"/>
  <c r="K27" i="66"/>
  <c r="E27" i="66"/>
  <c r="L26" i="66"/>
  <c r="K26" i="66"/>
  <c r="E26" i="66"/>
  <c r="L25" i="66"/>
  <c r="K25" i="66"/>
  <c r="E25" i="66"/>
  <c r="L24" i="66"/>
  <c r="K24" i="66"/>
  <c r="E24" i="66"/>
  <c r="L23" i="66"/>
  <c r="K23" i="66"/>
  <c r="E23" i="66"/>
  <c r="L22" i="66"/>
  <c r="K22" i="66"/>
  <c r="E22" i="66"/>
  <c r="L21" i="66"/>
  <c r="K21" i="66"/>
  <c r="E21" i="66"/>
  <c r="L20" i="66"/>
  <c r="K20" i="66"/>
  <c r="E20" i="66"/>
  <c r="L19" i="66"/>
  <c r="K19" i="66"/>
  <c r="E19" i="66"/>
  <c r="L18" i="66"/>
  <c r="K18" i="66"/>
  <c r="E18" i="66"/>
  <c r="L17" i="66"/>
  <c r="K17" i="66"/>
  <c r="E17" i="66"/>
  <c r="L16" i="66"/>
  <c r="K16" i="66"/>
  <c r="E16" i="66"/>
  <c r="L15" i="66"/>
  <c r="K15" i="66"/>
  <c r="E15" i="66"/>
  <c r="Q14" i="66"/>
  <c r="P14" i="66"/>
  <c r="M14" i="66"/>
  <c r="L14" i="66"/>
  <c r="K14" i="66"/>
  <c r="F14" i="66"/>
  <c r="E14" i="66"/>
  <c r="Q13" i="66"/>
  <c r="P13" i="66"/>
  <c r="M13" i="66"/>
  <c r="L13" i="66"/>
  <c r="K13" i="66"/>
  <c r="F13" i="66"/>
  <c r="E13" i="66"/>
  <c r="Q12" i="66"/>
  <c r="P12" i="66"/>
  <c r="M12" i="66"/>
  <c r="L12" i="66"/>
  <c r="K12" i="66"/>
  <c r="F12" i="66"/>
  <c r="E12" i="66"/>
  <c r="Q11" i="66"/>
  <c r="P11" i="66"/>
  <c r="M11" i="66"/>
  <c r="L11" i="66"/>
  <c r="K11" i="66"/>
  <c r="F11" i="66"/>
  <c r="E11" i="66"/>
  <c r="Q10" i="66"/>
  <c r="P10" i="66"/>
  <c r="M10" i="66"/>
  <c r="L10" i="66"/>
  <c r="K10" i="66"/>
  <c r="F10" i="66"/>
  <c r="E10" i="66"/>
  <c r="Q9" i="66"/>
  <c r="P9" i="66"/>
  <c r="M9" i="66"/>
  <c r="L9" i="66"/>
  <c r="K9" i="66"/>
  <c r="F9" i="66"/>
  <c r="E9" i="66"/>
  <c r="Q8" i="66"/>
  <c r="P8" i="66"/>
  <c r="M8" i="66"/>
  <c r="L8" i="66"/>
  <c r="K8" i="66"/>
  <c r="F8" i="66"/>
  <c r="E8" i="66"/>
  <c r="Q7" i="66"/>
  <c r="P7" i="66"/>
  <c r="M7" i="66"/>
  <c r="L7" i="66"/>
  <c r="K7" i="66"/>
  <c r="F7" i="66"/>
  <c r="E7" i="66"/>
  <c r="C6" i="66"/>
  <c r="Q61" i="66" s="1"/>
  <c r="B6" i="66"/>
  <c r="P5" i="66"/>
  <c r="M5" i="66"/>
  <c r="K5" i="66"/>
  <c r="I5" i="66"/>
  <c r="D5" i="66"/>
  <c r="F5" i="66" s="1"/>
  <c r="S5" i="65"/>
  <c r="R5" i="65"/>
  <c r="L5" i="65"/>
  <c r="K5" i="65"/>
  <c r="G5" i="65"/>
  <c r="N5" i="65" s="1"/>
  <c r="F5" i="65"/>
  <c r="M5" i="65" s="1"/>
  <c r="R4" i="65"/>
  <c r="O4" i="65"/>
  <c r="M4" i="65"/>
  <c r="K4" i="65"/>
  <c r="F4" i="65"/>
  <c r="H4" i="65" s="1"/>
  <c r="L8" i="65"/>
  <c r="N7" i="65" s="1"/>
  <c r="K8" i="65"/>
  <c r="M7" i="65" s="1"/>
  <c r="G7" i="65"/>
  <c r="F7" i="65"/>
  <c r="S7" i="65"/>
  <c r="R7" i="65"/>
  <c r="O7" i="65"/>
  <c r="H7" i="65"/>
  <c r="R6" i="65"/>
  <c r="O6" i="65"/>
  <c r="H6" i="65"/>
  <c r="M32" i="70" l="1"/>
  <c r="Q32" i="70"/>
  <c r="R32" i="70" s="1"/>
  <c r="N18" i="70"/>
  <c r="N19" i="70"/>
  <c r="N20" i="70"/>
  <c r="N21" i="70"/>
  <c r="N22" i="70"/>
  <c r="N23" i="70"/>
  <c r="N24" i="70"/>
  <c r="N25" i="70"/>
  <c r="N26" i="70"/>
  <c r="N27" i="70"/>
  <c r="N28" i="70"/>
  <c r="N30" i="70"/>
  <c r="M56" i="70"/>
  <c r="G82" i="68"/>
  <c r="G83" i="68"/>
  <c r="G84" i="68"/>
  <c r="G60" i="68"/>
  <c r="M55" i="66"/>
  <c r="N66" i="70"/>
  <c r="D83" i="70"/>
  <c r="D84" i="70" s="1"/>
  <c r="Q56" i="70"/>
  <c r="R56" i="70" s="1"/>
  <c r="F56" i="70"/>
  <c r="N82" i="68"/>
  <c r="N83" i="68"/>
  <c r="N84" i="68"/>
  <c r="E62" i="68"/>
  <c r="D89" i="66"/>
  <c r="D90" i="66" s="1"/>
  <c r="E89" i="66"/>
  <c r="E90" i="66" s="1"/>
  <c r="Q55" i="66"/>
  <c r="R55" i="66" s="1"/>
  <c r="F55" i="66"/>
  <c r="E33" i="70"/>
  <c r="D55" i="66"/>
  <c r="D56" i="66" s="1"/>
  <c r="F6" i="65"/>
  <c r="F8" i="65" s="1"/>
  <c r="F8" i="69"/>
  <c r="F7" i="67"/>
  <c r="F8" i="67" s="1"/>
  <c r="N6" i="65"/>
  <c r="N8" i="65" s="1"/>
  <c r="G6" i="65"/>
  <c r="G8" i="65" s="1"/>
  <c r="E96" i="68"/>
  <c r="N6" i="67"/>
  <c r="N8" i="67" s="1"/>
  <c r="L61" i="66"/>
  <c r="E61" i="66"/>
  <c r="M8" i="69"/>
  <c r="G6" i="69"/>
  <c r="G8" i="69" s="1"/>
  <c r="G8" i="67"/>
  <c r="D56" i="70"/>
  <c r="D57" i="70" s="1"/>
  <c r="E56" i="70"/>
  <c r="G8" i="70"/>
  <c r="G9" i="70"/>
  <c r="G10" i="70"/>
  <c r="G11" i="70"/>
  <c r="G12" i="70"/>
  <c r="G13" i="70"/>
  <c r="G14" i="70"/>
  <c r="G15" i="70"/>
  <c r="G16" i="70"/>
  <c r="G17" i="70"/>
  <c r="I7" i="69"/>
  <c r="N39" i="66"/>
  <c r="N42" i="66"/>
  <c r="R63" i="70"/>
  <c r="G64" i="70"/>
  <c r="G65" i="70"/>
  <c r="R65" i="70"/>
  <c r="R33" i="70"/>
  <c r="M95" i="68"/>
  <c r="N58" i="68"/>
  <c r="N59" i="68"/>
  <c r="G58" i="68"/>
  <c r="G59" i="68"/>
  <c r="R33" i="68"/>
  <c r="R39" i="66"/>
  <c r="R41" i="66"/>
  <c r="F32" i="66"/>
  <c r="O8" i="69"/>
  <c r="T7" i="69"/>
  <c r="R84" i="70"/>
  <c r="R39" i="70"/>
  <c r="R41" i="70"/>
  <c r="R43" i="70"/>
  <c r="R45" i="70"/>
  <c r="R47" i="70"/>
  <c r="R49" i="70"/>
  <c r="R7" i="70"/>
  <c r="R9" i="70"/>
  <c r="R11" i="70"/>
  <c r="R13" i="70"/>
  <c r="R15" i="70"/>
  <c r="R17" i="70"/>
  <c r="N6" i="69"/>
  <c r="P6" i="69" s="1"/>
  <c r="N7" i="69"/>
  <c r="P7" i="69" s="1"/>
  <c r="R58" i="68"/>
  <c r="R62" i="68"/>
  <c r="R59" i="68"/>
  <c r="R7" i="68"/>
  <c r="R9" i="68"/>
  <c r="R11" i="68"/>
  <c r="R13" i="68"/>
  <c r="R15" i="68"/>
  <c r="R17" i="68"/>
  <c r="R19" i="68"/>
  <c r="R21" i="68"/>
  <c r="R23" i="68"/>
  <c r="R25" i="68"/>
  <c r="R27" i="68"/>
  <c r="R29" i="68"/>
  <c r="R31" i="68"/>
  <c r="M32" i="68"/>
  <c r="G8" i="68"/>
  <c r="G9" i="68"/>
  <c r="G11" i="68"/>
  <c r="G12" i="68"/>
  <c r="G13" i="68"/>
  <c r="G15" i="68"/>
  <c r="G16" i="68"/>
  <c r="G17" i="68"/>
  <c r="G19" i="68"/>
  <c r="G20" i="68"/>
  <c r="G21" i="68"/>
  <c r="G23" i="68"/>
  <c r="G24" i="68"/>
  <c r="G25" i="68"/>
  <c r="G27" i="68"/>
  <c r="G28" i="68"/>
  <c r="G29" i="68"/>
  <c r="G31" i="68"/>
  <c r="R63" i="66"/>
  <c r="R65" i="66"/>
  <c r="R33" i="66"/>
  <c r="N7" i="66"/>
  <c r="N10" i="66"/>
  <c r="N11" i="66"/>
  <c r="N12" i="66"/>
  <c r="N14" i="66"/>
  <c r="R7" i="66"/>
  <c r="R9" i="66"/>
  <c r="R11" i="66"/>
  <c r="R13" i="66"/>
  <c r="G40" i="70"/>
  <c r="G41" i="70"/>
  <c r="G42" i="70"/>
  <c r="G43" i="70"/>
  <c r="G44" i="70"/>
  <c r="G45" i="70"/>
  <c r="G47" i="70"/>
  <c r="G48" i="70"/>
  <c r="G49" i="70"/>
  <c r="R57" i="70"/>
  <c r="N84" i="70"/>
  <c r="N63" i="70"/>
  <c r="N64" i="70"/>
  <c r="N65" i="70"/>
  <c r="R64" i="70"/>
  <c r="N40" i="70"/>
  <c r="N41" i="70"/>
  <c r="N42" i="70"/>
  <c r="N43" i="70"/>
  <c r="N44" i="70"/>
  <c r="N45" i="70"/>
  <c r="N46" i="70"/>
  <c r="N47" i="70"/>
  <c r="N48" i="70"/>
  <c r="N49" i="70"/>
  <c r="R40" i="70"/>
  <c r="R42" i="70"/>
  <c r="R44" i="70"/>
  <c r="R46" i="70"/>
  <c r="R48" i="70"/>
  <c r="N7" i="70"/>
  <c r="N8" i="70"/>
  <c r="N9" i="70"/>
  <c r="N10" i="70"/>
  <c r="N11" i="70"/>
  <c r="N12" i="70"/>
  <c r="N13" i="70"/>
  <c r="N14" i="70"/>
  <c r="N15" i="70"/>
  <c r="N16" i="70"/>
  <c r="N17" i="70"/>
  <c r="R8" i="70"/>
  <c r="R10" i="70"/>
  <c r="R12" i="70"/>
  <c r="R14" i="70"/>
  <c r="R16" i="70"/>
  <c r="F32" i="70"/>
  <c r="P62" i="70"/>
  <c r="K62" i="70"/>
  <c r="I62" i="70"/>
  <c r="D62" i="70"/>
  <c r="B62" i="70"/>
  <c r="D6" i="70"/>
  <c r="I6" i="70"/>
  <c r="K6" i="70"/>
  <c r="P6" i="70"/>
  <c r="L32" i="70"/>
  <c r="B38" i="70"/>
  <c r="D38" i="70"/>
  <c r="I38" i="70"/>
  <c r="K38" i="70"/>
  <c r="P38" i="70"/>
  <c r="G46" i="70"/>
  <c r="Q62" i="70"/>
  <c r="L62" i="70"/>
  <c r="J62" i="70"/>
  <c r="E62" i="70"/>
  <c r="C62" i="70"/>
  <c r="E6" i="70"/>
  <c r="J6" i="70" s="1"/>
  <c r="L6" i="70"/>
  <c r="Q6" i="70"/>
  <c r="G7" i="70"/>
  <c r="D32" i="70"/>
  <c r="D33" i="70" s="1"/>
  <c r="K32" i="70"/>
  <c r="K33" i="70" s="1"/>
  <c r="C38" i="70"/>
  <c r="E38" i="70"/>
  <c r="J38" i="70"/>
  <c r="L38" i="70"/>
  <c r="Q38" i="70"/>
  <c r="G39" i="70"/>
  <c r="N39" i="70"/>
  <c r="K56" i="70"/>
  <c r="K57" i="70" s="1"/>
  <c r="E83" i="70"/>
  <c r="L83" i="70"/>
  <c r="L56" i="70"/>
  <c r="G63" i="70"/>
  <c r="K83" i="70"/>
  <c r="T6" i="69"/>
  <c r="R8" i="69"/>
  <c r="H8" i="69"/>
  <c r="I8" i="69"/>
  <c r="S8" i="69"/>
  <c r="N96" i="68"/>
  <c r="R96" i="68"/>
  <c r="N79" i="68"/>
  <c r="N80" i="68"/>
  <c r="R68" i="68"/>
  <c r="G69" i="68"/>
  <c r="G70" i="68"/>
  <c r="R70" i="68"/>
  <c r="G72" i="68"/>
  <c r="R72" i="68"/>
  <c r="G73" i="68"/>
  <c r="G74" i="68"/>
  <c r="R74" i="68"/>
  <c r="G76" i="68"/>
  <c r="R76" i="68"/>
  <c r="G77" i="68"/>
  <c r="G78" i="68"/>
  <c r="G80" i="68"/>
  <c r="G81" i="68"/>
  <c r="R39" i="68"/>
  <c r="N41" i="68"/>
  <c r="R41" i="68"/>
  <c r="N42" i="68"/>
  <c r="R43" i="68"/>
  <c r="N44" i="68"/>
  <c r="N45" i="68"/>
  <c r="R45" i="68"/>
  <c r="N46" i="68"/>
  <c r="R47" i="68"/>
  <c r="N48" i="68"/>
  <c r="N49" i="68"/>
  <c r="R49" i="68"/>
  <c r="N50" i="68"/>
  <c r="R51" i="68"/>
  <c r="N52" i="68"/>
  <c r="N53" i="68"/>
  <c r="R53" i="68"/>
  <c r="N54" i="68"/>
  <c r="R55" i="68"/>
  <c r="N56" i="68"/>
  <c r="R57" i="68"/>
  <c r="N68" i="68"/>
  <c r="N70" i="68"/>
  <c r="N71" i="68"/>
  <c r="N72" i="68"/>
  <c r="N74" i="68"/>
  <c r="N75" i="68"/>
  <c r="N76" i="68"/>
  <c r="N78" i="68"/>
  <c r="R78" i="68"/>
  <c r="R80" i="68"/>
  <c r="F95" i="68"/>
  <c r="Q95" i="68"/>
  <c r="R69" i="68"/>
  <c r="R71" i="68"/>
  <c r="R73" i="68"/>
  <c r="R75" i="68"/>
  <c r="R77" i="68"/>
  <c r="R79" i="68"/>
  <c r="R81" i="68"/>
  <c r="P95" i="68"/>
  <c r="N57" i="68"/>
  <c r="L62" i="68"/>
  <c r="G40" i="68"/>
  <c r="R40" i="68"/>
  <c r="G42" i="68"/>
  <c r="R42" i="68"/>
  <c r="G43" i="68"/>
  <c r="G44" i="68"/>
  <c r="R44" i="68"/>
  <c r="G46" i="68"/>
  <c r="R46" i="68"/>
  <c r="G47" i="68"/>
  <c r="G48" i="68"/>
  <c r="R48" i="68"/>
  <c r="G50" i="68"/>
  <c r="R50" i="68"/>
  <c r="G51" i="68"/>
  <c r="G52" i="68"/>
  <c r="R52" i="68"/>
  <c r="G54" i="68"/>
  <c r="R54" i="68"/>
  <c r="G55" i="68"/>
  <c r="G56" i="68"/>
  <c r="R56" i="68"/>
  <c r="N9" i="68"/>
  <c r="N10" i="68"/>
  <c r="N11" i="68"/>
  <c r="N13" i="68"/>
  <c r="N14" i="68"/>
  <c r="N15" i="68"/>
  <c r="N17" i="68"/>
  <c r="N18" i="68"/>
  <c r="N19" i="68"/>
  <c r="N21" i="68"/>
  <c r="N22" i="68"/>
  <c r="N23" i="68"/>
  <c r="N25" i="68"/>
  <c r="N26" i="68"/>
  <c r="N27" i="68"/>
  <c r="N29" i="68"/>
  <c r="N30" i="68"/>
  <c r="N31" i="68"/>
  <c r="R8" i="68"/>
  <c r="R10" i="68"/>
  <c r="R12" i="68"/>
  <c r="R14" i="68"/>
  <c r="R16" i="68"/>
  <c r="R18" i="68"/>
  <c r="R20" i="68"/>
  <c r="R22" i="68"/>
  <c r="R24" i="68"/>
  <c r="R26" i="68"/>
  <c r="R28" i="68"/>
  <c r="R30" i="68"/>
  <c r="F32" i="68"/>
  <c r="Q32" i="68"/>
  <c r="P32" i="68"/>
  <c r="Q38" i="68"/>
  <c r="L38" i="68"/>
  <c r="L67" i="68"/>
  <c r="E67" i="68"/>
  <c r="Q67" i="68"/>
  <c r="J67" i="68"/>
  <c r="C67" i="68"/>
  <c r="J38" i="68"/>
  <c r="E38" i="68"/>
  <c r="C38" i="68"/>
  <c r="Q6" i="68"/>
  <c r="G7" i="68"/>
  <c r="N7" i="68"/>
  <c r="G32" i="68"/>
  <c r="E6" i="68"/>
  <c r="J6" i="68" s="1"/>
  <c r="L6" i="68"/>
  <c r="D33" i="68"/>
  <c r="N8" i="68"/>
  <c r="G10" i="68"/>
  <c r="N12" i="68"/>
  <c r="G14" i="68"/>
  <c r="N16" i="68"/>
  <c r="G18" i="68"/>
  <c r="N20" i="68"/>
  <c r="G22" i="68"/>
  <c r="N24" i="68"/>
  <c r="G26" i="68"/>
  <c r="N28" i="68"/>
  <c r="G30" i="68"/>
  <c r="K32" i="68"/>
  <c r="K33" i="68" s="1"/>
  <c r="R95" i="68"/>
  <c r="D61" i="68"/>
  <c r="D62" i="68" s="1"/>
  <c r="K61" i="68"/>
  <c r="K62" i="68" s="1"/>
  <c r="G68" i="68"/>
  <c r="G95" i="68"/>
  <c r="P67" i="68"/>
  <c r="K67" i="68"/>
  <c r="I67" i="68"/>
  <c r="D67" i="68"/>
  <c r="B67" i="68"/>
  <c r="D6" i="68"/>
  <c r="I6" i="68"/>
  <c r="K6" i="68"/>
  <c r="P6" i="68"/>
  <c r="L32" i="68"/>
  <c r="B38" i="68"/>
  <c r="D38" i="68"/>
  <c r="I38" i="68"/>
  <c r="K38" i="68"/>
  <c r="N39" i="68"/>
  <c r="N40" i="68"/>
  <c r="G41" i="68"/>
  <c r="N43" i="68"/>
  <c r="G45" i="68"/>
  <c r="N47" i="68"/>
  <c r="G49" i="68"/>
  <c r="N51" i="68"/>
  <c r="G53" i="68"/>
  <c r="N55" i="68"/>
  <c r="G57" i="68"/>
  <c r="D96" i="68"/>
  <c r="N69" i="68"/>
  <c r="G71" i="68"/>
  <c r="N73" i="68"/>
  <c r="G75" i="68"/>
  <c r="N77" i="68"/>
  <c r="G79" i="68"/>
  <c r="N81" i="68"/>
  <c r="K95" i="68"/>
  <c r="G39" i="68"/>
  <c r="L95" i="68"/>
  <c r="N95" i="68" s="1"/>
  <c r="M6" i="67"/>
  <c r="M8" i="67" s="1"/>
  <c r="O8" i="67"/>
  <c r="T6" i="67"/>
  <c r="T7" i="67"/>
  <c r="H8" i="67"/>
  <c r="P7" i="67"/>
  <c r="R8" i="67"/>
  <c r="I6" i="67"/>
  <c r="S8" i="67"/>
  <c r="N62" i="66"/>
  <c r="N63" i="66"/>
  <c r="N64" i="66"/>
  <c r="N90" i="66"/>
  <c r="R90" i="66"/>
  <c r="M32" i="66"/>
  <c r="R62" i="66"/>
  <c r="G64" i="66"/>
  <c r="R64" i="66"/>
  <c r="G65" i="66"/>
  <c r="R56" i="66"/>
  <c r="G40" i="66"/>
  <c r="R40" i="66"/>
  <c r="G41" i="66"/>
  <c r="G42" i="66"/>
  <c r="R42" i="66"/>
  <c r="G8" i="66"/>
  <c r="R8" i="66"/>
  <c r="G9" i="66"/>
  <c r="G10" i="66"/>
  <c r="R10" i="66"/>
  <c r="G12" i="66"/>
  <c r="R12" i="66"/>
  <c r="G13" i="66"/>
  <c r="G14" i="66"/>
  <c r="R14" i="66"/>
  <c r="P32" i="66"/>
  <c r="P61" i="66"/>
  <c r="K61" i="66"/>
  <c r="I61" i="66"/>
  <c r="D61" i="66"/>
  <c r="B61" i="66"/>
  <c r="D6" i="66"/>
  <c r="K6" i="66"/>
  <c r="N8" i="66"/>
  <c r="D38" i="66"/>
  <c r="K38" i="66"/>
  <c r="N40" i="66"/>
  <c r="I6" i="66"/>
  <c r="P6" i="66"/>
  <c r="N9" i="66"/>
  <c r="G11" i="66"/>
  <c r="N13" i="66"/>
  <c r="E32" i="66"/>
  <c r="G32" i="66" s="1"/>
  <c r="L32" i="66"/>
  <c r="Q32" i="66"/>
  <c r="B38" i="66"/>
  <c r="I38" i="66"/>
  <c r="P38" i="66"/>
  <c r="N41" i="66"/>
  <c r="E6" i="66"/>
  <c r="J6" i="66" s="1"/>
  <c r="L6" i="66"/>
  <c r="Q6" i="66"/>
  <c r="G7" i="66"/>
  <c r="K32" i="66"/>
  <c r="K33" i="66" s="1"/>
  <c r="C38" i="66"/>
  <c r="E38" i="66"/>
  <c r="J38" i="66"/>
  <c r="L38" i="66"/>
  <c r="Q38" i="66"/>
  <c r="G39" i="66"/>
  <c r="E55" i="66"/>
  <c r="L55" i="66"/>
  <c r="C61" i="66"/>
  <c r="J61" i="66"/>
  <c r="G62" i="66"/>
  <c r="G63" i="66"/>
  <c r="N65" i="66"/>
  <c r="K89" i="66"/>
  <c r="K55" i="66"/>
  <c r="K56" i="66" s="1"/>
  <c r="L89" i="66"/>
  <c r="M6" i="65"/>
  <c r="M8" i="65" s="1"/>
  <c r="O8" i="65"/>
  <c r="T7" i="65"/>
  <c r="T6" i="65"/>
  <c r="P7" i="65"/>
  <c r="H8" i="65"/>
  <c r="R8" i="65"/>
  <c r="I7" i="65"/>
  <c r="S8" i="65"/>
  <c r="L33" i="70" l="1"/>
  <c r="N33" i="70" s="1"/>
  <c r="N32" i="70"/>
  <c r="G83" i="70"/>
  <c r="N83" i="70"/>
  <c r="G55" i="66"/>
  <c r="N56" i="70"/>
  <c r="N61" i="68"/>
  <c r="I7" i="67"/>
  <c r="N55" i="66"/>
  <c r="E57" i="70"/>
  <c r="G56" i="70"/>
  <c r="G61" i="68"/>
  <c r="I8" i="65"/>
  <c r="P8" i="67"/>
  <c r="P8" i="65"/>
  <c r="I8" i="67"/>
  <c r="P6" i="65"/>
  <c r="I6" i="65"/>
  <c r="T8" i="67"/>
  <c r="N8" i="69"/>
  <c r="P8" i="69" s="1"/>
  <c r="I6" i="69"/>
  <c r="P6" i="67"/>
  <c r="N32" i="68"/>
  <c r="T8" i="65"/>
  <c r="G32" i="70"/>
  <c r="E84" i="70"/>
  <c r="L57" i="70"/>
  <c r="T8" i="69"/>
  <c r="R32" i="68"/>
  <c r="L33" i="68"/>
  <c r="N33" i="68" s="1"/>
  <c r="N32" i="66"/>
  <c r="R32" i="66"/>
  <c r="L33" i="66"/>
  <c r="N33" i="66" s="1"/>
  <c r="E56" i="66"/>
  <c r="E33" i="66"/>
  <c r="L56" i="66"/>
  <c r="J95" i="48" l="1"/>
  <c r="I95" i="48"/>
  <c r="M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M83" i="48"/>
  <c r="M84" i="48"/>
  <c r="M85" i="48"/>
  <c r="F83" i="48"/>
  <c r="F84" i="48"/>
  <c r="F85" i="48"/>
  <c r="J31" i="58" l="1"/>
  <c r="K31" i="58"/>
  <c r="J29" i="58"/>
  <c r="K29" i="58"/>
  <c r="C32" i="58"/>
  <c r="D32" i="58"/>
  <c r="E32" i="58"/>
  <c r="F32" i="58"/>
  <c r="G32" i="58"/>
  <c r="H32" i="58"/>
  <c r="I32" i="58"/>
  <c r="J32" i="58"/>
  <c r="K32" i="58"/>
  <c r="L33" i="58" s="1"/>
  <c r="B32" i="58"/>
  <c r="C21" i="58"/>
  <c r="D21" i="58"/>
  <c r="E21" i="58"/>
  <c r="F21" i="58"/>
  <c r="G21" i="58"/>
  <c r="H21" i="58"/>
  <c r="I21" i="58"/>
  <c r="J21" i="58"/>
  <c r="K21" i="58"/>
  <c r="L22" i="58" s="1"/>
  <c r="B21" i="58"/>
  <c r="C10" i="58"/>
  <c r="D10" i="58"/>
  <c r="E10" i="58"/>
  <c r="F10" i="58"/>
  <c r="G10" i="58"/>
  <c r="H10" i="58"/>
  <c r="I10" i="58"/>
  <c r="J11" i="58" s="1"/>
  <c r="J10" i="58"/>
  <c r="K10" i="58"/>
  <c r="L11" i="58" s="1"/>
  <c r="B10" i="58"/>
  <c r="J20" i="58"/>
  <c r="K20" i="58"/>
  <c r="J18" i="58"/>
  <c r="K18" i="58"/>
  <c r="K9" i="58"/>
  <c r="K7" i="58"/>
  <c r="J9" i="58"/>
  <c r="J7" i="58"/>
  <c r="X66" i="60"/>
  <c r="Y66" i="60" s="1"/>
  <c r="X65" i="60"/>
  <c r="K66" i="60"/>
  <c r="K65" i="60"/>
  <c r="T64" i="60"/>
  <c r="U64" i="60"/>
  <c r="T65" i="60"/>
  <c r="U65" i="60"/>
  <c r="AG65" i="60" s="1"/>
  <c r="T66" i="60"/>
  <c r="U66" i="60"/>
  <c r="T67" i="60"/>
  <c r="U67" i="60"/>
  <c r="X67" i="60"/>
  <c r="Y67" i="60" s="1"/>
  <c r="G64" i="60"/>
  <c r="H64" i="60"/>
  <c r="G65" i="60"/>
  <c r="H65" i="60"/>
  <c r="G66" i="60"/>
  <c r="H66" i="60"/>
  <c r="G67" i="60"/>
  <c r="H67" i="60"/>
  <c r="K67" i="60"/>
  <c r="AF51" i="60"/>
  <c r="AG51" i="60"/>
  <c r="AF52" i="60"/>
  <c r="AG52" i="60"/>
  <c r="AF53" i="60"/>
  <c r="AG53" i="60"/>
  <c r="AF54" i="60"/>
  <c r="AG54" i="60"/>
  <c r="AF55" i="60"/>
  <c r="AG55" i="60"/>
  <c r="AF56" i="60"/>
  <c r="AG56" i="60"/>
  <c r="AF57" i="60"/>
  <c r="AG57" i="60"/>
  <c r="AF58" i="60"/>
  <c r="AG58" i="60"/>
  <c r="AF59" i="60"/>
  <c r="AG59" i="60"/>
  <c r="AF60" i="60"/>
  <c r="AG60" i="60"/>
  <c r="AF61" i="60"/>
  <c r="AG61" i="60"/>
  <c r="AF62" i="60"/>
  <c r="AG62" i="60"/>
  <c r="X44" i="60"/>
  <c r="X43" i="60"/>
  <c r="T42" i="60"/>
  <c r="U42" i="60"/>
  <c r="T43" i="60"/>
  <c r="U43" i="60"/>
  <c r="T44" i="60"/>
  <c r="U44" i="60"/>
  <c r="T45" i="60"/>
  <c r="U45" i="60"/>
  <c r="X45" i="60"/>
  <c r="K44" i="60"/>
  <c r="L44" i="60" s="1"/>
  <c r="K43" i="60"/>
  <c r="L43" i="60" s="1"/>
  <c r="G42" i="60"/>
  <c r="AF42" i="60" s="1"/>
  <c r="H42" i="60"/>
  <c r="G43" i="60"/>
  <c r="H43" i="60"/>
  <c r="G44" i="60"/>
  <c r="AF44" i="60" s="1"/>
  <c r="H44" i="60"/>
  <c r="G45" i="60"/>
  <c r="AF45" i="60" s="1"/>
  <c r="H45" i="60"/>
  <c r="K45" i="60"/>
  <c r="L45" i="60" s="1"/>
  <c r="AF29" i="60"/>
  <c r="AG29" i="60"/>
  <c r="AF30" i="60"/>
  <c r="AG30" i="60"/>
  <c r="AF31" i="60"/>
  <c r="AG31" i="60"/>
  <c r="AF32" i="60"/>
  <c r="AG32" i="60"/>
  <c r="AF33" i="60"/>
  <c r="AG33" i="60"/>
  <c r="AF34" i="60"/>
  <c r="AG34" i="60"/>
  <c r="AF35" i="60"/>
  <c r="AG35" i="60"/>
  <c r="AF36" i="60"/>
  <c r="AG36" i="60"/>
  <c r="AF37" i="60"/>
  <c r="AG37" i="60"/>
  <c r="AF38" i="60"/>
  <c r="AG38" i="60"/>
  <c r="AF39" i="60"/>
  <c r="AG39" i="60"/>
  <c r="AF40" i="60"/>
  <c r="AG40" i="60"/>
  <c r="X23" i="60"/>
  <c r="Y23" i="60" s="1"/>
  <c r="X22" i="60"/>
  <c r="X21" i="60"/>
  <c r="T20" i="60"/>
  <c r="U20" i="60"/>
  <c r="T21" i="60"/>
  <c r="U21" i="60"/>
  <c r="T22" i="60"/>
  <c r="U22" i="60"/>
  <c r="T23" i="60"/>
  <c r="U23" i="60"/>
  <c r="K23" i="60"/>
  <c r="AJ23" i="60" s="1"/>
  <c r="K21" i="60"/>
  <c r="AJ21" i="60" s="1"/>
  <c r="AF7" i="60"/>
  <c r="AG7" i="60"/>
  <c r="AF8" i="60"/>
  <c r="AG8" i="60"/>
  <c r="AF9" i="60"/>
  <c r="AG9" i="60"/>
  <c r="AF10" i="60"/>
  <c r="AG10" i="60"/>
  <c r="AF11" i="60"/>
  <c r="AG11" i="60"/>
  <c r="AF12" i="60"/>
  <c r="AG12" i="60"/>
  <c r="AF13" i="60"/>
  <c r="AG13" i="60"/>
  <c r="AF14" i="60"/>
  <c r="AG14" i="60"/>
  <c r="AF15" i="60"/>
  <c r="AG15" i="60"/>
  <c r="AF16" i="60"/>
  <c r="AG16" i="60"/>
  <c r="AF17" i="60"/>
  <c r="AG17" i="60"/>
  <c r="AF18" i="60"/>
  <c r="AG18" i="60"/>
  <c r="AG67" i="60" l="1"/>
  <c r="J22" i="58"/>
  <c r="AG45" i="60"/>
  <c r="AG44" i="60"/>
  <c r="AG43" i="60"/>
  <c r="AF64" i="60"/>
  <c r="Y22" i="60"/>
  <c r="AK22" i="60"/>
  <c r="Y65" i="60"/>
  <c r="Y21" i="60"/>
  <c r="Y19" i="60"/>
  <c r="AJ67" i="60"/>
  <c r="AK67" i="60" s="1"/>
  <c r="L67" i="60"/>
  <c r="AJ65" i="60"/>
  <c r="AK65" i="60" s="1"/>
  <c r="L65" i="60"/>
  <c r="L66" i="60"/>
  <c r="AJ66" i="60"/>
  <c r="AK66" i="60" s="1"/>
  <c r="AJ45" i="60"/>
  <c r="AK45" i="60" s="1"/>
  <c r="Y45" i="60"/>
  <c r="AJ44" i="60"/>
  <c r="AK44" i="60" s="1"/>
  <c r="Y44" i="60"/>
  <c r="AJ43" i="60"/>
  <c r="AK43" i="60" s="1"/>
  <c r="Y43" i="60"/>
  <c r="AK23" i="60"/>
  <c r="L23" i="60"/>
  <c r="AK21" i="60"/>
  <c r="L21" i="60"/>
  <c r="AG42" i="60"/>
  <c r="AG66" i="60"/>
  <c r="K11" i="58"/>
  <c r="AF43" i="60"/>
  <c r="K22" i="58"/>
  <c r="AF67" i="60"/>
  <c r="AF66" i="60"/>
  <c r="AF65" i="60"/>
  <c r="AG64" i="60"/>
  <c r="J33" i="58"/>
  <c r="K33" i="58"/>
  <c r="G20" i="60"/>
  <c r="AF20" i="60" s="1"/>
  <c r="G21" i="60"/>
  <c r="AF21" i="60" s="1"/>
  <c r="G22" i="60"/>
  <c r="AF22" i="60" s="1"/>
  <c r="G23" i="60"/>
  <c r="AF23" i="60" s="1"/>
  <c r="S67" i="60"/>
  <c r="R67" i="60"/>
  <c r="Q67" i="60"/>
  <c r="P67" i="60"/>
  <c r="O67" i="60"/>
  <c r="F67" i="60"/>
  <c r="E67" i="60"/>
  <c r="D67" i="60"/>
  <c r="C67" i="60"/>
  <c r="B67" i="60"/>
  <c r="S66" i="60"/>
  <c r="R66" i="60"/>
  <c r="Q66" i="60"/>
  <c r="P66" i="60"/>
  <c r="O66" i="60"/>
  <c r="F66" i="60"/>
  <c r="E66" i="60"/>
  <c r="D66" i="60"/>
  <c r="C66" i="60"/>
  <c r="B66" i="60"/>
  <c r="S65" i="60"/>
  <c r="R65" i="60"/>
  <c r="Q65" i="60"/>
  <c r="P65" i="60"/>
  <c r="O65" i="60"/>
  <c r="F65" i="60"/>
  <c r="E65" i="60"/>
  <c r="D65" i="60"/>
  <c r="C65" i="60"/>
  <c r="B65" i="60"/>
  <c r="S64" i="60"/>
  <c r="R64" i="60"/>
  <c r="Q64" i="60"/>
  <c r="P64" i="60"/>
  <c r="O64" i="60"/>
  <c r="F64" i="60"/>
  <c r="E64" i="60"/>
  <c r="D64" i="60"/>
  <c r="C64" i="60"/>
  <c r="B64" i="60"/>
  <c r="AE62" i="60"/>
  <c r="AD62" i="60"/>
  <c r="AC62" i="60"/>
  <c r="AB62" i="60"/>
  <c r="AA62" i="60"/>
  <c r="AE61" i="60"/>
  <c r="AD61" i="60"/>
  <c r="AC61" i="60"/>
  <c r="AB61" i="60"/>
  <c r="AA61" i="60"/>
  <c r="AE60" i="60"/>
  <c r="AD60" i="60"/>
  <c r="AC60" i="60"/>
  <c r="AB60" i="60"/>
  <c r="AA60" i="60"/>
  <c r="AE59" i="60"/>
  <c r="AD59" i="60"/>
  <c r="AC59" i="60"/>
  <c r="AB59" i="60"/>
  <c r="AA59" i="60"/>
  <c r="AE58" i="60"/>
  <c r="AD58" i="60"/>
  <c r="AC58" i="60"/>
  <c r="AB58" i="60"/>
  <c r="AA58" i="60"/>
  <c r="AE57" i="60"/>
  <c r="AD57" i="60"/>
  <c r="AC57" i="60"/>
  <c r="AB57" i="60"/>
  <c r="AA57" i="60"/>
  <c r="AE56" i="60"/>
  <c r="AD56" i="60"/>
  <c r="AC56" i="60"/>
  <c r="AB56" i="60"/>
  <c r="AA56" i="60"/>
  <c r="AE55" i="60"/>
  <c r="AD55" i="60"/>
  <c r="AC55" i="60"/>
  <c r="AB55" i="60"/>
  <c r="AA55" i="60"/>
  <c r="AE54" i="60"/>
  <c r="AD54" i="60"/>
  <c r="AC54" i="60"/>
  <c r="AB54" i="60"/>
  <c r="AA54" i="60"/>
  <c r="AE53" i="60"/>
  <c r="AD53" i="60"/>
  <c r="AC53" i="60"/>
  <c r="AB53" i="60"/>
  <c r="AA53" i="60"/>
  <c r="AE52" i="60"/>
  <c r="AD52" i="60"/>
  <c r="AC52" i="60"/>
  <c r="AB52" i="60"/>
  <c r="AA52" i="60"/>
  <c r="AE51" i="60"/>
  <c r="AD51" i="60"/>
  <c r="AC51" i="60"/>
  <c r="AB51" i="60"/>
  <c r="AA51" i="60"/>
  <c r="S45" i="60"/>
  <c r="R45" i="60"/>
  <c r="Q45" i="60"/>
  <c r="P45" i="60"/>
  <c r="O45" i="60"/>
  <c r="F45" i="60"/>
  <c r="E45" i="60"/>
  <c r="D45" i="60"/>
  <c r="C45" i="60"/>
  <c r="B45" i="60"/>
  <c r="S44" i="60"/>
  <c r="R44" i="60"/>
  <c r="Q44" i="60"/>
  <c r="P44" i="60"/>
  <c r="O44" i="60"/>
  <c r="F44" i="60"/>
  <c r="E44" i="60"/>
  <c r="D44" i="60"/>
  <c r="C44" i="60"/>
  <c r="B44" i="60"/>
  <c r="S43" i="60"/>
  <c r="R43" i="60"/>
  <c r="Q43" i="60"/>
  <c r="P43" i="60"/>
  <c r="O43" i="60"/>
  <c r="F43" i="60"/>
  <c r="E43" i="60"/>
  <c r="D43" i="60"/>
  <c r="C43" i="60"/>
  <c r="B43" i="60"/>
  <c r="S42" i="60"/>
  <c r="R42" i="60"/>
  <c r="Q42" i="60"/>
  <c r="P42" i="60"/>
  <c r="O42" i="60"/>
  <c r="F42" i="60"/>
  <c r="E42" i="60"/>
  <c r="D42" i="60"/>
  <c r="C42" i="60"/>
  <c r="B42" i="60"/>
  <c r="AE40" i="60"/>
  <c r="AD40" i="60"/>
  <c r="AC40" i="60"/>
  <c r="AB40" i="60"/>
  <c r="AA40" i="60"/>
  <c r="AE39" i="60"/>
  <c r="AD39" i="60"/>
  <c r="AC39" i="60"/>
  <c r="AB39" i="60"/>
  <c r="AA39" i="60"/>
  <c r="AE38" i="60"/>
  <c r="AD38" i="60"/>
  <c r="AC38" i="60"/>
  <c r="AB38" i="60"/>
  <c r="AA38" i="60"/>
  <c r="AE37" i="60"/>
  <c r="AD37" i="60"/>
  <c r="AC37" i="60"/>
  <c r="AB37" i="60"/>
  <c r="AA37" i="60"/>
  <c r="AE36" i="60"/>
  <c r="AD36" i="60"/>
  <c r="AC36" i="60"/>
  <c r="AB36" i="60"/>
  <c r="AA36" i="60"/>
  <c r="AE35" i="60"/>
  <c r="AD35" i="60"/>
  <c r="AC35" i="60"/>
  <c r="AB35" i="60"/>
  <c r="AA35" i="60"/>
  <c r="AE34" i="60"/>
  <c r="AD34" i="60"/>
  <c r="AC34" i="60"/>
  <c r="AB34" i="60"/>
  <c r="AA34" i="60"/>
  <c r="AE33" i="60"/>
  <c r="AD33" i="60"/>
  <c r="AC33" i="60"/>
  <c r="AB33" i="60"/>
  <c r="AA33" i="60"/>
  <c r="AE32" i="60"/>
  <c r="AD32" i="60"/>
  <c r="AC32" i="60"/>
  <c r="AB32" i="60"/>
  <c r="AA32" i="60"/>
  <c r="AE31" i="60"/>
  <c r="AD31" i="60"/>
  <c r="AC31" i="60"/>
  <c r="AB31" i="60"/>
  <c r="AA31" i="60"/>
  <c r="AE30" i="60"/>
  <c r="AD30" i="60"/>
  <c r="AC30" i="60"/>
  <c r="AB30" i="60"/>
  <c r="AA30" i="60"/>
  <c r="AE29" i="60"/>
  <c r="AD29" i="60"/>
  <c r="AC29" i="60"/>
  <c r="AB29" i="60"/>
  <c r="AA29" i="60"/>
  <c r="S23" i="60"/>
  <c r="R23" i="60"/>
  <c r="Q23" i="60"/>
  <c r="P23" i="60"/>
  <c r="O23" i="60"/>
  <c r="H23" i="60"/>
  <c r="AG23" i="60" s="1"/>
  <c r="F23" i="60"/>
  <c r="E23" i="60"/>
  <c r="D23" i="60"/>
  <c r="C23" i="60"/>
  <c r="B23" i="60"/>
  <c r="S22" i="60"/>
  <c r="R22" i="60"/>
  <c r="Q22" i="60"/>
  <c r="P22" i="60"/>
  <c r="O22" i="60"/>
  <c r="H22" i="60"/>
  <c r="AG22" i="60" s="1"/>
  <c r="F22" i="60"/>
  <c r="E22" i="60"/>
  <c r="D22" i="60"/>
  <c r="C22" i="60"/>
  <c r="B22" i="60"/>
  <c r="S21" i="60"/>
  <c r="R21" i="60"/>
  <c r="Q21" i="60"/>
  <c r="P21" i="60"/>
  <c r="O21" i="60"/>
  <c r="H21" i="60"/>
  <c r="AG21" i="60" s="1"/>
  <c r="F21" i="60"/>
  <c r="E21" i="60"/>
  <c r="D21" i="60"/>
  <c r="C21" i="60"/>
  <c r="B21" i="60"/>
  <c r="S20" i="60"/>
  <c r="R20" i="60"/>
  <c r="Q20" i="60"/>
  <c r="P20" i="60"/>
  <c r="O20" i="60"/>
  <c r="H20" i="60"/>
  <c r="AG20" i="60" s="1"/>
  <c r="F20" i="60"/>
  <c r="E20" i="60"/>
  <c r="D20" i="60"/>
  <c r="C20" i="60"/>
  <c r="B20" i="60"/>
  <c r="AE18" i="60"/>
  <c r="AD18" i="60"/>
  <c r="AC18" i="60"/>
  <c r="AB18" i="60"/>
  <c r="AA18" i="60"/>
  <c r="AE17" i="60"/>
  <c r="AD17" i="60"/>
  <c r="AC17" i="60"/>
  <c r="AB17" i="60"/>
  <c r="AA17" i="60"/>
  <c r="AE16" i="60"/>
  <c r="AD16" i="60"/>
  <c r="AC16" i="60"/>
  <c r="AB16" i="60"/>
  <c r="AA16" i="60"/>
  <c r="AE15" i="60"/>
  <c r="AD15" i="60"/>
  <c r="AC15" i="60"/>
  <c r="AB15" i="60"/>
  <c r="AA15" i="60"/>
  <c r="AE14" i="60"/>
  <c r="AD14" i="60"/>
  <c r="AC14" i="60"/>
  <c r="AB14" i="60"/>
  <c r="AA14" i="60"/>
  <c r="AE13" i="60"/>
  <c r="AD13" i="60"/>
  <c r="AC13" i="60"/>
  <c r="AB13" i="60"/>
  <c r="AA13" i="60"/>
  <c r="AE12" i="60"/>
  <c r="AD12" i="60"/>
  <c r="AC12" i="60"/>
  <c r="AB12" i="60"/>
  <c r="AA12" i="60"/>
  <c r="AE11" i="60"/>
  <c r="AD11" i="60"/>
  <c r="AC11" i="60"/>
  <c r="AB11" i="60"/>
  <c r="AA11" i="60"/>
  <c r="AE10" i="60"/>
  <c r="AD10" i="60"/>
  <c r="AC10" i="60"/>
  <c r="AB10" i="60"/>
  <c r="AA10" i="60"/>
  <c r="AE9" i="60"/>
  <c r="AD9" i="60"/>
  <c r="AC9" i="60"/>
  <c r="AB9" i="60"/>
  <c r="AA9" i="60"/>
  <c r="AE8" i="60"/>
  <c r="AD8" i="60"/>
  <c r="AC8" i="60"/>
  <c r="AB8" i="60"/>
  <c r="AA8" i="60"/>
  <c r="AE7" i="60"/>
  <c r="AD7" i="60"/>
  <c r="AC7" i="60"/>
  <c r="AB7" i="60"/>
  <c r="AA7" i="60"/>
  <c r="AB23" i="60" l="1"/>
  <c r="AB21" i="60"/>
  <c r="AA22" i="60"/>
  <c r="AC22" i="60"/>
  <c r="Y63" i="60"/>
  <c r="AJ63" i="60"/>
  <c r="AK63" i="60" s="1"/>
  <c r="AJ41" i="60"/>
  <c r="AK41" i="60" s="1"/>
  <c r="Y41" i="60"/>
  <c r="AK19" i="60"/>
  <c r="L19" i="60"/>
  <c r="AB20" i="60"/>
  <c r="AA21" i="60"/>
  <c r="AC21" i="60"/>
  <c r="AB22" i="60"/>
  <c r="AA23" i="60"/>
  <c r="AC23" i="60"/>
  <c r="AA20" i="60"/>
  <c r="AC20" i="60"/>
  <c r="AB64" i="60"/>
  <c r="AB65" i="60"/>
  <c r="AB66" i="60"/>
  <c r="AA67" i="60"/>
  <c r="AC67" i="60"/>
  <c r="AA64" i="60"/>
  <c r="AC64" i="60"/>
  <c r="AA65" i="60"/>
  <c r="AC65" i="60"/>
  <c r="AA66" i="60"/>
  <c r="AC66" i="60"/>
  <c r="AB67" i="60"/>
  <c r="AK26" i="60"/>
  <c r="AA42" i="60"/>
  <c r="AC42" i="60"/>
  <c r="AA43" i="60"/>
  <c r="AC43" i="60"/>
  <c r="AB44" i="60"/>
  <c r="AB45" i="60"/>
  <c r="AB42" i="60"/>
  <c r="AA44" i="60"/>
  <c r="AC44" i="60"/>
  <c r="AA45" i="60"/>
  <c r="AC45" i="60"/>
  <c r="AD20" i="60"/>
  <c r="AD21" i="60"/>
  <c r="AD22" i="60"/>
  <c r="AD23" i="60"/>
  <c r="AE42" i="60"/>
  <c r="AE43" i="60"/>
  <c r="AE44" i="60"/>
  <c r="AE45" i="60"/>
  <c r="AD64" i="60"/>
  <c r="AD65" i="60"/>
  <c r="AD66" i="60"/>
  <c r="AD67" i="60"/>
  <c r="AE20" i="60"/>
  <c r="AE21" i="60"/>
  <c r="AE22" i="60"/>
  <c r="AE23" i="60"/>
  <c r="AD42" i="60"/>
  <c r="AD44" i="60"/>
  <c r="AD45" i="60"/>
  <c r="AE64" i="60"/>
  <c r="AE65" i="60"/>
  <c r="AE66" i="60"/>
  <c r="AE67" i="60"/>
  <c r="AB43" i="60"/>
  <c r="AD43" i="60"/>
  <c r="F34" i="58" l="1"/>
  <c r="E34" i="58"/>
  <c r="D34" i="58"/>
  <c r="C34" i="58"/>
  <c r="B34" i="58"/>
  <c r="I33" i="58"/>
  <c r="H33" i="58"/>
  <c r="G33" i="58"/>
  <c r="F33" i="58"/>
  <c r="E33" i="58"/>
  <c r="D33" i="58"/>
  <c r="C33" i="58"/>
  <c r="H31" i="58"/>
  <c r="G31" i="58"/>
  <c r="F31" i="58"/>
  <c r="E31" i="58"/>
  <c r="D31" i="58"/>
  <c r="C31" i="58"/>
  <c r="P31" i="58"/>
  <c r="I31" i="58"/>
  <c r="H29" i="58"/>
  <c r="G29" i="58"/>
  <c r="F29" i="58"/>
  <c r="E29" i="58"/>
  <c r="D29" i="58"/>
  <c r="C29" i="58"/>
  <c r="P34" i="58"/>
  <c r="O34" i="58"/>
  <c r="P26" i="58"/>
  <c r="O26" i="58"/>
  <c r="N26" i="58"/>
  <c r="F23" i="58"/>
  <c r="E23" i="58"/>
  <c r="D23" i="58"/>
  <c r="C23" i="58"/>
  <c r="B23" i="58"/>
  <c r="I22" i="58"/>
  <c r="H22" i="58"/>
  <c r="G22" i="58"/>
  <c r="F22" i="58"/>
  <c r="E22" i="58"/>
  <c r="D22" i="58"/>
  <c r="C22" i="58"/>
  <c r="H20" i="58"/>
  <c r="G20" i="58"/>
  <c r="F20" i="58"/>
  <c r="E20" i="58"/>
  <c r="D20" i="58"/>
  <c r="C20" i="58"/>
  <c r="AG19" i="58"/>
  <c r="P20" i="58"/>
  <c r="AG18" i="58"/>
  <c r="H18" i="58"/>
  <c r="G18" i="58"/>
  <c r="F18" i="58"/>
  <c r="E18" i="58"/>
  <c r="D18" i="58"/>
  <c r="C18" i="58"/>
  <c r="AG17" i="58"/>
  <c r="O23" i="58"/>
  <c r="I18" i="58"/>
  <c r="AG16" i="58"/>
  <c r="AG15" i="58"/>
  <c r="P15" i="58"/>
  <c r="O15" i="58"/>
  <c r="N15" i="58"/>
  <c r="AG14" i="58"/>
  <c r="O25" i="58"/>
  <c r="AG13" i="58"/>
  <c r="AG12" i="58"/>
  <c r="F12" i="58"/>
  <c r="E12" i="58"/>
  <c r="D12" i="58"/>
  <c r="C12" i="58"/>
  <c r="B12" i="58"/>
  <c r="AG11" i="58"/>
  <c r="I11" i="58"/>
  <c r="H11" i="58"/>
  <c r="G11" i="58"/>
  <c r="F11" i="58"/>
  <c r="E11" i="58"/>
  <c r="D11" i="58"/>
  <c r="C11" i="58"/>
  <c r="AG10" i="58"/>
  <c r="AG9" i="58"/>
  <c r="H9" i="58"/>
  <c r="G9" i="58"/>
  <c r="F9" i="58"/>
  <c r="E9" i="58"/>
  <c r="D9" i="58"/>
  <c r="C9" i="58"/>
  <c r="AG8" i="58"/>
  <c r="P9" i="58"/>
  <c r="H7" i="58"/>
  <c r="G7" i="58"/>
  <c r="F7" i="58"/>
  <c r="E7" i="58"/>
  <c r="D7" i="58"/>
  <c r="C7" i="58"/>
  <c r="P12" i="58"/>
  <c r="O12" i="58"/>
  <c r="P18" i="58" l="1"/>
  <c r="I7" i="58"/>
  <c r="P7" i="58"/>
  <c r="I9" i="58"/>
  <c r="O10" i="58"/>
  <c r="I20" i="58"/>
  <c r="P21" i="58"/>
  <c r="P23" i="58"/>
  <c r="I29" i="58"/>
  <c r="P29" i="58"/>
  <c r="O32" i="58"/>
  <c r="P10" i="58"/>
  <c r="O21" i="58"/>
  <c r="P32" i="58"/>
  <c r="P33" i="58" l="1"/>
  <c r="P11" i="58"/>
  <c r="P22" i="58"/>
  <c r="L59" i="49" l="1"/>
  <c r="K59" i="49"/>
  <c r="E59" i="49"/>
  <c r="D59" i="49"/>
  <c r="H59" i="49" s="1"/>
  <c r="L58" i="49"/>
  <c r="K58" i="49"/>
  <c r="E58" i="49"/>
  <c r="H58" i="49" s="1"/>
  <c r="D58" i="49"/>
  <c r="K57" i="49"/>
  <c r="R57" i="49" s="1"/>
  <c r="D57" i="49"/>
  <c r="L56" i="49"/>
  <c r="O56" i="49" s="1"/>
  <c r="K56" i="49"/>
  <c r="E56" i="49"/>
  <c r="H56" i="49" s="1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T53" i="49" s="1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G50" i="49"/>
  <c r="I50" i="49" s="1"/>
  <c r="S49" i="49"/>
  <c r="R49" i="49"/>
  <c r="T49" i="49" s="1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T46" i="49" s="1"/>
  <c r="R46" i="49"/>
  <c r="O46" i="49"/>
  <c r="N46" i="49"/>
  <c r="M46" i="49"/>
  <c r="H46" i="49"/>
  <c r="G46" i="49"/>
  <c r="I46" i="49" s="1"/>
  <c r="F46" i="49"/>
  <c r="S45" i="49"/>
  <c r="R45" i="49"/>
  <c r="O45" i="49"/>
  <c r="N45" i="49"/>
  <c r="N55" i="49" s="1"/>
  <c r="M45" i="49"/>
  <c r="M55" i="49" s="1"/>
  <c r="H45" i="49"/>
  <c r="G45" i="49"/>
  <c r="G55" i="49" s="1"/>
  <c r="F45" i="49"/>
  <c r="F55" i="49" s="1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H40" i="49" s="1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T34" i="49" s="1"/>
  <c r="O34" i="49"/>
  <c r="H34" i="49"/>
  <c r="R33" i="49"/>
  <c r="M33" i="49"/>
  <c r="F33" i="49"/>
  <c r="E33" i="49"/>
  <c r="G33" i="49" s="1"/>
  <c r="I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P31" i="49" s="1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L38" i="49" s="1"/>
  <c r="F28" i="49"/>
  <c r="E28" i="49"/>
  <c r="S27" i="49"/>
  <c r="T27" i="49" s="1"/>
  <c r="R27" i="49"/>
  <c r="O27" i="49"/>
  <c r="N27" i="49"/>
  <c r="M27" i="49"/>
  <c r="H27" i="49"/>
  <c r="G27" i="49"/>
  <c r="I27" i="49" s="1"/>
  <c r="F27" i="49"/>
  <c r="S26" i="49"/>
  <c r="R26" i="49"/>
  <c r="O26" i="49"/>
  <c r="N26" i="49"/>
  <c r="M26" i="49"/>
  <c r="M36" i="49" s="1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O39" i="49" l="1"/>
  <c r="N48" i="49"/>
  <c r="P48" i="49" s="1"/>
  <c r="T50" i="49"/>
  <c r="T54" i="49"/>
  <c r="F56" i="49"/>
  <c r="R56" i="49"/>
  <c r="F57" i="49"/>
  <c r="F58" i="49"/>
  <c r="R58" i="49"/>
  <c r="R59" i="49"/>
  <c r="T29" i="49"/>
  <c r="P55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I55" i="49"/>
  <c r="E57" i="49"/>
  <c r="G49" i="49"/>
  <c r="I49" i="49" s="1"/>
  <c r="G48" i="49"/>
  <c r="I48" i="49" s="1"/>
  <c r="H47" i="49"/>
  <c r="G47" i="49"/>
  <c r="I47" i="49" s="1"/>
  <c r="L57" i="49"/>
  <c r="I51" i="49"/>
  <c r="I52" i="49"/>
  <c r="S52" i="49"/>
  <c r="T52" i="49" s="1"/>
  <c r="G59" i="49"/>
  <c r="T59" i="49"/>
  <c r="H55" i="49"/>
  <c r="R55" i="49"/>
  <c r="T55" i="49" s="1"/>
  <c r="G56" i="49"/>
  <c r="I56" i="49" s="1"/>
  <c r="N56" i="49"/>
  <c r="S56" i="49"/>
  <c r="T56" i="49" s="1"/>
  <c r="M57" i="49"/>
  <c r="G58" i="49"/>
  <c r="I58" i="49" s="1"/>
  <c r="N58" i="49"/>
  <c r="S58" i="49"/>
  <c r="T58" i="49" s="1"/>
  <c r="F59" i="49"/>
  <c r="M59" i="49"/>
  <c r="O59" i="49"/>
  <c r="I45" i="49"/>
  <c r="P45" i="49"/>
  <c r="N47" i="49"/>
  <c r="P47" i="49" s="1"/>
  <c r="S47" i="49"/>
  <c r="T47" i="49" s="1"/>
  <c r="N49" i="49"/>
  <c r="P49" i="49" s="1"/>
  <c r="M56" i="49"/>
  <c r="M58" i="49"/>
  <c r="N59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T26" i="49"/>
  <c r="F37" i="49"/>
  <c r="R37" i="49"/>
  <c r="F38" i="49"/>
  <c r="E38" i="49"/>
  <c r="S38" i="49" s="1"/>
  <c r="T38" i="49" s="1"/>
  <c r="G30" i="49"/>
  <c r="I30" i="49" s="1"/>
  <c r="G29" i="49"/>
  <c r="I29" i="49" s="1"/>
  <c r="H28" i="49"/>
  <c r="G28" i="49"/>
  <c r="I28" i="49" s="1"/>
  <c r="N38" i="49"/>
  <c r="O38" i="49"/>
  <c r="G40" i="49"/>
  <c r="F36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T37" i="49" s="1"/>
  <c r="M38" i="49"/>
  <c r="G39" i="49"/>
  <c r="I39" i="49" s="1"/>
  <c r="N39" i="49"/>
  <c r="S39" i="49"/>
  <c r="T39" i="49" s="1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T8" i="49" s="1"/>
  <c r="R9" i="49"/>
  <c r="R10" i="49"/>
  <c r="S10" i="49"/>
  <c r="T10" i="49" s="1"/>
  <c r="R11" i="49"/>
  <c r="S11" i="49"/>
  <c r="R12" i="49"/>
  <c r="S12" i="49"/>
  <c r="T12" i="49" s="1"/>
  <c r="R13" i="49"/>
  <c r="S13" i="49"/>
  <c r="T13" i="49" s="1"/>
  <c r="R14" i="49"/>
  <c r="R15" i="49"/>
  <c r="S15" i="49"/>
  <c r="T15" i="49" s="1"/>
  <c r="R16" i="49"/>
  <c r="S16" i="49"/>
  <c r="L14" i="49"/>
  <c r="S14" i="49" s="1"/>
  <c r="L21" i="49"/>
  <c r="S21" i="49" s="1"/>
  <c r="K21" i="49"/>
  <c r="O21" i="49" s="1"/>
  <c r="L20" i="49"/>
  <c r="S20" i="49" s="1"/>
  <c r="K20" i="49"/>
  <c r="O20" i="49" s="1"/>
  <c r="K19" i="49"/>
  <c r="L18" i="49"/>
  <c r="N18" i="49" s="1"/>
  <c r="K18" i="49"/>
  <c r="O18" i="49" s="1"/>
  <c r="O10" i="49"/>
  <c r="O11" i="49"/>
  <c r="O12" i="49"/>
  <c r="O13" i="49"/>
  <c r="O15" i="49"/>
  <c r="O16" i="49"/>
  <c r="O17" i="49"/>
  <c r="N16" i="49"/>
  <c r="M16" i="49"/>
  <c r="N15" i="49"/>
  <c r="P15" i="49" s="1"/>
  <c r="N14" i="49"/>
  <c r="M14" i="49"/>
  <c r="N13" i="49"/>
  <c r="P13" i="49" s="1"/>
  <c r="M13" i="49"/>
  <c r="N12" i="49"/>
  <c r="P12" i="49" s="1"/>
  <c r="M12" i="49"/>
  <c r="M11" i="49"/>
  <c r="M9" i="49"/>
  <c r="N8" i="49"/>
  <c r="M8" i="49"/>
  <c r="N7" i="49"/>
  <c r="N17" i="49" s="1"/>
  <c r="P17" i="49" s="1"/>
  <c r="M7" i="49"/>
  <c r="M17" i="49" s="1"/>
  <c r="L9" i="49"/>
  <c r="S9" i="49" s="1"/>
  <c r="F16" i="49"/>
  <c r="G13" i="49"/>
  <c r="F14" i="49"/>
  <c r="F13" i="49"/>
  <c r="F11" i="49"/>
  <c r="F9" i="49"/>
  <c r="G8" i="49"/>
  <c r="F8" i="49"/>
  <c r="E17" i="49"/>
  <c r="S17" i="49" s="1"/>
  <c r="E18" i="49"/>
  <c r="G18" i="49" s="1"/>
  <c r="E20" i="49"/>
  <c r="E21" i="49"/>
  <c r="D21" i="49"/>
  <c r="D20" i="49"/>
  <c r="D19" i="49"/>
  <c r="D18" i="49"/>
  <c r="F18" i="49" s="1"/>
  <c r="D17" i="49"/>
  <c r="R17" i="49" s="1"/>
  <c r="E14" i="49"/>
  <c r="G16" i="49" s="1"/>
  <c r="H8" i="49"/>
  <c r="H10" i="49"/>
  <c r="H11" i="49"/>
  <c r="H12" i="49"/>
  <c r="H13" i="49"/>
  <c r="I13" i="49"/>
  <c r="H15" i="49"/>
  <c r="H16" i="49"/>
  <c r="E9" i="49"/>
  <c r="G10" i="49" s="1"/>
  <c r="I10" i="49" s="1"/>
  <c r="H18" i="49"/>
  <c r="H17" i="49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17" i="49" l="1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R18" i="49"/>
  <c r="T16" i="49"/>
  <c r="T14" i="49"/>
  <c r="T11" i="49"/>
  <c r="T9" i="49"/>
  <c r="G36" i="49"/>
  <c r="I36" i="49" s="1"/>
  <c r="G7" i="49"/>
  <c r="G12" i="49"/>
  <c r="G9" i="49"/>
  <c r="G14" i="49"/>
  <c r="I14" i="49" s="1"/>
  <c r="N9" i="49"/>
  <c r="P9" i="49" s="1"/>
  <c r="P11" i="49"/>
  <c r="P14" i="49"/>
  <c r="O9" i="49"/>
  <c r="L19" i="49"/>
  <c r="R20" i="49"/>
  <c r="T20" i="49" s="1"/>
  <c r="S18" i="49"/>
  <c r="T18" i="49" s="1"/>
  <c r="I59" i="49"/>
  <c r="S57" i="49"/>
  <c r="T57" i="49" s="1"/>
  <c r="N57" i="49"/>
  <c r="P57" i="49" s="1"/>
  <c r="O57" i="49"/>
  <c r="P59" i="49"/>
  <c r="P58" i="49"/>
  <c r="P56" i="49"/>
  <c r="G57" i="49"/>
  <c r="I57" i="49" s="1"/>
  <c r="H57" i="49"/>
  <c r="I26" i="49"/>
  <c r="I37" i="49"/>
  <c r="T40" i="49"/>
  <c r="P40" i="49"/>
  <c r="P39" i="49"/>
  <c r="P37" i="49"/>
  <c r="I40" i="49"/>
  <c r="P38" i="49"/>
  <c r="G38" i="49"/>
  <c r="I38" i="49" s="1"/>
  <c r="H38" i="49"/>
  <c r="R21" i="49"/>
  <c r="T21" i="49" s="1"/>
  <c r="F21" i="49"/>
  <c r="I16" i="49"/>
  <c r="R19" i="49"/>
  <c r="F19" i="49"/>
  <c r="I19" i="49" s="1"/>
  <c r="F20" i="49"/>
  <c r="H21" i="49"/>
  <c r="I11" i="49"/>
  <c r="P16" i="49"/>
  <c r="O19" i="49"/>
  <c r="O14" i="49"/>
  <c r="N20" i="49"/>
  <c r="N21" i="49"/>
  <c r="M18" i="49"/>
  <c r="P18" i="49" s="1"/>
  <c r="M19" i="49"/>
  <c r="M20" i="49"/>
  <c r="P20" i="49" s="1"/>
  <c r="M21" i="49"/>
  <c r="P21" i="49" s="1"/>
  <c r="I9" i="49"/>
  <c r="I8" i="49"/>
  <c r="I12" i="49"/>
  <c r="I18" i="49"/>
  <c r="T7" i="49"/>
  <c r="I7" i="49"/>
  <c r="P7" i="49"/>
  <c r="P8" i="49"/>
  <c r="H19" i="49"/>
  <c r="Q96" i="48"/>
  <c r="P96" i="48"/>
  <c r="M96" i="48"/>
  <c r="L96" i="48"/>
  <c r="K96" i="48"/>
  <c r="F96" i="48"/>
  <c r="C95" i="48"/>
  <c r="B95" i="48"/>
  <c r="D95" i="48" s="1"/>
  <c r="L94" i="48"/>
  <c r="K94" i="48"/>
  <c r="E94" i="48"/>
  <c r="D94" i="48"/>
  <c r="L93" i="48"/>
  <c r="K93" i="48"/>
  <c r="E93" i="48"/>
  <c r="D93" i="48"/>
  <c r="L92" i="48"/>
  <c r="K92" i="48"/>
  <c r="E92" i="48"/>
  <c r="D92" i="48"/>
  <c r="L91" i="48"/>
  <c r="K91" i="48"/>
  <c r="E91" i="48"/>
  <c r="D91" i="48"/>
  <c r="L90" i="48"/>
  <c r="K90" i="48"/>
  <c r="E90" i="48"/>
  <c r="D90" i="48"/>
  <c r="L89" i="48"/>
  <c r="K89" i="48"/>
  <c r="E89" i="48"/>
  <c r="D89" i="48"/>
  <c r="L88" i="48"/>
  <c r="K88" i="48"/>
  <c r="E88" i="48"/>
  <c r="D88" i="48"/>
  <c r="L87" i="48"/>
  <c r="K87" i="48"/>
  <c r="E87" i="48"/>
  <c r="D87" i="48"/>
  <c r="L86" i="48"/>
  <c r="K86" i="48"/>
  <c r="E86" i="48"/>
  <c r="D86" i="48"/>
  <c r="Q85" i="48"/>
  <c r="P85" i="48"/>
  <c r="L85" i="48"/>
  <c r="K85" i="48"/>
  <c r="E85" i="48"/>
  <c r="D85" i="48"/>
  <c r="Q84" i="48"/>
  <c r="P84" i="48"/>
  <c r="L84" i="48"/>
  <c r="K84" i="48"/>
  <c r="E84" i="48"/>
  <c r="D84" i="48"/>
  <c r="Q83" i="48"/>
  <c r="P83" i="48"/>
  <c r="L83" i="48"/>
  <c r="K83" i="48"/>
  <c r="E83" i="48"/>
  <c r="D83" i="48"/>
  <c r="Q82" i="48"/>
  <c r="P82" i="48"/>
  <c r="M82" i="48"/>
  <c r="L82" i="48"/>
  <c r="K82" i="48"/>
  <c r="F82" i="48"/>
  <c r="E82" i="48"/>
  <c r="D82" i="48"/>
  <c r="Q81" i="48"/>
  <c r="P81" i="48"/>
  <c r="M81" i="48"/>
  <c r="L81" i="48"/>
  <c r="K81" i="48"/>
  <c r="F81" i="48"/>
  <c r="E81" i="48"/>
  <c r="D81" i="48"/>
  <c r="Q80" i="48"/>
  <c r="P80" i="48"/>
  <c r="M80" i="48"/>
  <c r="L80" i="48"/>
  <c r="K80" i="48"/>
  <c r="F80" i="48"/>
  <c r="E80" i="48"/>
  <c r="D80" i="48"/>
  <c r="Q79" i="48"/>
  <c r="P79" i="48"/>
  <c r="M79" i="48"/>
  <c r="L79" i="48"/>
  <c r="K79" i="48"/>
  <c r="F79" i="48"/>
  <c r="E79" i="48"/>
  <c r="D79" i="48"/>
  <c r="Q78" i="48"/>
  <c r="P78" i="48"/>
  <c r="M78" i="48"/>
  <c r="L78" i="48"/>
  <c r="K78" i="48"/>
  <c r="F78" i="48"/>
  <c r="E78" i="48"/>
  <c r="D78" i="48"/>
  <c r="Q77" i="48"/>
  <c r="P77" i="48"/>
  <c r="M77" i="48"/>
  <c r="L77" i="48"/>
  <c r="K77" i="48"/>
  <c r="F77" i="48"/>
  <c r="E77" i="48"/>
  <c r="D77" i="48"/>
  <c r="Q76" i="48"/>
  <c r="P76" i="48"/>
  <c r="M76" i="48"/>
  <c r="L76" i="48"/>
  <c r="K76" i="48"/>
  <c r="F76" i="48"/>
  <c r="E76" i="48"/>
  <c r="D76" i="48"/>
  <c r="Q75" i="48"/>
  <c r="P75" i="48"/>
  <c r="M75" i="48"/>
  <c r="L75" i="48"/>
  <c r="K75" i="48"/>
  <c r="F75" i="48"/>
  <c r="E75" i="48"/>
  <c r="D75" i="48"/>
  <c r="Q74" i="48"/>
  <c r="P74" i="48"/>
  <c r="M74" i="48"/>
  <c r="L74" i="48"/>
  <c r="K74" i="48"/>
  <c r="F74" i="48"/>
  <c r="E74" i="48"/>
  <c r="D74" i="48"/>
  <c r="Q73" i="48"/>
  <c r="P73" i="48"/>
  <c r="M73" i="48"/>
  <c r="L73" i="48"/>
  <c r="K73" i="48"/>
  <c r="F73" i="48"/>
  <c r="E73" i="48"/>
  <c r="D73" i="48"/>
  <c r="Q72" i="48"/>
  <c r="P72" i="48"/>
  <c r="M72" i="48"/>
  <c r="L72" i="48"/>
  <c r="K72" i="48"/>
  <c r="F72" i="48"/>
  <c r="E72" i="48"/>
  <c r="D72" i="48"/>
  <c r="Q71" i="48"/>
  <c r="P71" i="48"/>
  <c r="M71" i="48"/>
  <c r="L71" i="48"/>
  <c r="K71" i="48"/>
  <c r="F71" i="48"/>
  <c r="E71" i="48"/>
  <c r="D71" i="48"/>
  <c r="Q70" i="48"/>
  <c r="P70" i="48"/>
  <c r="M70" i="48"/>
  <c r="L70" i="48"/>
  <c r="K70" i="48"/>
  <c r="F70" i="48"/>
  <c r="E70" i="48"/>
  <c r="D70" i="48"/>
  <c r="Q69" i="48"/>
  <c r="P69" i="48"/>
  <c r="M69" i="48"/>
  <c r="L69" i="48"/>
  <c r="K69" i="48"/>
  <c r="F69" i="48"/>
  <c r="E69" i="48"/>
  <c r="D69" i="48"/>
  <c r="Q68" i="48"/>
  <c r="P68" i="48"/>
  <c r="M68" i="48"/>
  <c r="L68" i="48"/>
  <c r="K68" i="48"/>
  <c r="F68" i="48"/>
  <c r="E68" i="48"/>
  <c r="D68" i="48"/>
  <c r="P66" i="48"/>
  <c r="M66" i="48"/>
  <c r="K66" i="48"/>
  <c r="I66" i="48"/>
  <c r="F66" i="48"/>
  <c r="D66" i="48"/>
  <c r="B66" i="48"/>
  <c r="Q62" i="48"/>
  <c r="P62" i="48"/>
  <c r="M62" i="48"/>
  <c r="F62" i="48"/>
  <c r="J61" i="48"/>
  <c r="I61" i="48"/>
  <c r="C61" i="48"/>
  <c r="E61" i="48" s="1"/>
  <c r="B61" i="48"/>
  <c r="Q60" i="48"/>
  <c r="P60" i="48"/>
  <c r="M60" i="48"/>
  <c r="L60" i="48"/>
  <c r="K60" i="48"/>
  <c r="F60" i="48"/>
  <c r="E60" i="48"/>
  <c r="D60" i="48"/>
  <c r="Q59" i="48"/>
  <c r="L59" i="48"/>
  <c r="K59" i="48"/>
  <c r="E59" i="48"/>
  <c r="D59" i="48"/>
  <c r="Q58" i="48"/>
  <c r="P58" i="48"/>
  <c r="M58" i="48"/>
  <c r="L58" i="48"/>
  <c r="K58" i="48"/>
  <c r="F58" i="48"/>
  <c r="E58" i="48"/>
  <c r="D58" i="48"/>
  <c r="Q57" i="48"/>
  <c r="P57" i="48"/>
  <c r="M57" i="48"/>
  <c r="L57" i="48"/>
  <c r="K57" i="48"/>
  <c r="F57" i="48"/>
  <c r="E57" i="48"/>
  <c r="D57" i="48"/>
  <c r="L56" i="48"/>
  <c r="K56" i="48"/>
  <c r="E56" i="48"/>
  <c r="D56" i="48"/>
  <c r="L55" i="48"/>
  <c r="K55" i="48"/>
  <c r="E55" i="48"/>
  <c r="D55" i="48"/>
  <c r="L54" i="48"/>
  <c r="K54" i="48"/>
  <c r="E54" i="48"/>
  <c r="D54" i="48"/>
  <c r="Q53" i="48"/>
  <c r="P53" i="48"/>
  <c r="M53" i="48"/>
  <c r="L53" i="48"/>
  <c r="K53" i="48"/>
  <c r="F53" i="48"/>
  <c r="E53" i="48"/>
  <c r="D53" i="48"/>
  <c r="Q52" i="48"/>
  <c r="P52" i="48"/>
  <c r="M52" i="48"/>
  <c r="L52" i="48"/>
  <c r="K52" i="48"/>
  <c r="F52" i="48"/>
  <c r="E52" i="48"/>
  <c r="D52" i="48"/>
  <c r="Q51" i="48"/>
  <c r="P51" i="48"/>
  <c r="M51" i="48"/>
  <c r="L51" i="48"/>
  <c r="K51" i="48"/>
  <c r="F51" i="48"/>
  <c r="E51" i="48"/>
  <c r="D51" i="48"/>
  <c r="Q50" i="48"/>
  <c r="P50" i="48"/>
  <c r="M50" i="48"/>
  <c r="L50" i="48"/>
  <c r="K50" i="48"/>
  <c r="F50" i="48"/>
  <c r="E50" i="48"/>
  <c r="D50" i="48"/>
  <c r="Q49" i="48"/>
  <c r="P49" i="48"/>
  <c r="M49" i="48"/>
  <c r="L49" i="48"/>
  <c r="K49" i="48"/>
  <c r="F49" i="48"/>
  <c r="E49" i="48"/>
  <c r="D49" i="48"/>
  <c r="Q48" i="48"/>
  <c r="P48" i="48"/>
  <c r="M48" i="48"/>
  <c r="L48" i="48"/>
  <c r="K48" i="48"/>
  <c r="F48" i="48"/>
  <c r="E48" i="48"/>
  <c r="D48" i="48"/>
  <c r="Q47" i="48"/>
  <c r="P47" i="48"/>
  <c r="M47" i="48"/>
  <c r="L47" i="48"/>
  <c r="K47" i="48"/>
  <c r="F47" i="48"/>
  <c r="E47" i="48"/>
  <c r="D47" i="48"/>
  <c r="Q46" i="48"/>
  <c r="P46" i="48"/>
  <c r="M46" i="48"/>
  <c r="L46" i="48"/>
  <c r="K46" i="48"/>
  <c r="F46" i="48"/>
  <c r="E46" i="48"/>
  <c r="D46" i="48"/>
  <c r="Q45" i="48"/>
  <c r="P45" i="48"/>
  <c r="M45" i="48"/>
  <c r="L45" i="48"/>
  <c r="K45" i="48"/>
  <c r="F45" i="48"/>
  <c r="E45" i="48"/>
  <c r="D45" i="48"/>
  <c r="Q44" i="48"/>
  <c r="P44" i="48"/>
  <c r="M44" i="48"/>
  <c r="L44" i="48"/>
  <c r="K44" i="48"/>
  <c r="F44" i="48"/>
  <c r="E44" i="48"/>
  <c r="D44" i="48"/>
  <c r="Q43" i="48"/>
  <c r="P43" i="48"/>
  <c r="M43" i="48"/>
  <c r="L43" i="48"/>
  <c r="K43" i="48"/>
  <c r="F43" i="48"/>
  <c r="E43" i="48"/>
  <c r="D43" i="48"/>
  <c r="Q42" i="48"/>
  <c r="P42" i="48"/>
  <c r="M42" i="48"/>
  <c r="L42" i="48"/>
  <c r="K42" i="48"/>
  <c r="F42" i="48"/>
  <c r="E42" i="48"/>
  <c r="D42" i="48"/>
  <c r="Q41" i="48"/>
  <c r="P41" i="48"/>
  <c r="M41" i="48"/>
  <c r="L41" i="48"/>
  <c r="K41" i="48"/>
  <c r="F41" i="48"/>
  <c r="E41" i="48"/>
  <c r="D41" i="48"/>
  <c r="Q40" i="48"/>
  <c r="P40" i="48"/>
  <c r="M40" i="48"/>
  <c r="L40" i="48"/>
  <c r="K40" i="48"/>
  <c r="F40" i="48"/>
  <c r="E40" i="48"/>
  <c r="D40" i="48"/>
  <c r="Q39" i="48"/>
  <c r="P39" i="48"/>
  <c r="M39" i="48"/>
  <c r="L39" i="48"/>
  <c r="K39" i="48"/>
  <c r="F39" i="48"/>
  <c r="E39" i="48"/>
  <c r="D39" i="48"/>
  <c r="R37" i="48"/>
  <c r="R66" i="48" s="1"/>
  <c r="P37" i="48"/>
  <c r="M37" i="48"/>
  <c r="K37" i="48"/>
  <c r="I37" i="48"/>
  <c r="F37" i="48"/>
  <c r="D37" i="48"/>
  <c r="B37" i="48"/>
  <c r="Q33" i="48"/>
  <c r="P33" i="48"/>
  <c r="M33" i="48"/>
  <c r="F33" i="48"/>
  <c r="D32" i="48"/>
  <c r="Q31" i="48"/>
  <c r="P31" i="48"/>
  <c r="M31" i="48"/>
  <c r="L31" i="48"/>
  <c r="K31" i="48"/>
  <c r="F31" i="48"/>
  <c r="E31" i="48"/>
  <c r="D31" i="48"/>
  <c r="Q30" i="48"/>
  <c r="P30" i="48"/>
  <c r="M30" i="48"/>
  <c r="L30" i="48"/>
  <c r="K30" i="48"/>
  <c r="F30" i="48"/>
  <c r="E30" i="48"/>
  <c r="D30" i="48"/>
  <c r="L29" i="48"/>
  <c r="N29" i="48" s="1"/>
  <c r="K29" i="48"/>
  <c r="F29" i="48"/>
  <c r="E29" i="48"/>
  <c r="D29" i="48"/>
  <c r="L28" i="48"/>
  <c r="K28" i="48"/>
  <c r="E28" i="48"/>
  <c r="G28" i="48" s="1"/>
  <c r="D28" i="48"/>
  <c r="Q27" i="48"/>
  <c r="P27" i="48"/>
  <c r="M27" i="48"/>
  <c r="L27" i="48"/>
  <c r="K27" i="48"/>
  <c r="F27" i="48"/>
  <c r="E27" i="48"/>
  <c r="D27" i="48"/>
  <c r="Q26" i="48"/>
  <c r="P26" i="48"/>
  <c r="M26" i="48"/>
  <c r="L26" i="48"/>
  <c r="K26" i="48"/>
  <c r="F26" i="48"/>
  <c r="E26" i="48"/>
  <c r="D26" i="48"/>
  <c r="Q25" i="48"/>
  <c r="P25" i="48"/>
  <c r="M25" i="48"/>
  <c r="L25" i="48"/>
  <c r="K25" i="48"/>
  <c r="F25" i="48"/>
  <c r="E25" i="48"/>
  <c r="D25" i="48"/>
  <c r="Q24" i="48"/>
  <c r="P24" i="48"/>
  <c r="M24" i="48"/>
  <c r="L24" i="48"/>
  <c r="K24" i="48"/>
  <c r="F24" i="48"/>
  <c r="E24" i="48"/>
  <c r="D24" i="48"/>
  <c r="Q23" i="48"/>
  <c r="P23" i="48"/>
  <c r="M23" i="48"/>
  <c r="L23" i="48"/>
  <c r="K23" i="48"/>
  <c r="F23" i="48"/>
  <c r="E23" i="48"/>
  <c r="D23" i="48"/>
  <c r="Q22" i="48"/>
  <c r="P22" i="48"/>
  <c r="M22" i="48"/>
  <c r="L22" i="48"/>
  <c r="K22" i="48"/>
  <c r="F22" i="48"/>
  <c r="E22" i="48"/>
  <c r="D22" i="48"/>
  <c r="Q21" i="48"/>
  <c r="P21" i="48"/>
  <c r="M21" i="48"/>
  <c r="L21" i="48"/>
  <c r="K21" i="48"/>
  <c r="F21" i="48"/>
  <c r="E21" i="48"/>
  <c r="D21" i="48"/>
  <c r="Q20" i="48"/>
  <c r="P20" i="48"/>
  <c r="M20" i="48"/>
  <c r="L20" i="48"/>
  <c r="K20" i="48"/>
  <c r="F20" i="48"/>
  <c r="E20" i="48"/>
  <c r="D20" i="48"/>
  <c r="Q19" i="48"/>
  <c r="P19" i="48"/>
  <c r="M19" i="48"/>
  <c r="L19" i="48"/>
  <c r="K19" i="48"/>
  <c r="F19" i="48"/>
  <c r="E19" i="48"/>
  <c r="D19" i="48"/>
  <c r="Q18" i="48"/>
  <c r="P18" i="48"/>
  <c r="M18" i="48"/>
  <c r="L18" i="48"/>
  <c r="K18" i="48"/>
  <c r="F18" i="48"/>
  <c r="E18" i="48"/>
  <c r="D18" i="48"/>
  <c r="Q17" i="48"/>
  <c r="P17" i="48"/>
  <c r="M17" i="48"/>
  <c r="L17" i="48"/>
  <c r="K17" i="48"/>
  <c r="F17" i="48"/>
  <c r="E17" i="48"/>
  <c r="D17" i="48"/>
  <c r="Q16" i="48"/>
  <c r="P16" i="48"/>
  <c r="M16" i="48"/>
  <c r="L16" i="48"/>
  <c r="K16" i="48"/>
  <c r="F16" i="48"/>
  <c r="E16" i="48"/>
  <c r="D16" i="48"/>
  <c r="Q15" i="48"/>
  <c r="P15" i="48"/>
  <c r="M15" i="48"/>
  <c r="L15" i="48"/>
  <c r="K15" i="48"/>
  <c r="F15" i="48"/>
  <c r="E15" i="48"/>
  <c r="D15" i="48"/>
  <c r="Q14" i="48"/>
  <c r="P14" i="48"/>
  <c r="M14" i="48"/>
  <c r="L14" i="48"/>
  <c r="K14" i="48"/>
  <c r="F14" i="48"/>
  <c r="E14" i="48"/>
  <c r="D14" i="48"/>
  <c r="Q13" i="48"/>
  <c r="P13" i="48"/>
  <c r="M13" i="48"/>
  <c r="L13" i="48"/>
  <c r="K13" i="48"/>
  <c r="F13" i="48"/>
  <c r="E13" i="48"/>
  <c r="D13" i="48"/>
  <c r="Q12" i="48"/>
  <c r="P12" i="48"/>
  <c r="M12" i="48"/>
  <c r="L12" i="48"/>
  <c r="K12" i="48"/>
  <c r="F12" i="48"/>
  <c r="E12" i="48"/>
  <c r="D12" i="48"/>
  <c r="Q11" i="48"/>
  <c r="P11" i="48"/>
  <c r="M11" i="48"/>
  <c r="L11" i="48"/>
  <c r="K11" i="48"/>
  <c r="F11" i="48"/>
  <c r="E11" i="48"/>
  <c r="D11" i="48"/>
  <c r="Q10" i="48"/>
  <c r="P10" i="48"/>
  <c r="M10" i="48"/>
  <c r="L10" i="48"/>
  <c r="K10" i="48"/>
  <c r="F10" i="48"/>
  <c r="E10" i="48"/>
  <c r="D10" i="48"/>
  <c r="Q9" i="48"/>
  <c r="P9" i="48"/>
  <c r="M9" i="48"/>
  <c r="L9" i="48"/>
  <c r="K9" i="48"/>
  <c r="F9" i="48"/>
  <c r="E9" i="48"/>
  <c r="D9" i="48"/>
  <c r="Q8" i="48"/>
  <c r="P8" i="48"/>
  <c r="M8" i="48"/>
  <c r="L8" i="48"/>
  <c r="K8" i="48"/>
  <c r="F8" i="48"/>
  <c r="E8" i="48"/>
  <c r="D8" i="48"/>
  <c r="Q7" i="48"/>
  <c r="P7" i="48"/>
  <c r="M7" i="48"/>
  <c r="L7" i="48"/>
  <c r="K7" i="48"/>
  <c r="F7" i="48"/>
  <c r="E7" i="48"/>
  <c r="D7" i="48"/>
  <c r="C6" i="48"/>
  <c r="B6" i="48"/>
  <c r="P5" i="48"/>
  <c r="M5" i="48"/>
  <c r="K5" i="48"/>
  <c r="I5" i="48"/>
  <c r="D5" i="48"/>
  <c r="F5" i="48" s="1"/>
  <c r="Q96" i="47"/>
  <c r="P96" i="47"/>
  <c r="M96" i="47"/>
  <c r="L96" i="47"/>
  <c r="K96" i="47"/>
  <c r="F96" i="47"/>
  <c r="J95" i="47"/>
  <c r="I95" i="47"/>
  <c r="L94" i="47"/>
  <c r="E94" i="47"/>
  <c r="L93" i="47"/>
  <c r="E93" i="47"/>
  <c r="L92" i="47"/>
  <c r="E92" i="47"/>
  <c r="L91" i="47"/>
  <c r="E91" i="47"/>
  <c r="L90" i="47"/>
  <c r="E90" i="47"/>
  <c r="L89" i="47"/>
  <c r="E89" i="47"/>
  <c r="E88" i="47"/>
  <c r="L87" i="47"/>
  <c r="E87" i="47"/>
  <c r="L86" i="47"/>
  <c r="E86" i="47"/>
  <c r="L85" i="47"/>
  <c r="E85" i="47"/>
  <c r="L84" i="47"/>
  <c r="E84" i="47"/>
  <c r="L83" i="47"/>
  <c r="E83" i="47"/>
  <c r="L82" i="47"/>
  <c r="E82" i="47"/>
  <c r="L81" i="47"/>
  <c r="E81" i="47"/>
  <c r="L80" i="47"/>
  <c r="N80" i="47" s="1"/>
  <c r="E80" i="47"/>
  <c r="G80" i="47" s="1"/>
  <c r="L79" i="47"/>
  <c r="N79" i="47" s="1"/>
  <c r="E79" i="47"/>
  <c r="G79" i="47" s="1"/>
  <c r="L78" i="47"/>
  <c r="N78" i="47" s="1"/>
  <c r="E78" i="47"/>
  <c r="G78" i="47" s="1"/>
  <c r="L77" i="47"/>
  <c r="N77" i="47" s="1"/>
  <c r="E77" i="47"/>
  <c r="G77" i="47" s="1"/>
  <c r="Q76" i="47"/>
  <c r="P76" i="47"/>
  <c r="M76" i="47"/>
  <c r="L76" i="47"/>
  <c r="F76" i="47"/>
  <c r="E76" i="47"/>
  <c r="Q75" i="47"/>
  <c r="P75" i="47"/>
  <c r="M75" i="47"/>
  <c r="L75" i="47"/>
  <c r="F75" i="47"/>
  <c r="E75" i="47"/>
  <c r="Q74" i="47"/>
  <c r="P74" i="47"/>
  <c r="M74" i="47"/>
  <c r="L74" i="47"/>
  <c r="F74" i="47"/>
  <c r="E74" i="47"/>
  <c r="Q73" i="47"/>
  <c r="P73" i="47"/>
  <c r="M73" i="47"/>
  <c r="L73" i="47"/>
  <c r="F73" i="47"/>
  <c r="E73" i="47"/>
  <c r="Q72" i="47"/>
  <c r="P72" i="47"/>
  <c r="M72" i="47"/>
  <c r="L72" i="47"/>
  <c r="F72" i="47"/>
  <c r="E72" i="47"/>
  <c r="Q71" i="47"/>
  <c r="P71" i="47"/>
  <c r="M71" i="47"/>
  <c r="L71" i="47"/>
  <c r="F71" i="47"/>
  <c r="E71" i="47"/>
  <c r="Q70" i="47"/>
  <c r="P70" i="47"/>
  <c r="M70" i="47"/>
  <c r="L70" i="47"/>
  <c r="F70" i="47"/>
  <c r="E70" i="47"/>
  <c r="Q69" i="47"/>
  <c r="P69" i="47"/>
  <c r="M69" i="47"/>
  <c r="L69" i="47"/>
  <c r="F69" i="47"/>
  <c r="E69" i="47"/>
  <c r="Q68" i="47"/>
  <c r="P68" i="47"/>
  <c r="M68" i="47"/>
  <c r="L68" i="47"/>
  <c r="F68" i="47"/>
  <c r="E68" i="47"/>
  <c r="P66" i="47"/>
  <c r="M66" i="47"/>
  <c r="K66" i="47"/>
  <c r="I66" i="47"/>
  <c r="F66" i="47"/>
  <c r="D66" i="47"/>
  <c r="B66" i="47"/>
  <c r="Q62" i="47"/>
  <c r="P62" i="47"/>
  <c r="M62" i="47"/>
  <c r="F62" i="47"/>
  <c r="J61" i="47"/>
  <c r="M61" i="47" s="1"/>
  <c r="I61" i="47"/>
  <c r="C61" i="47"/>
  <c r="B61" i="47"/>
  <c r="P61" i="47" s="1"/>
  <c r="L60" i="47"/>
  <c r="N60" i="47" s="1"/>
  <c r="K60" i="47"/>
  <c r="E60" i="47"/>
  <c r="G60" i="47" s="1"/>
  <c r="D60" i="47"/>
  <c r="L59" i="47"/>
  <c r="K59" i="47"/>
  <c r="E59" i="47"/>
  <c r="D59" i="47"/>
  <c r="L58" i="47"/>
  <c r="N58" i="47" s="1"/>
  <c r="K58" i="47"/>
  <c r="E58" i="47"/>
  <c r="G58" i="47" s="1"/>
  <c r="D58" i="47"/>
  <c r="L57" i="47"/>
  <c r="K57" i="47"/>
  <c r="E57" i="47"/>
  <c r="D57" i="47"/>
  <c r="L56" i="47"/>
  <c r="N56" i="47" s="1"/>
  <c r="K56" i="47"/>
  <c r="E56" i="47"/>
  <c r="G56" i="47" s="1"/>
  <c r="D56" i="47"/>
  <c r="L55" i="47"/>
  <c r="N55" i="47" s="1"/>
  <c r="K55" i="47"/>
  <c r="E55" i="47"/>
  <c r="G55" i="47" s="1"/>
  <c r="D55" i="47"/>
  <c r="L54" i="47"/>
  <c r="K54" i="47"/>
  <c r="E54" i="47"/>
  <c r="D54" i="47"/>
  <c r="L53" i="47"/>
  <c r="K53" i="47"/>
  <c r="E53" i="47"/>
  <c r="D53" i="47"/>
  <c r="L52" i="47"/>
  <c r="K52" i="47"/>
  <c r="E52" i="47"/>
  <c r="D52" i="47"/>
  <c r="L51" i="47"/>
  <c r="K51" i="47"/>
  <c r="E51" i="47"/>
  <c r="D51" i="47"/>
  <c r="L50" i="47"/>
  <c r="K50" i="47"/>
  <c r="E50" i="47"/>
  <c r="D50" i="47"/>
  <c r="L49" i="47"/>
  <c r="K49" i="47"/>
  <c r="E49" i="47"/>
  <c r="D49" i="47"/>
  <c r="L48" i="47"/>
  <c r="K48" i="47"/>
  <c r="E48" i="47"/>
  <c r="D48" i="47"/>
  <c r="L47" i="47"/>
  <c r="K47" i="47"/>
  <c r="E47" i="47"/>
  <c r="D47" i="47"/>
  <c r="L46" i="47"/>
  <c r="K46" i="47"/>
  <c r="E46" i="47"/>
  <c r="D46" i="47"/>
  <c r="L45" i="47"/>
  <c r="K45" i="47"/>
  <c r="E45" i="47"/>
  <c r="D45" i="47"/>
  <c r="L44" i="47"/>
  <c r="K44" i="47"/>
  <c r="E44" i="47"/>
  <c r="D44" i="47"/>
  <c r="M43" i="47"/>
  <c r="L43" i="47"/>
  <c r="K43" i="47"/>
  <c r="F43" i="47"/>
  <c r="E43" i="47"/>
  <c r="D43" i="47"/>
  <c r="Q42" i="47"/>
  <c r="P42" i="47"/>
  <c r="M42" i="47"/>
  <c r="L42" i="47"/>
  <c r="K42" i="47"/>
  <c r="F42" i="47"/>
  <c r="E42" i="47"/>
  <c r="D42" i="47"/>
  <c r="Q41" i="47"/>
  <c r="P41" i="47"/>
  <c r="M41" i="47"/>
  <c r="L41" i="47"/>
  <c r="K41" i="47"/>
  <c r="F41" i="47"/>
  <c r="E41" i="47"/>
  <c r="D41" i="47"/>
  <c r="Q40" i="47"/>
  <c r="P40" i="47"/>
  <c r="M40" i="47"/>
  <c r="L40" i="47"/>
  <c r="K40" i="47"/>
  <c r="F40" i="47"/>
  <c r="E40" i="47"/>
  <c r="D40" i="47"/>
  <c r="Q39" i="47"/>
  <c r="P39" i="47"/>
  <c r="M39" i="47"/>
  <c r="L39" i="47"/>
  <c r="K39" i="47"/>
  <c r="F39" i="47"/>
  <c r="E39" i="47"/>
  <c r="D39" i="47"/>
  <c r="R37" i="47"/>
  <c r="R66" i="47" s="1"/>
  <c r="P37" i="47"/>
  <c r="M37" i="47"/>
  <c r="K37" i="47"/>
  <c r="I37" i="47"/>
  <c r="F37" i="47"/>
  <c r="D37" i="47"/>
  <c r="B37" i="47"/>
  <c r="Q33" i="47"/>
  <c r="P33" i="47"/>
  <c r="M33" i="47"/>
  <c r="F33" i="47"/>
  <c r="J32" i="47"/>
  <c r="M32" i="47" s="1"/>
  <c r="I32" i="47"/>
  <c r="C32" i="47"/>
  <c r="B32" i="47"/>
  <c r="L31" i="47"/>
  <c r="N31" i="47" s="1"/>
  <c r="K31" i="47"/>
  <c r="L30" i="47"/>
  <c r="K30" i="47"/>
  <c r="L29" i="47"/>
  <c r="K29" i="47"/>
  <c r="L28" i="47"/>
  <c r="K28" i="47"/>
  <c r="L27" i="47"/>
  <c r="K27" i="47"/>
  <c r="L26" i="47"/>
  <c r="K26" i="47"/>
  <c r="L25" i="47"/>
  <c r="K25" i="47"/>
  <c r="Q24" i="47"/>
  <c r="P24" i="47"/>
  <c r="M24" i="47"/>
  <c r="L24" i="47"/>
  <c r="K24" i="47"/>
  <c r="F24" i="47"/>
  <c r="Q23" i="47"/>
  <c r="P23" i="47"/>
  <c r="M23" i="47"/>
  <c r="L23" i="47"/>
  <c r="K23" i="47"/>
  <c r="F23" i="47"/>
  <c r="Q22" i="47"/>
  <c r="P22" i="47"/>
  <c r="M22" i="47"/>
  <c r="L22" i="47"/>
  <c r="K22" i="47"/>
  <c r="F22" i="47"/>
  <c r="Q21" i="47"/>
  <c r="P21" i="47"/>
  <c r="M21" i="47"/>
  <c r="L21" i="47"/>
  <c r="K21" i="47"/>
  <c r="F21" i="47"/>
  <c r="Q20" i="47"/>
  <c r="P20" i="47"/>
  <c r="M20" i="47"/>
  <c r="L20" i="47"/>
  <c r="K20" i="47"/>
  <c r="F20" i="47"/>
  <c r="Q19" i="47"/>
  <c r="P19" i="47"/>
  <c r="M19" i="47"/>
  <c r="L19" i="47"/>
  <c r="K19" i="47"/>
  <c r="F19" i="47"/>
  <c r="Q18" i="47"/>
  <c r="P18" i="47"/>
  <c r="M18" i="47"/>
  <c r="L18" i="47"/>
  <c r="K18" i="47"/>
  <c r="F18" i="47"/>
  <c r="Q17" i="47"/>
  <c r="P17" i="47"/>
  <c r="M17" i="47"/>
  <c r="L17" i="47"/>
  <c r="K17" i="47"/>
  <c r="F17" i="47"/>
  <c r="Q16" i="47"/>
  <c r="P16" i="47"/>
  <c r="M16" i="47"/>
  <c r="L16" i="47"/>
  <c r="K16" i="47"/>
  <c r="F16" i="47"/>
  <c r="Q15" i="47"/>
  <c r="P15" i="47"/>
  <c r="M15" i="47"/>
  <c r="L15" i="47"/>
  <c r="K15" i="47"/>
  <c r="F15" i="47"/>
  <c r="Q14" i="47"/>
  <c r="P14" i="47"/>
  <c r="M14" i="47"/>
  <c r="L14" i="47"/>
  <c r="K14" i="47"/>
  <c r="F14" i="47"/>
  <c r="Q13" i="47"/>
  <c r="P13" i="47"/>
  <c r="M13" i="47"/>
  <c r="L13" i="47"/>
  <c r="K13" i="47"/>
  <c r="F13" i="47"/>
  <c r="Q12" i="47"/>
  <c r="P12" i="47"/>
  <c r="M12" i="47"/>
  <c r="L12" i="47"/>
  <c r="K12" i="47"/>
  <c r="F12" i="47"/>
  <c r="Q11" i="47"/>
  <c r="P11" i="47"/>
  <c r="M11" i="47"/>
  <c r="L11" i="47"/>
  <c r="K11" i="47"/>
  <c r="F11" i="47"/>
  <c r="Q10" i="47"/>
  <c r="P10" i="47"/>
  <c r="M10" i="47"/>
  <c r="L10" i="47"/>
  <c r="K10" i="47"/>
  <c r="F10" i="47"/>
  <c r="Q9" i="47"/>
  <c r="P9" i="47"/>
  <c r="M9" i="47"/>
  <c r="L9" i="47"/>
  <c r="K9" i="47"/>
  <c r="F9" i="47"/>
  <c r="Q8" i="47"/>
  <c r="P8" i="47"/>
  <c r="M8" i="47"/>
  <c r="L8" i="47"/>
  <c r="K8" i="47"/>
  <c r="F8" i="47"/>
  <c r="Q7" i="47"/>
  <c r="P7" i="47"/>
  <c r="M7" i="47"/>
  <c r="L7" i="47"/>
  <c r="K7" i="47"/>
  <c r="F7" i="47"/>
  <c r="C6" i="47"/>
  <c r="B6" i="47"/>
  <c r="P5" i="47"/>
  <c r="M5" i="47"/>
  <c r="K5" i="47"/>
  <c r="I5" i="47"/>
  <c r="D5" i="47"/>
  <c r="F5" i="47" s="1"/>
  <c r="Q96" i="46"/>
  <c r="P96" i="46"/>
  <c r="M96" i="46"/>
  <c r="L96" i="46"/>
  <c r="K96" i="46"/>
  <c r="F96" i="46"/>
  <c r="C95" i="46"/>
  <c r="B95" i="46"/>
  <c r="D95" i="46" s="1"/>
  <c r="L94" i="46"/>
  <c r="K94" i="46"/>
  <c r="E94" i="46"/>
  <c r="D94" i="46"/>
  <c r="L93" i="46"/>
  <c r="K93" i="46"/>
  <c r="E93" i="46"/>
  <c r="D93" i="46"/>
  <c r="L92" i="46"/>
  <c r="K92" i="46"/>
  <c r="E92" i="46"/>
  <c r="D92" i="46"/>
  <c r="L91" i="46"/>
  <c r="K91" i="46"/>
  <c r="E91" i="46"/>
  <c r="D91" i="46"/>
  <c r="L90" i="46"/>
  <c r="K90" i="46"/>
  <c r="E90" i="46"/>
  <c r="D90" i="46"/>
  <c r="L89" i="46"/>
  <c r="K89" i="46"/>
  <c r="E89" i="46"/>
  <c r="D89" i="46"/>
  <c r="L88" i="46"/>
  <c r="K88" i="46"/>
  <c r="E88" i="46"/>
  <c r="D88" i="46"/>
  <c r="L87" i="46"/>
  <c r="K87" i="46"/>
  <c r="E87" i="46"/>
  <c r="D87" i="46"/>
  <c r="L86" i="46"/>
  <c r="K86" i="46"/>
  <c r="E86" i="46"/>
  <c r="D86" i="46"/>
  <c r="L85" i="46"/>
  <c r="K85" i="46"/>
  <c r="E85" i="46"/>
  <c r="D85" i="46"/>
  <c r="L84" i="46"/>
  <c r="K84" i="46"/>
  <c r="E84" i="46"/>
  <c r="D84" i="46"/>
  <c r="L83" i="46"/>
  <c r="K83" i="46"/>
  <c r="E83" i="46"/>
  <c r="D83" i="46"/>
  <c r="L82" i="46"/>
  <c r="K82" i="46"/>
  <c r="E82" i="46"/>
  <c r="D82" i="46"/>
  <c r="L81" i="46"/>
  <c r="K81" i="46"/>
  <c r="E81" i="46"/>
  <c r="D81" i="46"/>
  <c r="L80" i="46"/>
  <c r="K80" i="46"/>
  <c r="E80" i="46"/>
  <c r="D80" i="46"/>
  <c r="L79" i="46"/>
  <c r="K79" i="46"/>
  <c r="E79" i="46"/>
  <c r="D79" i="46"/>
  <c r="L78" i="46"/>
  <c r="K78" i="46"/>
  <c r="E78" i="46"/>
  <c r="D78" i="46"/>
  <c r="L77" i="46"/>
  <c r="K77" i="46"/>
  <c r="E77" i="46"/>
  <c r="D77" i="46"/>
  <c r="L76" i="46"/>
  <c r="K76" i="46"/>
  <c r="E76" i="46"/>
  <c r="D76" i="46"/>
  <c r="Q75" i="46"/>
  <c r="P75" i="46"/>
  <c r="M75" i="46"/>
  <c r="L75" i="46"/>
  <c r="K75" i="46"/>
  <c r="F75" i="46"/>
  <c r="E75" i="46"/>
  <c r="D75" i="46"/>
  <c r="Q74" i="46"/>
  <c r="P74" i="46"/>
  <c r="M74" i="46"/>
  <c r="L74" i="46"/>
  <c r="K74" i="46"/>
  <c r="F74" i="46"/>
  <c r="E74" i="46"/>
  <c r="D74" i="46"/>
  <c r="Q73" i="46"/>
  <c r="P73" i="46"/>
  <c r="M73" i="46"/>
  <c r="L73" i="46"/>
  <c r="K73" i="46"/>
  <c r="F73" i="46"/>
  <c r="E73" i="46"/>
  <c r="D73" i="46"/>
  <c r="Q72" i="46"/>
  <c r="P72" i="46"/>
  <c r="M72" i="46"/>
  <c r="L72" i="46"/>
  <c r="K72" i="46"/>
  <c r="F72" i="46"/>
  <c r="E72" i="46"/>
  <c r="D72" i="46"/>
  <c r="Q71" i="46"/>
  <c r="P71" i="46"/>
  <c r="M71" i="46"/>
  <c r="L71" i="46"/>
  <c r="K71" i="46"/>
  <c r="F71" i="46"/>
  <c r="E71" i="46"/>
  <c r="D71" i="46"/>
  <c r="Q70" i="46"/>
  <c r="P70" i="46"/>
  <c r="M70" i="46"/>
  <c r="L70" i="46"/>
  <c r="K70" i="46"/>
  <c r="F70" i="46"/>
  <c r="E70" i="46"/>
  <c r="D70" i="46"/>
  <c r="Q69" i="46"/>
  <c r="P69" i="46"/>
  <c r="M69" i="46"/>
  <c r="L69" i="46"/>
  <c r="K69" i="46"/>
  <c r="F69" i="46"/>
  <c r="E69" i="46"/>
  <c r="D69" i="46"/>
  <c r="Q68" i="46"/>
  <c r="P68" i="46"/>
  <c r="M68" i="46"/>
  <c r="L68" i="46"/>
  <c r="K68" i="46"/>
  <c r="F68" i="46"/>
  <c r="E68" i="46"/>
  <c r="D68" i="46"/>
  <c r="P66" i="46"/>
  <c r="M66" i="46"/>
  <c r="K66" i="46"/>
  <c r="I66" i="46"/>
  <c r="F66" i="46"/>
  <c r="D66" i="46"/>
  <c r="B66" i="46"/>
  <c r="Q62" i="46"/>
  <c r="P62" i="46"/>
  <c r="M62" i="46"/>
  <c r="F62" i="46"/>
  <c r="J61" i="46"/>
  <c r="I61" i="46"/>
  <c r="C61" i="46"/>
  <c r="E61" i="46" s="1"/>
  <c r="B61" i="46"/>
  <c r="L60" i="46"/>
  <c r="N60" i="46" s="1"/>
  <c r="K60" i="46"/>
  <c r="F60" i="46"/>
  <c r="E60" i="46"/>
  <c r="D60" i="46"/>
  <c r="L59" i="46"/>
  <c r="K59" i="46"/>
  <c r="E59" i="46"/>
  <c r="G59" i="46" s="1"/>
  <c r="D59" i="46"/>
  <c r="L58" i="46"/>
  <c r="K58" i="46"/>
  <c r="E58" i="46"/>
  <c r="D58" i="46"/>
  <c r="L57" i="46"/>
  <c r="K57" i="46"/>
  <c r="E57" i="46"/>
  <c r="D57" i="46"/>
  <c r="L56" i="46"/>
  <c r="K56" i="46"/>
  <c r="E56" i="46"/>
  <c r="D56" i="46"/>
  <c r="Q55" i="46"/>
  <c r="P55" i="46"/>
  <c r="M55" i="46"/>
  <c r="L55" i="46"/>
  <c r="K55" i="46"/>
  <c r="F55" i="46"/>
  <c r="E55" i="46"/>
  <c r="D55" i="46"/>
  <c r="Q54" i="46"/>
  <c r="P54" i="46"/>
  <c r="M54" i="46"/>
  <c r="L54" i="46"/>
  <c r="K54" i="46"/>
  <c r="F54" i="46"/>
  <c r="E54" i="46"/>
  <c r="D54" i="46"/>
  <c r="Q53" i="46"/>
  <c r="P53" i="46"/>
  <c r="M53" i="46"/>
  <c r="L53" i="46"/>
  <c r="K53" i="46"/>
  <c r="F53" i="46"/>
  <c r="E53" i="46"/>
  <c r="D53" i="46"/>
  <c r="Q52" i="46"/>
  <c r="P52" i="46"/>
  <c r="M52" i="46"/>
  <c r="L52" i="46"/>
  <c r="K52" i="46"/>
  <c r="F52" i="46"/>
  <c r="E52" i="46"/>
  <c r="D52" i="46"/>
  <c r="Q51" i="46"/>
  <c r="P51" i="46"/>
  <c r="M51" i="46"/>
  <c r="L51" i="46"/>
  <c r="K51" i="46"/>
  <c r="F51" i="46"/>
  <c r="E51" i="46"/>
  <c r="D51" i="46"/>
  <c r="Q50" i="46"/>
  <c r="P50" i="46"/>
  <c r="M50" i="46"/>
  <c r="L50" i="46"/>
  <c r="K50" i="46"/>
  <c r="F50" i="46"/>
  <c r="E50" i="46"/>
  <c r="D50" i="46"/>
  <c r="Q49" i="46"/>
  <c r="P49" i="46"/>
  <c r="M49" i="46"/>
  <c r="L49" i="46"/>
  <c r="K49" i="46"/>
  <c r="F49" i="46"/>
  <c r="E49" i="46"/>
  <c r="D49" i="46"/>
  <c r="Q48" i="46"/>
  <c r="P48" i="46"/>
  <c r="M48" i="46"/>
  <c r="L48" i="46"/>
  <c r="K48" i="46"/>
  <c r="F48" i="46"/>
  <c r="E48" i="46"/>
  <c r="D48" i="46"/>
  <c r="Q47" i="46"/>
  <c r="P47" i="46"/>
  <c r="M47" i="46"/>
  <c r="L47" i="46"/>
  <c r="K47" i="46"/>
  <c r="F47" i="46"/>
  <c r="E47" i="46"/>
  <c r="D47" i="46"/>
  <c r="Q46" i="46"/>
  <c r="P46" i="46"/>
  <c r="M46" i="46"/>
  <c r="L46" i="46"/>
  <c r="K46" i="46"/>
  <c r="F46" i="46"/>
  <c r="E46" i="46"/>
  <c r="D46" i="46"/>
  <c r="Q45" i="46"/>
  <c r="P45" i="46"/>
  <c r="M45" i="46"/>
  <c r="L45" i="46"/>
  <c r="K45" i="46"/>
  <c r="F45" i="46"/>
  <c r="E45" i="46"/>
  <c r="D45" i="46"/>
  <c r="Q44" i="46"/>
  <c r="P44" i="46"/>
  <c r="M44" i="46"/>
  <c r="L44" i="46"/>
  <c r="K44" i="46"/>
  <c r="F44" i="46"/>
  <c r="E44" i="46"/>
  <c r="D44" i="46"/>
  <c r="Q43" i="46"/>
  <c r="P43" i="46"/>
  <c r="M43" i="46"/>
  <c r="L43" i="46"/>
  <c r="K43" i="46"/>
  <c r="F43" i="46"/>
  <c r="E43" i="46"/>
  <c r="D43" i="46"/>
  <c r="Q42" i="46"/>
  <c r="P42" i="46"/>
  <c r="M42" i="46"/>
  <c r="L42" i="46"/>
  <c r="K42" i="46"/>
  <c r="F42" i="46"/>
  <c r="E42" i="46"/>
  <c r="D42" i="46"/>
  <c r="Q41" i="46"/>
  <c r="P41" i="46"/>
  <c r="M41" i="46"/>
  <c r="L41" i="46"/>
  <c r="K41" i="46"/>
  <c r="F41" i="46"/>
  <c r="E41" i="46"/>
  <c r="D41" i="46"/>
  <c r="Q40" i="46"/>
  <c r="P40" i="46"/>
  <c r="M40" i="46"/>
  <c r="L40" i="46"/>
  <c r="K40" i="46"/>
  <c r="F40" i="46"/>
  <c r="E40" i="46"/>
  <c r="D40" i="46"/>
  <c r="Q39" i="46"/>
  <c r="P39" i="46"/>
  <c r="M39" i="46"/>
  <c r="L39" i="46"/>
  <c r="K39" i="46"/>
  <c r="F39" i="46"/>
  <c r="E39" i="46"/>
  <c r="D39" i="46"/>
  <c r="R37" i="46"/>
  <c r="R66" i="46" s="1"/>
  <c r="P37" i="46"/>
  <c r="M37" i="46"/>
  <c r="K37" i="46"/>
  <c r="I37" i="46"/>
  <c r="F37" i="46"/>
  <c r="D37" i="46"/>
  <c r="B37" i="46"/>
  <c r="Q33" i="46"/>
  <c r="P33" i="46"/>
  <c r="M33" i="46"/>
  <c r="F33" i="46"/>
  <c r="C32" i="46"/>
  <c r="E32" i="46" s="1"/>
  <c r="B32" i="46"/>
  <c r="Q31" i="46"/>
  <c r="P31" i="46"/>
  <c r="M31" i="46"/>
  <c r="L31" i="46"/>
  <c r="K31" i="46"/>
  <c r="F31" i="46"/>
  <c r="E31" i="46"/>
  <c r="D31" i="46"/>
  <c r="Q30" i="46"/>
  <c r="P30" i="46"/>
  <c r="M30" i="46"/>
  <c r="L30" i="46"/>
  <c r="K30" i="46"/>
  <c r="F30" i="46"/>
  <c r="E30" i="46"/>
  <c r="D30" i="46"/>
  <c r="Q29" i="46"/>
  <c r="P29" i="46"/>
  <c r="M29" i="46"/>
  <c r="L29" i="46"/>
  <c r="K29" i="46"/>
  <c r="F29" i="46"/>
  <c r="E29" i="46"/>
  <c r="D29" i="46"/>
  <c r="Q28" i="46"/>
  <c r="P28" i="46"/>
  <c r="M28" i="46"/>
  <c r="L28" i="46"/>
  <c r="K28" i="46"/>
  <c r="F28" i="46"/>
  <c r="E28" i="46"/>
  <c r="D28" i="46"/>
  <c r="M27" i="46"/>
  <c r="L27" i="46"/>
  <c r="K27" i="46"/>
  <c r="F27" i="46"/>
  <c r="E27" i="46"/>
  <c r="D27" i="46"/>
  <c r="M26" i="46"/>
  <c r="L26" i="46"/>
  <c r="K26" i="46"/>
  <c r="F26" i="46"/>
  <c r="E26" i="46"/>
  <c r="D26" i="46"/>
  <c r="L25" i="46"/>
  <c r="K25" i="46"/>
  <c r="E25" i="46"/>
  <c r="D25" i="46"/>
  <c r="L24" i="46"/>
  <c r="K24" i="46"/>
  <c r="E24" i="46"/>
  <c r="D24" i="46"/>
  <c r="Q23" i="46"/>
  <c r="P23" i="46"/>
  <c r="M23" i="46"/>
  <c r="L23" i="46"/>
  <c r="K23" i="46"/>
  <c r="F23" i="46"/>
  <c r="E23" i="46"/>
  <c r="D23" i="46"/>
  <c r="Q22" i="46"/>
  <c r="P22" i="46"/>
  <c r="M22" i="46"/>
  <c r="L22" i="46"/>
  <c r="K22" i="46"/>
  <c r="F22" i="46"/>
  <c r="E22" i="46"/>
  <c r="D22" i="46"/>
  <c r="Q21" i="46"/>
  <c r="P21" i="46"/>
  <c r="M21" i="46"/>
  <c r="L21" i="46"/>
  <c r="K21" i="46"/>
  <c r="F21" i="46"/>
  <c r="E21" i="46"/>
  <c r="D21" i="46"/>
  <c r="Q20" i="46"/>
  <c r="P20" i="46"/>
  <c r="M20" i="46"/>
  <c r="L20" i="46"/>
  <c r="K20" i="46"/>
  <c r="F20" i="46"/>
  <c r="E20" i="46"/>
  <c r="D20" i="46"/>
  <c r="Q19" i="46"/>
  <c r="P19" i="46"/>
  <c r="M19" i="46"/>
  <c r="L19" i="46"/>
  <c r="K19" i="46"/>
  <c r="F19" i="46"/>
  <c r="E19" i="46"/>
  <c r="D19" i="46"/>
  <c r="Q18" i="46"/>
  <c r="P18" i="46"/>
  <c r="M18" i="46"/>
  <c r="L18" i="46"/>
  <c r="K18" i="46"/>
  <c r="F18" i="46"/>
  <c r="E18" i="46"/>
  <c r="D18" i="46"/>
  <c r="Q17" i="46"/>
  <c r="P17" i="46"/>
  <c r="M17" i="46"/>
  <c r="L17" i="46"/>
  <c r="K17" i="46"/>
  <c r="F17" i="46"/>
  <c r="E17" i="46"/>
  <c r="D17" i="46"/>
  <c r="Q16" i="46"/>
  <c r="P16" i="46"/>
  <c r="M16" i="46"/>
  <c r="L16" i="46"/>
  <c r="K16" i="46"/>
  <c r="F16" i="46"/>
  <c r="E16" i="46"/>
  <c r="D16" i="46"/>
  <c r="Q15" i="46"/>
  <c r="P15" i="46"/>
  <c r="M15" i="46"/>
  <c r="L15" i="46"/>
  <c r="K15" i="46"/>
  <c r="F15" i="46"/>
  <c r="E15" i="46"/>
  <c r="D15" i="46"/>
  <c r="Q14" i="46"/>
  <c r="P14" i="46"/>
  <c r="M14" i="46"/>
  <c r="L14" i="46"/>
  <c r="K14" i="46"/>
  <c r="F14" i="46"/>
  <c r="E14" i="46"/>
  <c r="D14" i="46"/>
  <c r="Q13" i="46"/>
  <c r="P13" i="46"/>
  <c r="M13" i="46"/>
  <c r="L13" i="46"/>
  <c r="K13" i="46"/>
  <c r="F13" i="46"/>
  <c r="E13" i="46"/>
  <c r="D13" i="46"/>
  <c r="Q12" i="46"/>
  <c r="P12" i="46"/>
  <c r="M12" i="46"/>
  <c r="L12" i="46"/>
  <c r="K12" i="46"/>
  <c r="F12" i="46"/>
  <c r="E12" i="46"/>
  <c r="D12" i="46"/>
  <c r="Q11" i="46"/>
  <c r="P11" i="46"/>
  <c r="M11" i="46"/>
  <c r="L11" i="46"/>
  <c r="K11" i="46"/>
  <c r="F11" i="46"/>
  <c r="E11" i="46"/>
  <c r="D11" i="46"/>
  <c r="Q10" i="46"/>
  <c r="P10" i="46"/>
  <c r="M10" i="46"/>
  <c r="L10" i="46"/>
  <c r="K10" i="46"/>
  <c r="F10" i="46"/>
  <c r="E10" i="46"/>
  <c r="D10" i="46"/>
  <c r="Q9" i="46"/>
  <c r="P9" i="46"/>
  <c r="M9" i="46"/>
  <c r="L9" i="46"/>
  <c r="K9" i="46"/>
  <c r="F9" i="46"/>
  <c r="E9" i="46"/>
  <c r="D9" i="46"/>
  <c r="Q8" i="46"/>
  <c r="P8" i="46"/>
  <c r="M8" i="46"/>
  <c r="L8" i="46"/>
  <c r="K8" i="46"/>
  <c r="F8" i="46"/>
  <c r="E8" i="46"/>
  <c r="D8" i="46"/>
  <c r="Q7" i="46"/>
  <c r="P7" i="46"/>
  <c r="M7" i="46"/>
  <c r="L7" i="46"/>
  <c r="K7" i="46"/>
  <c r="F7" i="46"/>
  <c r="E7" i="46"/>
  <c r="E33" i="46" s="1"/>
  <c r="D7" i="46"/>
  <c r="C6" i="46"/>
  <c r="Q38" i="46" s="1"/>
  <c r="B6" i="46"/>
  <c r="P5" i="46"/>
  <c r="M5" i="46"/>
  <c r="K5" i="46"/>
  <c r="I5" i="46"/>
  <c r="D5" i="46"/>
  <c r="F5" i="46" s="1"/>
  <c r="N28" i="48" l="1"/>
  <c r="Q61" i="47"/>
  <c r="R61" i="47" s="1"/>
  <c r="F61" i="47"/>
  <c r="E32" i="47"/>
  <c r="F32" i="47"/>
  <c r="N59" i="46"/>
  <c r="N54" i="48"/>
  <c r="G54" i="48"/>
  <c r="K95" i="47"/>
  <c r="P95" i="47"/>
  <c r="Q95" i="47"/>
  <c r="R95" i="47" s="1"/>
  <c r="N56" i="48"/>
  <c r="F95" i="48"/>
  <c r="N57" i="46"/>
  <c r="N58" i="46"/>
  <c r="G57" i="46"/>
  <c r="G58" i="46"/>
  <c r="N44" i="47"/>
  <c r="N45" i="47"/>
  <c r="N46" i="47"/>
  <c r="N47" i="47"/>
  <c r="N48" i="47"/>
  <c r="N49" i="47"/>
  <c r="N50" i="47"/>
  <c r="N51" i="47"/>
  <c r="N52" i="47"/>
  <c r="N53" i="47"/>
  <c r="N54" i="47"/>
  <c r="N30" i="47"/>
  <c r="G76" i="46"/>
  <c r="G77" i="46"/>
  <c r="G78" i="46"/>
  <c r="G79" i="46"/>
  <c r="G80" i="46"/>
  <c r="G87" i="48"/>
  <c r="G88" i="48"/>
  <c r="G44" i="47"/>
  <c r="G46" i="47"/>
  <c r="G47" i="47"/>
  <c r="G49" i="47"/>
  <c r="G51" i="47"/>
  <c r="G53" i="47"/>
  <c r="G54" i="47"/>
  <c r="G45" i="47"/>
  <c r="G48" i="47"/>
  <c r="G50" i="47"/>
  <c r="G52" i="47"/>
  <c r="N25" i="47"/>
  <c r="N26" i="47"/>
  <c r="N27" i="47"/>
  <c r="N28" i="47"/>
  <c r="N29" i="47"/>
  <c r="N76" i="46"/>
  <c r="N77" i="46"/>
  <c r="N78" i="46"/>
  <c r="N79" i="46"/>
  <c r="N80" i="46"/>
  <c r="G56" i="46"/>
  <c r="N24" i="46"/>
  <c r="N25" i="46"/>
  <c r="G24" i="46"/>
  <c r="G25" i="46"/>
  <c r="E61" i="47"/>
  <c r="D61" i="47"/>
  <c r="D62" i="47" s="1"/>
  <c r="N56" i="46"/>
  <c r="D96" i="48"/>
  <c r="N19" i="49"/>
  <c r="P19" i="49" s="1"/>
  <c r="S19" i="49"/>
  <c r="G17" i="49"/>
  <c r="G21" i="49"/>
  <c r="T19" i="49"/>
  <c r="I21" i="49"/>
  <c r="F17" i="49"/>
  <c r="G20" i="49"/>
  <c r="I20" i="49" s="1"/>
  <c r="E95" i="47"/>
  <c r="E96" i="47" s="1"/>
  <c r="R62" i="46"/>
  <c r="R96" i="47"/>
  <c r="D96" i="46"/>
  <c r="F61" i="46"/>
  <c r="R33" i="46"/>
  <c r="F32" i="46"/>
  <c r="G83" i="48"/>
  <c r="F61" i="48"/>
  <c r="R33" i="48"/>
  <c r="N96" i="47"/>
  <c r="R68" i="46"/>
  <c r="R70" i="46"/>
  <c r="R72" i="46"/>
  <c r="R74" i="46"/>
  <c r="G84" i="48"/>
  <c r="N83" i="48"/>
  <c r="R83" i="48"/>
  <c r="N84" i="48"/>
  <c r="N85" i="48"/>
  <c r="R84" i="48"/>
  <c r="G85" i="48"/>
  <c r="R85" i="48"/>
  <c r="M32" i="48"/>
  <c r="F95" i="47"/>
  <c r="R33" i="47"/>
  <c r="G69" i="46"/>
  <c r="G70" i="46"/>
  <c r="G71" i="46"/>
  <c r="G72" i="46"/>
  <c r="G73" i="46"/>
  <c r="G74" i="46"/>
  <c r="G75" i="46"/>
  <c r="R96" i="46"/>
  <c r="R39" i="48"/>
  <c r="N40" i="48"/>
  <c r="N41" i="48"/>
  <c r="R41" i="48"/>
  <c r="N42" i="48"/>
  <c r="N43" i="48"/>
  <c r="R43" i="48"/>
  <c r="N44" i="48"/>
  <c r="N45" i="48"/>
  <c r="R45" i="48"/>
  <c r="N46" i="48"/>
  <c r="R47" i="48"/>
  <c r="N48" i="48"/>
  <c r="N49" i="48"/>
  <c r="R49" i="48"/>
  <c r="N50" i="48"/>
  <c r="R51" i="48"/>
  <c r="N52" i="48"/>
  <c r="N53" i="48"/>
  <c r="R53" i="48"/>
  <c r="N57" i="48"/>
  <c r="R57" i="48"/>
  <c r="M61" i="48"/>
  <c r="N8" i="47"/>
  <c r="N9" i="47"/>
  <c r="N10" i="47"/>
  <c r="N11" i="47"/>
  <c r="N12" i="47"/>
  <c r="N13" i="47"/>
  <c r="N14" i="47"/>
  <c r="N15" i="47"/>
  <c r="N16" i="47"/>
  <c r="N17" i="47"/>
  <c r="N19" i="47"/>
  <c r="N20" i="47"/>
  <c r="N21" i="47"/>
  <c r="N23" i="47"/>
  <c r="N24" i="47"/>
  <c r="R96" i="48"/>
  <c r="N8" i="48"/>
  <c r="R8" i="48"/>
  <c r="N9" i="48"/>
  <c r="N10" i="48"/>
  <c r="R10" i="48"/>
  <c r="N11" i="48"/>
  <c r="N12" i="48"/>
  <c r="R12" i="48"/>
  <c r="N13" i="48"/>
  <c r="N14" i="48"/>
  <c r="R14" i="48"/>
  <c r="N15" i="48"/>
  <c r="N16" i="48"/>
  <c r="R16" i="48"/>
  <c r="N17" i="48"/>
  <c r="R18" i="48"/>
  <c r="N19" i="48"/>
  <c r="N20" i="48"/>
  <c r="R20" i="48"/>
  <c r="N21" i="48"/>
  <c r="R22" i="48"/>
  <c r="N23" i="48"/>
  <c r="N24" i="48"/>
  <c r="R24" i="48"/>
  <c r="N25" i="48"/>
  <c r="R26" i="48"/>
  <c r="N27" i="48"/>
  <c r="R31" i="48"/>
  <c r="N96" i="48"/>
  <c r="N68" i="48"/>
  <c r="R68" i="48"/>
  <c r="N69" i="48"/>
  <c r="N70" i="48"/>
  <c r="R70" i="48"/>
  <c r="N71" i="48"/>
  <c r="N72" i="48"/>
  <c r="R72" i="48"/>
  <c r="N73" i="48"/>
  <c r="N74" i="48"/>
  <c r="R74" i="48"/>
  <c r="N75" i="48"/>
  <c r="N76" i="48"/>
  <c r="R76" i="48"/>
  <c r="N77" i="48"/>
  <c r="N78" i="48"/>
  <c r="R78" i="48"/>
  <c r="N79" i="48"/>
  <c r="R80" i="48"/>
  <c r="N81" i="48"/>
  <c r="N82" i="48"/>
  <c r="R82" i="48"/>
  <c r="G69" i="48"/>
  <c r="R69" i="48"/>
  <c r="G71" i="48"/>
  <c r="R71" i="48"/>
  <c r="G73" i="48"/>
  <c r="R73" i="48"/>
  <c r="G75" i="48"/>
  <c r="R75" i="48"/>
  <c r="G77" i="48"/>
  <c r="R77" i="48"/>
  <c r="G79" i="48"/>
  <c r="R79" i="48"/>
  <c r="G81" i="48"/>
  <c r="R81" i="48"/>
  <c r="R62" i="48"/>
  <c r="N58" i="48"/>
  <c r="N60" i="48"/>
  <c r="G39" i="48"/>
  <c r="G40" i="48"/>
  <c r="R40" i="48"/>
  <c r="G41" i="48"/>
  <c r="G42" i="48"/>
  <c r="R42" i="48"/>
  <c r="G43" i="48"/>
  <c r="G44" i="48"/>
  <c r="R44" i="48"/>
  <c r="G45" i="48"/>
  <c r="G46" i="48"/>
  <c r="R46" i="48"/>
  <c r="G47" i="48"/>
  <c r="G48" i="48"/>
  <c r="R48" i="48"/>
  <c r="G50" i="48"/>
  <c r="R50" i="48"/>
  <c r="G51" i="48"/>
  <c r="G52" i="48"/>
  <c r="R52" i="48"/>
  <c r="G58" i="48"/>
  <c r="R58" i="48"/>
  <c r="G60" i="48"/>
  <c r="R60" i="48"/>
  <c r="Q61" i="48"/>
  <c r="N31" i="48"/>
  <c r="P32" i="48"/>
  <c r="R7" i="48"/>
  <c r="G8" i="48"/>
  <c r="G9" i="48"/>
  <c r="R9" i="48"/>
  <c r="G10" i="48"/>
  <c r="G11" i="48"/>
  <c r="R11" i="48"/>
  <c r="G12" i="48"/>
  <c r="G13" i="48"/>
  <c r="R13" i="48"/>
  <c r="G14" i="48"/>
  <c r="G15" i="48"/>
  <c r="R15" i="48"/>
  <c r="G16" i="48"/>
  <c r="G17" i="48"/>
  <c r="R17" i="48"/>
  <c r="G18" i="48"/>
  <c r="G19" i="48"/>
  <c r="R19" i="48"/>
  <c r="G21" i="48"/>
  <c r="R21" i="48"/>
  <c r="G22" i="48"/>
  <c r="G23" i="48"/>
  <c r="R23" i="48"/>
  <c r="G25" i="48"/>
  <c r="R25" i="48"/>
  <c r="G26" i="48"/>
  <c r="G27" i="48"/>
  <c r="R27" i="48"/>
  <c r="G29" i="48"/>
  <c r="G30" i="48"/>
  <c r="R30" i="48"/>
  <c r="G31" i="48"/>
  <c r="F32" i="48"/>
  <c r="Q67" i="48"/>
  <c r="L67" i="48"/>
  <c r="J67" i="48"/>
  <c r="E67" i="48"/>
  <c r="C67" i="48"/>
  <c r="Q38" i="48"/>
  <c r="L38" i="48"/>
  <c r="J38" i="48"/>
  <c r="E38" i="48"/>
  <c r="C38" i="48"/>
  <c r="E6" i="48"/>
  <c r="J6" i="48" s="1"/>
  <c r="L6" i="48"/>
  <c r="Q6" i="48"/>
  <c r="G7" i="48"/>
  <c r="N7" i="48"/>
  <c r="P67" i="48"/>
  <c r="I67" i="48"/>
  <c r="B67" i="48"/>
  <c r="K67" i="48"/>
  <c r="D67" i="48"/>
  <c r="P38" i="48"/>
  <c r="K38" i="48"/>
  <c r="I38" i="48"/>
  <c r="D38" i="48"/>
  <c r="B38" i="48"/>
  <c r="D6" i="48"/>
  <c r="I6" i="48"/>
  <c r="K6" i="48"/>
  <c r="P6" i="48"/>
  <c r="D33" i="48"/>
  <c r="N18" i="48"/>
  <c r="G20" i="48"/>
  <c r="N22" i="48"/>
  <c r="G24" i="48"/>
  <c r="N26" i="48"/>
  <c r="N30" i="48"/>
  <c r="E32" i="48"/>
  <c r="G32" i="48" s="1"/>
  <c r="L32" i="48"/>
  <c r="Q32" i="48"/>
  <c r="D61" i="48"/>
  <c r="D62" i="48" s="1"/>
  <c r="K61" i="48"/>
  <c r="K62" i="48" s="1"/>
  <c r="P61" i="48"/>
  <c r="E62" i="48"/>
  <c r="G70" i="48"/>
  <c r="G74" i="48"/>
  <c r="G78" i="48"/>
  <c r="N80" i="48"/>
  <c r="G82" i="48"/>
  <c r="K32" i="48"/>
  <c r="K33" i="48" s="1"/>
  <c r="N39" i="48"/>
  <c r="N47" i="48"/>
  <c r="G49" i="48"/>
  <c r="N51" i="48"/>
  <c r="G53" i="48"/>
  <c r="G57" i="48"/>
  <c r="G72" i="48"/>
  <c r="G76" i="48"/>
  <c r="G80" i="48"/>
  <c r="E95" i="48"/>
  <c r="G95" i="48" s="1"/>
  <c r="L95" i="48"/>
  <c r="L61" i="48"/>
  <c r="G68" i="48"/>
  <c r="K95" i="48"/>
  <c r="N68" i="47"/>
  <c r="N69" i="47"/>
  <c r="R69" i="47"/>
  <c r="N70" i="47"/>
  <c r="R71" i="47"/>
  <c r="N72" i="47"/>
  <c r="N73" i="47"/>
  <c r="R73" i="47"/>
  <c r="N74" i="47"/>
  <c r="R75" i="47"/>
  <c r="N76" i="47"/>
  <c r="R68" i="47"/>
  <c r="G70" i="47"/>
  <c r="R70" i="47"/>
  <c r="G71" i="47"/>
  <c r="G72" i="47"/>
  <c r="R72" i="47"/>
  <c r="G74" i="47"/>
  <c r="R74" i="47"/>
  <c r="G75" i="47"/>
  <c r="G76" i="47"/>
  <c r="R76" i="47"/>
  <c r="R62" i="47"/>
  <c r="R39" i="47"/>
  <c r="G40" i="47"/>
  <c r="G41" i="47"/>
  <c r="R41" i="47"/>
  <c r="G42" i="47"/>
  <c r="G43" i="47"/>
  <c r="R7" i="47"/>
  <c r="R9" i="47"/>
  <c r="R11" i="47"/>
  <c r="R13" i="47"/>
  <c r="R16" i="47"/>
  <c r="R18" i="47"/>
  <c r="R20" i="47"/>
  <c r="R22" i="47"/>
  <c r="R24" i="47"/>
  <c r="N40" i="47"/>
  <c r="N41" i="47"/>
  <c r="N42" i="47"/>
  <c r="N43" i="47"/>
  <c r="R40" i="47"/>
  <c r="R42" i="47"/>
  <c r="P32" i="47"/>
  <c r="G8" i="47"/>
  <c r="R8" i="47"/>
  <c r="G9" i="47"/>
  <c r="G10" i="47"/>
  <c r="R10" i="47"/>
  <c r="G11" i="47"/>
  <c r="G12" i="47"/>
  <c r="R12" i="47"/>
  <c r="G13" i="47"/>
  <c r="G14" i="47"/>
  <c r="R14" i="47"/>
  <c r="G15" i="47"/>
  <c r="R15" i="47"/>
  <c r="G17" i="47"/>
  <c r="R17" i="47"/>
  <c r="G18" i="47"/>
  <c r="G19" i="47"/>
  <c r="R19" i="47"/>
  <c r="G21" i="47"/>
  <c r="R21" i="47"/>
  <c r="G22" i="47"/>
  <c r="G23" i="47"/>
  <c r="R23" i="47"/>
  <c r="G24" i="47"/>
  <c r="Q32" i="47"/>
  <c r="L67" i="47"/>
  <c r="E67" i="47"/>
  <c r="Q38" i="47"/>
  <c r="L38" i="47"/>
  <c r="J38" i="47"/>
  <c r="E38" i="47"/>
  <c r="C38" i="47"/>
  <c r="Q67" i="47"/>
  <c r="J67" i="47"/>
  <c r="C67" i="47"/>
  <c r="E6" i="47"/>
  <c r="J6" i="47" s="1"/>
  <c r="L6" i="47"/>
  <c r="Q6" i="47"/>
  <c r="G7" i="47"/>
  <c r="N7" i="47"/>
  <c r="G16" i="47"/>
  <c r="N18" i="47"/>
  <c r="G20" i="47"/>
  <c r="N22" i="47"/>
  <c r="P67" i="47"/>
  <c r="K67" i="47"/>
  <c r="I67" i="47"/>
  <c r="D67" i="47"/>
  <c r="B67" i="47"/>
  <c r="P38" i="47"/>
  <c r="K38" i="47"/>
  <c r="I38" i="47"/>
  <c r="D38" i="47"/>
  <c r="B38" i="47"/>
  <c r="D6" i="47"/>
  <c r="I6" i="47"/>
  <c r="K6" i="47"/>
  <c r="P6" i="47"/>
  <c r="L32" i="47"/>
  <c r="G68" i="47"/>
  <c r="G69" i="47"/>
  <c r="N71" i="47"/>
  <c r="G73" i="47"/>
  <c r="N75" i="47"/>
  <c r="D95" i="47"/>
  <c r="D96" i="47" s="1"/>
  <c r="D32" i="47"/>
  <c r="D33" i="47" s="1"/>
  <c r="K32" i="47"/>
  <c r="K33" i="47" s="1"/>
  <c r="G39" i="47"/>
  <c r="N39" i="47"/>
  <c r="K61" i="47"/>
  <c r="K62" i="47" s="1"/>
  <c r="L61" i="47"/>
  <c r="N61" i="47" s="1"/>
  <c r="L95" i="47"/>
  <c r="G60" i="46"/>
  <c r="R7" i="46"/>
  <c r="G8" i="46"/>
  <c r="G9" i="46"/>
  <c r="R9" i="46"/>
  <c r="G10" i="46"/>
  <c r="G11" i="46"/>
  <c r="R11" i="46"/>
  <c r="G12" i="46"/>
  <c r="G13" i="46"/>
  <c r="R13" i="46"/>
  <c r="G14" i="46"/>
  <c r="G15" i="46"/>
  <c r="R15" i="46"/>
  <c r="G16" i="46"/>
  <c r="G17" i="46"/>
  <c r="R17" i="46"/>
  <c r="G18" i="46"/>
  <c r="G19" i="46"/>
  <c r="R19" i="46"/>
  <c r="G20" i="46"/>
  <c r="G21" i="46"/>
  <c r="R21" i="46"/>
  <c r="G22" i="46"/>
  <c r="G23" i="46"/>
  <c r="R23" i="46"/>
  <c r="G26" i="46"/>
  <c r="G27" i="46"/>
  <c r="G28" i="46"/>
  <c r="G29" i="46"/>
  <c r="R29" i="46"/>
  <c r="G30" i="46"/>
  <c r="G31" i="46"/>
  <c r="R31" i="46"/>
  <c r="N96" i="46"/>
  <c r="N68" i="46"/>
  <c r="N69" i="46"/>
  <c r="N70" i="46"/>
  <c r="N71" i="46"/>
  <c r="N72" i="46"/>
  <c r="N73" i="46"/>
  <c r="N74" i="46"/>
  <c r="N75" i="46"/>
  <c r="R69" i="46"/>
  <c r="R71" i="46"/>
  <c r="R73" i="46"/>
  <c r="R75" i="46"/>
  <c r="F95" i="46"/>
  <c r="R39" i="46"/>
  <c r="N40" i="46"/>
  <c r="N41" i="46"/>
  <c r="R41" i="46"/>
  <c r="N42" i="46"/>
  <c r="N43" i="46"/>
  <c r="R43" i="46"/>
  <c r="N44" i="46"/>
  <c r="R45" i="46"/>
  <c r="N46" i="46"/>
  <c r="N47" i="46"/>
  <c r="R47" i="46"/>
  <c r="N48" i="46"/>
  <c r="R49" i="46"/>
  <c r="N50" i="46"/>
  <c r="N51" i="46"/>
  <c r="R51" i="46"/>
  <c r="N52" i="46"/>
  <c r="N53" i="46"/>
  <c r="R53" i="46"/>
  <c r="N54" i="46"/>
  <c r="N55" i="46"/>
  <c r="R55" i="46"/>
  <c r="G40" i="46"/>
  <c r="R40" i="46"/>
  <c r="G41" i="46"/>
  <c r="G42" i="46"/>
  <c r="R42" i="46"/>
  <c r="G43" i="46"/>
  <c r="G44" i="46"/>
  <c r="R44" i="46"/>
  <c r="G45" i="46"/>
  <c r="G46" i="46"/>
  <c r="R46" i="46"/>
  <c r="G48" i="46"/>
  <c r="R48" i="46"/>
  <c r="G49" i="46"/>
  <c r="G50" i="46"/>
  <c r="R50" i="46"/>
  <c r="G52" i="46"/>
  <c r="R52" i="46"/>
  <c r="G53" i="46"/>
  <c r="G54" i="46"/>
  <c r="R54" i="46"/>
  <c r="G55" i="46"/>
  <c r="Q61" i="46"/>
  <c r="P61" i="46"/>
  <c r="N8" i="46"/>
  <c r="N9" i="46"/>
  <c r="N10" i="46"/>
  <c r="N11" i="46"/>
  <c r="N12" i="46"/>
  <c r="N13" i="46"/>
  <c r="N14" i="46"/>
  <c r="N15" i="46"/>
  <c r="N16" i="46"/>
  <c r="N17" i="46"/>
  <c r="N18" i="46"/>
  <c r="N19" i="46"/>
  <c r="N20" i="46"/>
  <c r="N21" i="46"/>
  <c r="N22" i="46"/>
  <c r="N23" i="46"/>
  <c r="N26" i="46"/>
  <c r="N27" i="46"/>
  <c r="N28" i="46"/>
  <c r="N29" i="46"/>
  <c r="N30" i="46"/>
  <c r="N31" i="46"/>
  <c r="Q32" i="46"/>
  <c r="R8" i="46"/>
  <c r="R10" i="46"/>
  <c r="R12" i="46"/>
  <c r="R14" i="46"/>
  <c r="R16" i="46"/>
  <c r="R18" i="46"/>
  <c r="R20" i="46"/>
  <c r="R22" i="46"/>
  <c r="R28" i="46"/>
  <c r="R30" i="46"/>
  <c r="P32" i="46"/>
  <c r="P67" i="46"/>
  <c r="K67" i="46"/>
  <c r="I67" i="46"/>
  <c r="D67" i="46"/>
  <c r="B67" i="46"/>
  <c r="D6" i="46"/>
  <c r="I6" i="46"/>
  <c r="K6" i="46"/>
  <c r="P6" i="46"/>
  <c r="L32" i="46"/>
  <c r="C38" i="46"/>
  <c r="E38" i="46"/>
  <c r="J38" i="46"/>
  <c r="L38" i="46"/>
  <c r="E62" i="46"/>
  <c r="G39" i="46"/>
  <c r="N39" i="46"/>
  <c r="N45" i="46"/>
  <c r="G47" i="46"/>
  <c r="N49" i="46"/>
  <c r="G51" i="46"/>
  <c r="Q67" i="46"/>
  <c r="L67" i="46"/>
  <c r="J67" i="46"/>
  <c r="E67" i="46"/>
  <c r="C67" i="46"/>
  <c r="E6" i="46"/>
  <c r="J6" i="46" s="1"/>
  <c r="L6" i="46"/>
  <c r="Q6" i="46"/>
  <c r="G7" i="46"/>
  <c r="N7" i="46"/>
  <c r="D32" i="46"/>
  <c r="G32" i="46" s="1"/>
  <c r="K32" i="46"/>
  <c r="K33" i="46" s="1"/>
  <c r="M32" i="46"/>
  <c r="B38" i="46"/>
  <c r="D38" i="46"/>
  <c r="I38" i="46"/>
  <c r="K38" i="46"/>
  <c r="P38" i="46"/>
  <c r="L61" i="46"/>
  <c r="E95" i="46"/>
  <c r="G95" i="46" s="1"/>
  <c r="L95" i="46"/>
  <c r="Q95" i="46"/>
  <c r="D61" i="46"/>
  <c r="G61" i="46" s="1"/>
  <c r="K61" i="46"/>
  <c r="K62" i="46" s="1"/>
  <c r="M61" i="46"/>
  <c r="G68" i="46"/>
  <c r="P9" i="34"/>
  <c r="P10" i="34"/>
  <c r="S8" i="34"/>
  <c r="T8" i="34"/>
  <c r="S9" i="34"/>
  <c r="T9" i="34"/>
  <c r="S10" i="34"/>
  <c r="T10" i="34"/>
  <c r="S11" i="34"/>
  <c r="T11" i="34"/>
  <c r="S12" i="34"/>
  <c r="T12" i="34"/>
  <c r="S13" i="34"/>
  <c r="T13" i="34"/>
  <c r="S14" i="34"/>
  <c r="T14" i="34"/>
  <c r="S15" i="34"/>
  <c r="T15" i="34"/>
  <c r="S17" i="34"/>
  <c r="S18" i="34"/>
  <c r="P13" i="34"/>
  <c r="P14" i="34"/>
  <c r="I11" i="34"/>
  <c r="I12" i="34"/>
  <c r="I15" i="34"/>
  <c r="B37" i="3"/>
  <c r="B66" i="3" s="1"/>
  <c r="Q67" i="3"/>
  <c r="P67" i="3"/>
  <c r="L67" i="3"/>
  <c r="K67" i="3"/>
  <c r="J67" i="3"/>
  <c r="I67" i="3"/>
  <c r="E67" i="3"/>
  <c r="D67" i="3"/>
  <c r="Q38" i="3"/>
  <c r="P38" i="3"/>
  <c r="L38" i="3"/>
  <c r="K38" i="3"/>
  <c r="J38" i="3"/>
  <c r="I38" i="3"/>
  <c r="E38" i="3"/>
  <c r="D38" i="3"/>
  <c r="N48" i="2"/>
  <c r="Q48" i="2"/>
  <c r="R48" i="2"/>
  <c r="N49" i="2"/>
  <c r="Q49" i="2"/>
  <c r="R49" i="2"/>
  <c r="N51" i="2"/>
  <c r="Q51" i="2"/>
  <c r="R51" i="2"/>
  <c r="N52" i="2"/>
  <c r="Q52" i="2"/>
  <c r="R52" i="2"/>
  <c r="N53" i="2"/>
  <c r="Q53" i="2"/>
  <c r="R53" i="2"/>
  <c r="N54" i="2"/>
  <c r="Q54" i="2"/>
  <c r="R54" i="2"/>
  <c r="N55" i="2"/>
  <c r="Q55" i="2"/>
  <c r="R55" i="2"/>
  <c r="K47" i="2"/>
  <c r="J47" i="2"/>
  <c r="G48" i="2"/>
  <c r="G49" i="2"/>
  <c r="G51" i="2"/>
  <c r="G52" i="2"/>
  <c r="G53" i="2"/>
  <c r="G54" i="2"/>
  <c r="G55" i="2"/>
  <c r="G56" i="2"/>
  <c r="D47" i="2"/>
  <c r="R47" i="2" s="1"/>
  <c r="C47" i="2"/>
  <c r="K28" i="2"/>
  <c r="J28" i="2"/>
  <c r="D28" i="2"/>
  <c r="C28" i="2"/>
  <c r="Q28" i="2" s="1"/>
  <c r="N35" i="2"/>
  <c r="N29" i="2"/>
  <c r="N30" i="2"/>
  <c r="Q35" i="2"/>
  <c r="R35" i="2"/>
  <c r="Q29" i="2"/>
  <c r="R29" i="2"/>
  <c r="Q30" i="2"/>
  <c r="R30" i="2"/>
  <c r="G35" i="2"/>
  <c r="G29" i="2"/>
  <c r="G30" i="2"/>
  <c r="N10" i="2"/>
  <c r="N11" i="2"/>
  <c r="N13" i="2"/>
  <c r="N14" i="2"/>
  <c r="N15" i="2"/>
  <c r="N16" i="2"/>
  <c r="N17" i="2"/>
  <c r="N18" i="2"/>
  <c r="K9" i="2"/>
  <c r="J9" i="2"/>
  <c r="Q8" i="2"/>
  <c r="R8" i="2"/>
  <c r="Q10" i="2"/>
  <c r="R10" i="2"/>
  <c r="Q11" i="2"/>
  <c r="R11" i="2"/>
  <c r="Q13" i="2"/>
  <c r="R13" i="2"/>
  <c r="Q14" i="2"/>
  <c r="R14" i="2"/>
  <c r="Q15" i="2"/>
  <c r="R15" i="2"/>
  <c r="Q16" i="2"/>
  <c r="R16" i="2"/>
  <c r="Q17" i="2"/>
  <c r="R17" i="2"/>
  <c r="Q18" i="2"/>
  <c r="R18" i="2"/>
  <c r="G10" i="2"/>
  <c r="G11" i="2"/>
  <c r="G13" i="2"/>
  <c r="G14" i="2"/>
  <c r="G15" i="2"/>
  <c r="G16" i="2"/>
  <c r="G17" i="2"/>
  <c r="G18" i="2"/>
  <c r="D9" i="2"/>
  <c r="C9" i="2"/>
  <c r="Q9" i="2" s="1"/>
  <c r="S24" i="2"/>
  <c r="N24" i="2"/>
  <c r="G24" i="2"/>
  <c r="P18" i="34"/>
  <c r="P12" i="34"/>
  <c r="O12" i="34"/>
  <c r="N12" i="34"/>
  <c r="P11" i="34"/>
  <c r="P8" i="34"/>
  <c r="P7" i="34"/>
  <c r="N11" i="34"/>
  <c r="F16" i="34"/>
  <c r="H16" i="34" s="1"/>
  <c r="F17" i="34"/>
  <c r="I18" i="34"/>
  <c r="S16" i="34"/>
  <c r="J10" i="34"/>
  <c r="J31" i="2"/>
  <c r="K31" i="2"/>
  <c r="C31" i="2"/>
  <c r="D31" i="2"/>
  <c r="K50" i="2"/>
  <c r="J50" i="2"/>
  <c r="D50" i="2"/>
  <c r="C50" i="2"/>
  <c r="K12" i="2"/>
  <c r="J12" i="2"/>
  <c r="D12" i="2"/>
  <c r="R12" i="2" s="1"/>
  <c r="C12" i="2"/>
  <c r="C24" i="2"/>
  <c r="R37" i="36"/>
  <c r="R66" i="36" s="1"/>
  <c r="C6" i="36"/>
  <c r="L67" i="36" s="1"/>
  <c r="B6" i="36"/>
  <c r="I6" i="36" s="1"/>
  <c r="Q6" i="3"/>
  <c r="P6" i="3"/>
  <c r="L6" i="3"/>
  <c r="K6" i="3"/>
  <c r="J6" i="3"/>
  <c r="I6" i="3"/>
  <c r="E6" i="3"/>
  <c r="D6" i="3"/>
  <c r="S43" i="2"/>
  <c r="M44" i="2"/>
  <c r="L44" i="2"/>
  <c r="K44" i="2"/>
  <c r="J44" i="2"/>
  <c r="F44" i="2"/>
  <c r="E44" i="2"/>
  <c r="D44" i="2"/>
  <c r="C44" i="2"/>
  <c r="R25" i="2"/>
  <c r="R44" i="2"/>
  <c r="Q25" i="2"/>
  <c r="Q44" i="2"/>
  <c r="M25" i="2"/>
  <c r="L25" i="2"/>
  <c r="K25" i="2"/>
  <c r="J25" i="2"/>
  <c r="F25" i="2"/>
  <c r="E25" i="2"/>
  <c r="D25" i="2"/>
  <c r="C25" i="2"/>
  <c r="R6" i="2"/>
  <c r="Q6" i="2"/>
  <c r="M6" i="2"/>
  <c r="K6" i="2"/>
  <c r="J6" i="2"/>
  <c r="F6" i="2"/>
  <c r="E6" i="2"/>
  <c r="L6" i="2"/>
  <c r="G5" i="34"/>
  <c r="I5" i="34" s="1"/>
  <c r="T6" i="34"/>
  <c r="S6" i="34"/>
  <c r="M81" i="36"/>
  <c r="P81" i="36"/>
  <c r="Q81" i="36"/>
  <c r="M82" i="36"/>
  <c r="P82" i="36"/>
  <c r="Q82" i="36"/>
  <c r="M83" i="36"/>
  <c r="P83" i="36"/>
  <c r="Q83" i="36"/>
  <c r="M86" i="36"/>
  <c r="F81" i="36"/>
  <c r="F82" i="36"/>
  <c r="F83" i="36"/>
  <c r="P82" i="3"/>
  <c r="Q82" i="3"/>
  <c r="P83" i="3"/>
  <c r="Q83" i="3"/>
  <c r="M82" i="3"/>
  <c r="M83" i="3"/>
  <c r="F82" i="3"/>
  <c r="F83" i="3"/>
  <c r="M59" i="36"/>
  <c r="P59" i="36"/>
  <c r="Q59" i="36"/>
  <c r="M60" i="36"/>
  <c r="P60" i="36"/>
  <c r="Q60" i="36"/>
  <c r="M29" i="36"/>
  <c r="P29" i="36"/>
  <c r="Q29" i="36"/>
  <c r="F29" i="36"/>
  <c r="F59" i="36"/>
  <c r="F60" i="36"/>
  <c r="F79" i="36"/>
  <c r="F80" i="36"/>
  <c r="M79" i="36"/>
  <c r="P79" i="36"/>
  <c r="Q79" i="36"/>
  <c r="M80" i="36"/>
  <c r="P80" i="36"/>
  <c r="Q80" i="36"/>
  <c r="I95" i="36"/>
  <c r="K95" i="36" s="1"/>
  <c r="J95" i="36"/>
  <c r="L95" i="36" s="1"/>
  <c r="F81" i="3"/>
  <c r="F84" i="3"/>
  <c r="F85" i="3"/>
  <c r="F86" i="3"/>
  <c r="M81" i="3"/>
  <c r="P81" i="3"/>
  <c r="Q81" i="3"/>
  <c r="M6" i="34"/>
  <c r="L6" i="34"/>
  <c r="Q96" i="36"/>
  <c r="P96" i="36"/>
  <c r="M96" i="36"/>
  <c r="L96" i="36"/>
  <c r="K96" i="36"/>
  <c r="F96" i="36"/>
  <c r="C95" i="36"/>
  <c r="E95" i="36" s="1"/>
  <c r="B95" i="36"/>
  <c r="D95" i="36" s="1"/>
  <c r="L94" i="36"/>
  <c r="N94" i="36" s="1"/>
  <c r="K94" i="36"/>
  <c r="E94" i="36"/>
  <c r="D94" i="36"/>
  <c r="L93" i="36"/>
  <c r="N93" i="36" s="1"/>
  <c r="K93" i="36"/>
  <c r="E93" i="36"/>
  <c r="D93" i="36"/>
  <c r="L92" i="36"/>
  <c r="N92" i="36" s="1"/>
  <c r="K92" i="36"/>
  <c r="E92" i="36"/>
  <c r="D92" i="36"/>
  <c r="L91" i="36"/>
  <c r="N91" i="36" s="1"/>
  <c r="K91" i="36"/>
  <c r="E91" i="36"/>
  <c r="D91" i="36"/>
  <c r="L90" i="36"/>
  <c r="N90" i="36" s="1"/>
  <c r="K90" i="36"/>
  <c r="E90" i="36"/>
  <c r="D90" i="36"/>
  <c r="L89" i="36"/>
  <c r="N89" i="36" s="1"/>
  <c r="K89" i="36"/>
  <c r="E89" i="36"/>
  <c r="D89" i="36"/>
  <c r="L88" i="36"/>
  <c r="N88" i="36" s="1"/>
  <c r="K88" i="36"/>
  <c r="E88" i="36"/>
  <c r="D88" i="36"/>
  <c r="L87" i="36"/>
  <c r="N87" i="36" s="1"/>
  <c r="K87" i="36"/>
  <c r="E87" i="36"/>
  <c r="D87" i="36"/>
  <c r="L86" i="36"/>
  <c r="K86" i="36"/>
  <c r="E86" i="36"/>
  <c r="D86" i="36"/>
  <c r="L85" i="36"/>
  <c r="K85" i="36"/>
  <c r="E85" i="36"/>
  <c r="D85" i="36"/>
  <c r="L84" i="36"/>
  <c r="K84" i="36"/>
  <c r="E84" i="36"/>
  <c r="D84" i="36"/>
  <c r="L83" i="36"/>
  <c r="K83" i="36"/>
  <c r="E83" i="36"/>
  <c r="D83" i="36"/>
  <c r="L82" i="36"/>
  <c r="K82" i="36"/>
  <c r="E82" i="36"/>
  <c r="D82" i="36"/>
  <c r="L81" i="36"/>
  <c r="K81" i="36"/>
  <c r="E81" i="36"/>
  <c r="D81" i="36"/>
  <c r="L80" i="36"/>
  <c r="K80" i="36"/>
  <c r="E80" i="36"/>
  <c r="D80" i="36"/>
  <c r="L79" i="36"/>
  <c r="K79" i="36"/>
  <c r="E79" i="36"/>
  <c r="D79" i="36"/>
  <c r="Q78" i="36"/>
  <c r="P78" i="36"/>
  <c r="M78" i="36"/>
  <c r="L78" i="36"/>
  <c r="K78" i="36"/>
  <c r="F78" i="36"/>
  <c r="E78" i="36"/>
  <c r="D78" i="36"/>
  <c r="Q77" i="36"/>
  <c r="P77" i="36"/>
  <c r="M77" i="36"/>
  <c r="L77" i="36"/>
  <c r="K77" i="36"/>
  <c r="F77" i="36"/>
  <c r="E77" i="36"/>
  <c r="D77" i="36"/>
  <c r="Q76" i="36"/>
  <c r="P76" i="36"/>
  <c r="M76" i="36"/>
  <c r="L76" i="36"/>
  <c r="K76" i="36"/>
  <c r="F76" i="36"/>
  <c r="E76" i="36"/>
  <c r="D76" i="36"/>
  <c r="Q75" i="36"/>
  <c r="P75" i="36"/>
  <c r="M75" i="36"/>
  <c r="L75" i="36"/>
  <c r="K75" i="36"/>
  <c r="F75" i="36"/>
  <c r="E75" i="36"/>
  <c r="D75" i="36"/>
  <c r="Q74" i="36"/>
  <c r="P74" i="36"/>
  <c r="M74" i="36"/>
  <c r="L74" i="36"/>
  <c r="K74" i="36"/>
  <c r="F74" i="36"/>
  <c r="E74" i="36"/>
  <c r="D74" i="36"/>
  <c r="Q73" i="36"/>
  <c r="P73" i="36"/>
  <c r="M73" i="36"/>
  <c r="L73" i="36"/>
  <c r="K73" i="36"/>
  <c r="F73" i="36"/>
  <c r="E73" i="36"/>
  <c r="D73" i="36"/>
  <c r="Q72" i="36"/>
  <c r="P72" i="36"/>
  <c r="M72" i="36"/>
  <c r="L72" i="36"/>
  <c r="K72" i="36"/>
  <c r="F72" i="36"/>
  <c r="E72" i="36"/>
  <c r="D72" i="36"/>
  <c r="Q71" i="36"/>
  <c r="P71" i="36"/>
  <c r="M71" i="36"/>
  <c r="L71" i="36"/>
  <c r="K71" i="36"/>
  <c r="F71" i="36"/>
  <c r="E71" i="36"/>
  <c r="D71" i="36"/>
  <c r="Q70" i="36"/>
  <c r="P70" i="36"/>
  <c r="M70" i="36"/>
  <c r="L70" i="36"/>
  <c r="K70" i="36"/>
  <c r="F70" i="36"/>
  <c r="E70" i="36"/>
  <c r="D70" i="36"/>
  <c r="Q69" i="36"/>
  <c r="P69" i="36"/>
  <c r="M69" i="36"/>
  <c r="L69" i="36"/>
  <c r="K69" i="36"/>
  <c r="F69" i="36"/>
  <c r="E69" i="36"/>
  <c r="D69" i="36"/>
  <c r="Q68" i="36"/>
  <c r="P68" i="36"/>
  <c r="M68" i="36"/>
  <c r="L68" i="36"/>
  <c r="K68" i="36"/>
  <c r="F68" i="36"/>
  <c r="E68" i="36"/>
  <c r="D68" i="36"/>
  <c r="Q67" i="36"/>
  <c r="P66" i="36"/>
  <c r="M66" i="36"/>
  <c r="K66" i="36"/>
  <c r="I66" i="36"/>
  <c r="F66" i="36"/>
  <c r="D66" i="36"/>
  <c r="B66" i="36"/>
  <c r="Q62" i="36"/>
  <c r="P62" i="36"/>
  <c r="M62" i="36"/>
  <c r="F62" i="36"/>
  <c r="J61" i="36"/>
  <c r="L61" i="36" s="1"/>
  <c r="I61" i="36"/>
  <c r="K61" i="36" s="1"/>
  <c r="C61" i="36"/>
  <c r="E61" i="36" s="1"/>
  <c r="B61" i="36"/>
  <c r="D61" i="36" s="1"/>
  <c r="L60" i="36"/>
  <c r="K60" i="36"/>
  <c r="E60" i="36"/>
  <c r="D60" i="36"/>
  <c r="L59" i="36"/>
  <c r="K59" i="36"/>
  <c r="E59" i="36"/>
  <c r="D59" i="36"/>
  <c r="Q58" i="36"/>
  <c r="P58" i="36"/>
  <c r="M58" i="36"/>
  <c r="L58" i="36"/>
  <c r="K58" i="36"/>
  <c r="F58" i="36"/>
  <c r="E58" i="36"/>
  <c r="D58" i="36"/>
  <c r="Q57" i="36"/>
  <c r="P57" i="36"/>
  <c r="M57" i="36"/>
  <c r="L57" i="36"/>
  <c r="K57" i="36"/>
  <c r="F57" i="36"/>
  <c r="E57" i="36"/>
  <c r="D57" i="36"/>
  <c r="Q56" i="36"/>
  <c r="P56" i="36"/>
  <c r="M56" i="36"/>
  <c r="L56" i="36"/>
  <c r="K56" i="36"/>
  <c r="F56" i="36"/>
  <c r="E56" i="36"/>
  <c r="D56" i="36"/>
  <c r="Q55" i="36"/>
  <c r="P55" i="36"/>
  <c r="M55" i="36"/>
  <c r="L55" i="36"/>
  <c r="K55" i="36"/>
  <c r="F55" i="36"/>
  <c r="E55" i="36"/>
  <c r="D55" i="36"/>
  <c r="Q54" i="36"/>
  <c r="P54" i="36"/>
  <c r="M54" i="36"/>
  <c r="L54" i="36"/>
  <c r="K54" i="36"/>
  <c r="F54" i="36"/>
  <c r="E54" i="36"/>
  <c r="D54" i="36"/>
  <c r="Q53" i="36"/>
  <c r="P53" i="36"/>
  <c r="M53" i="36"/>
  <c r="L53" i="36"/>
  <c r="K53" i="36"/>
  <c r="F53" i="36"/>
  <c r="E53" i="36"/>
  <c r="D53" i="36"/>
  <c r="Q52" i="36"/>
  <c r="P52" i="36"/>
  <c r="M52" i="36"/>
  <c r="L52" i="36"/>
  <c r="K52" i="36"/>
  <c r="F52" i="36"/>
  <c r="E52" i="36"/>
  <c r="D52" i="36"/>
  <c r="Q51" i="36"/>
  <c r="P51" i="36"/>
  <c r="M51" i="36"/>
  <c r="L51" i="36"/>
  <c r="K51" i="36"/>
  <c r="F51" i="36"/>
  <c r="E51" i="36"/>
  <c r="D51" i="36"/>
  <c r="Q50" i="36"/>
  <c r="P50" i="36"/>
  <c r="M50" i="36"/>
  <c r="L50" i="36"/>
  <c r="K50" i="36"/>
  <c r="F50" i="36"/>
  <c r="E50" i="36"/>
  <c r="D50" i="36"/>
  <c r="Q49" i="36"/>
  <c r="P49" i="36"/>
  <c r="M49" i="36"/>
  <c r="L49" i="36"/>
  <c r="K49" i="36"/>
  <c r="F49" i="36"/>
  <c r="E49" i="36"/>
  <c r="D49" i="36"/>
  <c r="Q48" i="36"/>
  <c r="P48" i="36"/>
  <c r="M48" i="36"/>
  <c r="L48" i="36"/>
  <c r="K48" i="36"/>
  <c r="F48" i="36"/>
  <c r="E48" i="36"/>
  <c r="D48" i="36"/>
  <c r="Q47" i="36"/>
  <c r="P47" i="36"/>
  <c r="M47" i="36"/>
  <c r="L47" i="36"/>
  <c r="K47" i="36"/>
  <c r="F47" i="36"/>
  <c r="E47" i="36"/>
  <c r="D47" i="36"/>
  <c r="Q46" i="36"/>
  <c r="P46" i="36"/>
  <c r="M46" i="36"/>
  <c r="L46" i="36"/>
  <c r="K46" i="36"/>
  <c r="F46" i="36"/>
  <c r="E46" i="36"/>
  <c r="D46" i="36"/>
  <c r="Q45" i="36"/>
  <c r="P45" i="36"/>
  <c r="M45" i="36"/>
  <c r="L45" i="36"/>
  <c r="K45" i="36"/>
  <c r="F45" i="36"/>
  <c r="E45" i="36"/>
  <c r="D45" i="36"/>
  <c r="Q44" i="36"/>
  <c r="P44" i="36"/>
  <c r="M44" i="36"/>
  <c r="L44" i="36"/>
  <c r="K44" i="36"/>
  <c r="F44" i="36"/>
  <c r="E44" i="36"/>
  <c r="D44" i="36"/>
  <c r="Q43" i="36"/>
  <c r="P43" i="36"/>
  <c r="M43" i="36"/>
  <c r="L43" i="36"/>
  <c r="K43" i="36"/>
  <c r="F43" i="36"/>
  <c r="E43" i="36"/>
  <c r="D43" i="36"/>
  <c r="Q42" i="36"/>
  <c r="P42" i="36"/>
  <c r="M42" i="36"/>
  <c r="L42" i="36"/>
  <c r="K42" i="36"/>
  <c r="F42" i="36"/>
  <c r="E42" i="36"/>
  <c r="D42" i="36"/>
  <c r="Q41" i="36"/>
  <c r="P41" i="36"/>
  <c r="M41" i="36"/>
  <c r="L41" i="36"/>
  <c r="K41" i="36"/>
  <c r="F41" i="36"/>
  <c r="E41" i="36"/>
  <c r="D41" i="36"/>
  <c r="Q40" i="36"/>
  <c r="P40" i="36"/>
  <c r="M40" i="36"/>
  <c r="L40" i="36"/>
  <c r="K40" i="36"/>
  <c r="F40" i="36"/>
  <c r="E40" i="36"/>
  <c r="D40" i="36"/>
  <c r="Q39" i="36"/>
  <c r="P39" i="36"/>
  <c r="M39" i="36"/>
  <c r="L39" i="36"/>
  <c r="K39" i="36"/>
  <c r="F39" i="36"/>
  <c r="E39" i="36"/>
  <c r="D39" i="36"/>
  <c r="C38" i="36"/>
  <c r="P37" i="36"/>
  <c r="M37" i="36"/>
  <c r="K37" i="36"/>
  <c r="I37" i="36"/>
  <c r="F37" i="36"/>
  <c r="D37" i="36"/>
  <c r="B37" i="36"/>
  <c r="Q33" i="36"/>
  <c r="P33" i="36"/>
  <c r="M33" i="36"/>
  <c r="F33" i="36"/>
  <c r="M32" i="36"/>
  <c r="K32" i="36"/>
  <c r="C32" i="36"/>
  <c r="E32" i="36" s="1"/>
  <c r="B32" i="36"/>
  <c r="D32" i="36" s="1"/>
  <c r="Q31" i="36"/>
  <c r="P31" i="36"/>
  <c r="M31" i="36"/>
  <c r="L31" i="36"/>
  <c r="K31" i="36"/>
  <c r="F31" i="36"/>
  <c r="E31" i="36"/>
  <c r="D31" i="36"/>
  <c r="Q30" i="36"/>
  <c r="P30" i="36"/>
  <c r="M30" i="36"/>
  <c r="L30" i="36"/>
  <c r="K30" i="36"/>
  <c r="F30" i="36"/>
  <c r="E30" i="36"/>
  <c r="D30" i="36"/>
  <c r="L29" i="36"/>
  <c r="K29" i="36"/>
  <c r="E29" i="36"/>
  <c r="D29" i="36"/>
  <c r="Q28" i="36"/>
  <c r="P28" i="36"/>
  <c r="M28" i="36"/>
  <c r="L28" i="36"/>
  <c r="K28" i="36"/>
  <c r="F28" i="36"/>
  <c r="E28" i="36"/>
  <c r="D28" i="36"/>
  <c r="Q27" i="36"/>
  <c r="P27" i="36"/>
  <c r="M27" i="36"/>
  <c r="L27" i="36"/>
  <c r="K27" i="36"/>
  <c r="F27" i="36"/>
  <c r="E27" i="36"/>
  <c r="D27" i="36"/>
  <c r="Q26" i="36"/>
  <c r="P26" i="36"/>
  <c r="M26" i="36"/>
  <c r="L26" i="36"/>
  <c r="K26" i="36"/>
  <c r="F26" i="36"/>
  <c r="E26" i="36"/>
  <c r="D26" i="36"/>
  <c r="Q25" i="36"/>
  <c r="P25" i="36"/>
  <c r="M25" i="36"/>
  <c r="L25" i="36"/>
  <c r="K25" i="36"/>
  <c r="F25" i="36"/>
  <c r="E25" i="36"/>
  <c r="D25" i="36"/>
  <c r="Q24" i="36"/>
  <c r="P24" i="36"/>
  <c r="M24" i="36"/>
  <c r="L24" i="36"/>
  <c r="K24" i="36"/>
  <c r="F24" i="36"/>
  <c r="E24" i="36"/>
  <c r="D24" i="36"/>
  <c r="Q23" i="36"/>
  <c r="P23" i="36"/>
  <c r="M23" i="36"/>
  <c r="L23" i="36"/>
  <c r="K23" i="36"/>
  <c r="F23" i="36"/>
  <c r="E23" i="36"/>
  <c r="D23" i="36"/>
  <c r="Q22" i="36"/>
  <c r="P22" i="36"/>
  <c r="M22" i="36"/>
  <c r="L22" i="36"/>
  <c r="K22" i="36"/>
  <c r="F22" i="36"/>
  <c r="E22" i="36"/>
  <c r="D22" i="36"/>
  <c r="Q21" i="36"/>
  <c r="P21" i="36"/>
  <c r="M21" i="36"/>
  <c r="L21" i="36"/>
  <c r="K21" i="36"/>
  <c r="F21" i="36"/>
  <c r="E21" i="36"/>
  <c r="D21" i="36"/>
  <c r="Q20" i="36"/>
  <c r="P20" i="36"/>
  <c r="M20" i="36"/>
  <c r="L20" i="36"/>
  <c r="K20" i="36"/>
  <c r="F20" i="36"/>
  <c r="E20" i="36"/>
  <c r="D20" i="36"/>
  <c r="Q19" i="36"/>
  <c r="P19" i="36"/>
  <c r="M19" i="36"/>
  <c r="L19" i="36"/>
  <c r="K19" i="36"/>
  <c r="F19" i="36"/>
  <c r="E19" i="36"/>
  <c r="D19" i="36"/>
  <c r="Q18" i="36"/>
  <c r="P18" i="36"/>
  <c r="M18" i="36"/>
  <c r="L18" i="36"/>
  <c r="K18" i="36"/>
  <c r="F18" i="36"/>
  <c r="E18" i="36"/>
  <c r="D18" i="36"/>
  <c r="Q17" i="36"/>
  <c r="P17" i="36"/>
  <c r="M17" i="36"/>
  <c r="L17" i="36"/>
  <c r="K17" i="36"/>
  <c r="F17" i="36"/>
  <c r="E17" i="36"/>
  <c r="D17" i="36"/>
  <c r="Q16" i="36"/>
  <c r="P16" i="36"/>
  <c r="M16" i="36"/>
  <c r="L16" i="36"/>
  <c r="K16" i="36"/>
  <c r="F16" i="36"/>
  <c r="E16" i="36"/>
  <c r="D16" i="36"/>
  <c r="Q15" i="36"/>
  <c r="P15" i="36"/>
  <c r="M15" i="36"/>
  <c r="L15" i="36"/>
  <c r="K15" i="36"/>
  <c r="F15" i="36"/>
  <c r="E15" i="36"/>
  <c r="D15" i="36"/>
  <c r="Q14" i="36"/>
  <c r="P14" i="36"/>
  <c r="M14" i="36"/>
  <c r="L14" i="36"/>
  <c r="K14" i="36"/>
  <c r="F14" i="36"/>
  <c r="E14" i="36"/>
  <c r="D14" i="36"/>
  <c r="Q13" i="36"/>
  <c r="P13" i="36"/>
  <c r="M13" i="36"/>
  <c r="L13" i="36"/>
  <c r="K13" i="36"/>
  <c r="F13" i="36"/>
  <c r="E13" i="36"/>
  <c r="D13" i="36"/>
  <c r="Q12" i="36"/>
  <c r="P12" i="36"/>
  <c r="M12" i="36"/>
  <c r="L12" i="36"/>
  <c r="K12" i="36"/>
  <c r="F12" i="36"/>
  <c r="E12" i="36"/>
  <c r="D12" i="36"/>
  <c r="Q11" i="36"/>
  <c r="P11" i="36"/>
  <c r="M11" i="36"/>
  <c r="L11" i="36"/>
  <c r="K11" i="36"/>
  <c r="F11" i="36"/>
  <c r="E11" i="36"/>
  <c r="D11" i="36"/>
  <c r="Q10" i="36"/>
  <c r="P10" i="36"/>
  <c r="M10" i="36"/>
  <c r="L10" i="36"/>
  <c r="K10" i="36"/>
  <c r="F10" i="36"/>
  <c r="E10" i="36"/>
  <c r="D10" i="36"/>
  <c r="Q9" i="36"/>
  <c r="P9" i="36"/>
  <c r="M9" i="36"/>
  <c r="L9" i="36"/>
  <c r="K9" i="36"/>
  <c r="F9" i="36"/>
  <c r="E9" i="36"/>
  <c r="D9" i="36"/>
  <c r="Q8" i="36"/>
  <c r="P8" i="36"/>
  <c r="M8" i="36"/>
  <c r="L8" i="36"/>
  <c r="K8" i="36"/>
  <c r="F8" i="36"/>
  <c r="E8" i="36"/>
  <c r="D8" i="36"/>
  <c r="Q7" i="36"/>
  <c r="P7" i="36"/>
  <c r="M7" i="36"/>
  <c r="L7" i="36"/>
  <c r="K7" i="36"/>
  <c r="F7" i="36"/>
  <c r="E7" i="36"/>
  <c r="D7" i="36"/>
  <c r="Q6" i="36"/>
  <c r="P5" i="36"/>
  <c r="M5" i="36"/>
  <c r="K5" i="36"/>
  <c r="I5" i="36"/>
  <c r="D5" i="36"/>
  <c r="F5" i="36" s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I8" i="34"/>
  <c r="H6" i="34"/>
  <c r="O6" i="34" s="1"/>
  <c r="G6" i="34"/>
  <c r="N6" i="34" s="1"/>
  <c r="S5" i="34"/>
  <c r="P5" i="34"/>
  <c r="N5" i="34"/>
  <c r="L5" i="34"/>
  <c r="H11" i="34"/>
  <c r="L61" i="3"/>
  <c r="K61" i="3"/>
  <c r="C61" i="3"/>
  <c r="E61" i="3" s="1"/>
  <c r="B61" i="3"/>
  <c r="P5" i="3"/>
  <c r="M5" i="3"/>
  <c r="K5" i="3"/>
  <c r="I5" i="3"/>
  <c r="F5" i="3"/>
  <c r="D5" i="3"/>
  <c r="Q43" i="2"/>
  <c r="N43" i="2"/>
  <c r="L43" i="2"/>
  <c r="J43" i="2"/>
  <c r="G43" i="2"/>
  <c r="E43" i="2"/>
  <c r="C43" i="2"/>
  <c r="Q24" i="2"/>
  <c r="L24" i="2"/>
  <c r="J24" i="2"/>
  <c r="E24" i="2"/>
  <c r="Q5" i="2"/>
  <c r="L5" i="2"/>
  <c r="J5" i="2"/>
  <c r="E5" i="2"/>
  <c r="P69" i="3"/>
  <c r="Q69" i="3"/>
  <c r="P70" i="3"/>
  <c r="Q70" i="3"/>
  <c r="P71" i="3"/>
  <c r="Q71" i="3"/>
  <c r="P72" i="3"/>
  <c r="Q72" i="3"/>
  <c r="P73" i="3"/>
  <c r="Q73" i="3"/>
  <c r="P74" i="3"/>
  <c r="Q74" i="3"/>
  <c r="P75" i="3"/>
  <c r="Q75" i="3"/>
  <c r="P76" i="3"/>
  <c r="Q76" i="3"/>
  <c r="P77" i="3"/>
  <c r="Q77" i="3"/>
  <c r="P78" i="3"/>
  <c r="Q78" i="3"/>
  <c r="P79" i="3"/>
  <c r="Q79" i="3"/>
  <c r="P80" i="3"/>
  <c r="Q80" i="3"/>
  <c r="P84" i="3"/>
  <c r="Q84" i="3"/>
  <c r="P85" i="3"/>
  <c r="Q85" i="3"/>
  <c r="P86" i="3"/>
  <c r="Q86" i="3"/>
  <c r="P96" i="3"/>
  <c r="Q96" i="3"/>
  <c r="Q68" i="3"/>
  <c r="P68" i="3"/>
  <c r="Q62" i="3"/>
  <c r="P62" i="3"/>
  <c r="Q60" i="3"/>
  <c r="P60" i="3"/>
  <c r="Q59" i="3"/>
  <c r="P59" i="3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40" i="3"/>
  <c r="P40" i="3"/>
  <c r="Q39" i="3"/>
  <c r="P39" i="3"/>
  <c r="P8" i="3"/>
  <c r="Q8" i="3"/>
  <c r="P9" i="3"/>
  <c r="Q9" i="3"/>
  <c r="P10" i="3"/>
  <c r="Q10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3" i="3"/>
  <c r="Q33" i="3"/>
  <c r="Q7" i="3"/>
  <c r="P7" i="3"/>
  <c r="R56" i="2"/>
  <c r="Q56" i="2"/>
  <c r="R46" i="2"/>
  <c r="Q46" i="2"/>
  <c r="R45" i="2"/>
  <c r="Q45" i="2"/>
  <c r="R37" i="2"/>
  <c r="Q37" i="2"/>
  <c r="R36" i="2"/>
  <c r="Q36" i="2"/>
  <c r="R34" i="2"/>
  <c r="Q34" i="2"/>
  <c r="R33" i="2"/>
  <c r="Q33" i="2"/>
  <c r="R32" i="2"/>
  <c r="Q32" i="2"/>
  <c r="R27" i="2"/>
  <c r="Q27" i="2"/>
  <c r="R26" i="2"/>
  <c r="Q26" i="2"/>
  <c r="R7" i="2"/>
  <c r="Q7" i="2"/>
  <c r="N46" i="2"/>
  <c r="N56" i="2"/>
  <c r="N45" i="2"/>
  <c r="G46" i="2"/>
  <c r="G45" i="2"/>
  <c r="G27" i="2"/>
  <c r="G32" i="2"/>
  <c r="G33" i="2"/>
  <c r="G34" i="2"/>
  <c r="G36" i="2"/>
  <c r="G37" i="2"/>
  <c r="G26" i="2"/>
  <c r="K69" i="3"/>
  <c r="L69" i="3"/>
  <c r="M69" i="3"/>
  <c r="K70" i="3"/>
  <c r="L70" i="3"/>
  <c r="M70" i="3"/>
  <c r="K71" i="3"/>
  <c r="L71" i="3"/>
  <c r="M71" i="3"/>
  <c r="K72" i="3"/>
  <c r="L72" i="3"/>
  <c r="M72" i="3"/>
  <c r="K73" i="3"/>
  <c r="L73" i="3"/>
  <c r="M73" i="3"/>
  <c r="K74" i="3"/>
  <c r="L74" i="3"/>
  <c r="M74" i="3"/>
  <c r="K75" i="3"/>
  <c r="L75" i="3"/>
  <c r="M75" i="3"/>
  <c r="K76" i="3"/>
  <c r="L76" i="3"/>
  <c r="M76" i="3"/>
  <c r="K77" i="3"/>
  <c r="L77" i="3"/>
  <c r="M77" i="3"/>
  <c r="K78" i="3"/>
  <c r="L78" i="3"/>
  <c r="M78" i="3"/>
  <c r="K79" i="3"/>
  <c r="L79" i="3"/>
  <c r="M79" i="3"/>
  <c r="K80" i="3"/>
  <c r="L80" i="3"/>
  <c r="M80" i="3"/>
  <c r="K81" i="3"/>
  <c r="L81" i="3"/>
  <c r="K82" i="3"/>
  <c r="L82" i="3"/>
  <c r="K83" i="3"/>
  <c r="L83" i="3"/>
  <c r="K84" i="3"/>
  <c r="L84" i="3"/>
  <c r="M84" i="3"/>
  <c r="K85" i="3"/>
  <c r="L85" i="3"/>
  <c r="M85" i="3"/>
  <c r="K86" i="3"/>
  <c r="L86" i="3"/>
  <c r="M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6" i="3"/>
  <c r="L96" i="3"/>
  <c r="M96" i="3"/>
  <c r="L68" i="3"/>
  <c r="K68" i="3"/>
  <c r="M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G89" i="3" s="1"/>
  <c r="D90" i="3"/>
  <c r="E90" i="3"/>
  <c r="G90" i="3" s="1"/>
  <c r="D91" i="3"/>
  <c r="E91" i="3"/>
  <c r="G91" i="3" s="1"/>
  <c r="D92" i="3"/>
  <c r="E92" i="3"/>
  <c r="G92" i="3" s="1"/>
  <c r="D93" i="3"/>
  <c r="E93" i="3"/>
  <c r="G93" i="3" s="1"/>
  <c r="D94" i="3"/>
  <c r="E94" i="3"/>
  <c r="G94" i="3" s="1"/>
  <c r="F96" i="3"/>
  <c r="F68" i="3"/>
  <c r="E68" i="3"/>
  <c r="D68" i="3"/>
  <c r="J95" i="3"/>
  <c r="L95" i="3" s="1"/>
  <c r="I95" i="3"/>
  <c r="K95" i="3" s="1"/>
  <c r="C95" i="3"/>
  <c r="E95" i="3" s="1"/>
  <c r="B95" i="3"/>
  <c r="D95" i="3" s="1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K49" i="3"/>
  <c r="L49" i="3"/>
  <c r="M49" i="3"/>
  <c r="K50" i="3"/>
  <c r="L50" i="3"/>
  <c r="M50" i="3"/>
  <c r="K51" i="3"/>
  <c r="L51" i="3"/>
  <c r="M51" i="3"/>
  <c r="K52" i="3"/>
  <c r="L52" i="3"/>
  <c r="M52" i="3"/>
  <c r="K53" i="3"/>
  <c r="L53" i="3"/>
  <c r="M53" i="3"/>
  <c r="K54" i="3"/>
  <c r="L54" i="3"/>
  <c r="M54" i="3"/>
  <c r="K55" i="3"/>
  <c r="L55" i="3"/>
  <c r="M55" i="3"/>
  <c r="K56" i="3"/>
  <c r="L56" i="3"/>
  <c r="M56" i="3"/>
  <c r="K57" i="3"/>
  <c r="L57" i="3"/>
  <c r="M57" i="3"/>
  <c r="K58" i="3"/>
  <c r="L58" i="3"/>
  <c r="M58" i="3"/>
  <c r="K59" i="3"/>
  <c r="L59" i="3"/>
  <c r="M59" i="3"/>
  <c r="K60" i="3"/>
  <c r="L60" i="3"/>
  <c r="M60" i="3"/>
  <c r="K62" i="3"/>
  <c r="L62" i="3"/>
  <c r="M62" i="3"/>
  <c r="M39" i="3"/>
  <c r="L39" i="3"/>
  <c r="K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3" i="3"/>
  <c r="M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7" i="3"/>
  <c r="J32" i="3"/>
  <c r="L32" i="3" s="1"/>
  <c r="I32" i="3"/>
  <c r="K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E7" i="3"/>
  <c r="D7" i="3"/>
  <c r="C32" i="3"/>
  <c r="E32" i="3" s="1"/>
  <c r="B32" i="3"/>
  <c r="D32" i="3" s="1"/>
  <c r="N27" i="2"/>
  <c r="N32" i="2"/>
  <c r="N33" i="2"/>
  <c r="N34" i="2"/>
  <c r="N36" i="2"/>
  <c r="N37" i="2"/>
  <c r="N26" i="2"/>
  <c r="N8" i="2"/>
  <c r="N7" i="2"/>
  <c r="G8" i="2"/>
  <c r="G7" i="2"/>
  <c r="O7" i="34"/>
  <c r="O11" i="34"/>
  <c r="P15" i="34"/>
  <c r="N7" i="34"/>
  <c r="Q9" i="34"/>
  <c r="T7" i="34"/>
  <c r="H7" i="34"/>
  <c r="I7" i="34"/>
  <c r="S7" i="34"/>
  <c r="K37" i="3"/>
  <c r="D6" i="36"/>
  <c r="D38" i="36"/>
  <c r="B67" i="36"/>
  <c r="P67" i="36"/>
  <c r="G7" i="34"/>
  <c r="G11" i="34"/>
  <c r="J9" i="34"/>
  <c r="E62" i="47" l="1"/>
  <c r="G61" i="47"/>
  <c r="N32" i="47"/>
  <c r="G32" i="47"/>
  <c r="E33" i="47"/>
  <c r="G87" i="36"/>
  <c r="G88" i="36"/>
  <c r="G89" i="36"/>
  <c r="G90" i="36"/>
  <c r="G91" i="36"/>
  <c r="G92" i="36"/>
  <c r="G93" i="36"/>
  <c r="R61" i="48"/>
  <c r="Q38" i="36"/>
  <c r="C67" i="36"/>
  <c r="I67" i="36"/>
  <c r="K38" i="36"/>
  <c r="P6" i="36"/>
  <c r="N95" i="48"/>
  <c r="J38" i="2"/>
  <c r="L26" i="2" s="1"/>
  <c r="G94" i="36"/>
  <c r="R61" i="46"/>
  <c r="N84" i="36"/>
  <c r="N85" i="36"/>
  <c r="C38" i="2"/>
  <c r="E35" i="2" s="1"/>
  <c r="N88" i="3"/>
  <c r="N87" i="3"/>
  <c r="L62" i="47"/>
  <c r="G84" i="36"/>
  <c r="G85" i="36"/>
  <c r="G86" i="36"/>
  <c r="G88" i="3"/>
  <c r="G87" i="3"/>
  <c r="R32" i="47"/>
  <c r="I17" i="34"/>
  <c r="H17" i="34"/>
  <c r="J17" i="34" s="1"/>
  <c r="J13" i="34"/>
  <c r="N62" i="3"/>
  <c r="J14" i="34"/>
  <c r="Q10" i="34"/>
  <c r="E6" i="36"/>
  <c r="J6" i="36" s="1"/>
  <c r="J38" i="36"/>
  <c r="J67" i="36"/>
  <c r="K67" i="36"/>
  <c r="D67" i="36"/>
  <c r="P38" i="36"/>
  <c r="I38" i="36"/>
  <c r="B38" i="36"/>
  <c r="K6" i="36"/>
  <c r="L6" i="36"/>
  <c r="E38" i="36"/>
  <c r="L38" i="36"/>
  <c r="E67" i="36"/>
  <c r="N29" i="3"/>
  <c r="N30" i="3"/>
  <c r="N28" i="3"/>
  <c r="N26" i="3"/>
  <c r="N24" i="3"/>
  <c r="N22" i="3"/>
  <c r="N20" i="3"/>
  <c r="N18" i="3"/>
  <c r="N16" i="3"/>
  <c r="N14" i="3"/>
  <c r="N12" i="3"/>
  <c r="N10" i="3"/>
  <c r="N8" i="3"/>
  <c r="J57" i="2"/>
  <c r="L48" i="2" s="1"/>
  <c r="N48" i="3"/>
  <c r="N15" i="34"/>
  <c r="Q18" i="34"/>
  <c r="P16" i="34"/>
  <c r="Q11" i="34"/>
  <c r="Q8" i="34"/>
  <c r="C57" i="2"/>
  <c r="E46" i="2" s="1"/>
  <c r="G31" i="2"/>
  <c r="G39" i="36"/>
  <c r="G53" i="36"/>
  <c r="G60" i="36"/>
  <c r="G23" i="36"/>
  <c r="N54" i="3"/>
  <c r="N51" i="3"/>
  <c r="N50" i="3"/>
  <c r="N47" i="3"/>
  <c r="Q13" i="34"/>
  <c r="F37" i="3"/>
  <c r="D57" i="2"/>
  <c r="F45" i="2" s="1"/>
  <c r="T18" i="34"/>
  <c r="U18" i="34" s="1"/>
  <c r="G71" i="36"/>
  <c r="N50" i="36"/>
  <c r="G31" i="3"/>
  <c r="G28" i="3"/>
  <c r="G25" i="3"/>
  <c r="G24" i="3"/>
  <c r="G11" i="3"/>
  <c r="S14" i="2"/>
  <c r="G95" i="47"/>
  <c r="K62" i="36"/>
  <c r="R54" i="36"/>
  <c r="F61" i="36"/>
  <c r="G42" i="36"/>
  <c r="G48" i="36"/>
  <c r="G49" i="36"/>
  <c r="G50" i="36"/>
  <c r="G55" i="36"/>
  <c r="G75" i="3"/>
  <c r="M61" i="3"/>
  <c r="R41" i="3"/>
  <c r="R43" i="3"/>
  <c r="R44" i="3"/>
  <c r="R45" i="3"/>
  <c r="R46" i="3"/>
  <c r="R47" i="3"/>
  <c r="R48" i="3"/>
  <c r="R50" i="3"/>
  <c r="R51" i="3"/>
  <c r="R52" i="3"/>
  <c r="R53" i="3"/>
  <c r="R54" i="3"/>
  <c r="R55" i="3"/>
  <c r="R56" i="3"/>
  <c r="R57" i="3"/>
  <c r="R58" i="3"/>
  <c r="R59" i="3"/>
  <c r="I17" i="49"/>
  <c r="G24" i="36"/>
  <c r="N69" i="36"/>
  <c r="N28" i="2"/>
  <c r="G58" i="36"/>
  <c r="G31" i="36"/>
  <c r="G20" i="3"/>
  <c r="U7" i="34"/>
  <c r="U9" i="34"/>
  <c r="U8" i="34"/>
  <c r="N39" i="36"/>
  <c r="N40" i="36"/>
  <c r="R40" i="36"/>
  <c r="R42" i="36"/>
  <c r="R44" i="36"/>
  <c r="N46" i="36"/>
  <c r="R50" i="36"/>
  <c r="R52" i="36"/>
  <c r="R55" i="36"/>
  <c r="N56" i="36"/>
  <c r="N79" i="3"/>
  <c r="G73" i="3"/>
  <c r="E96" i="3"/>
  <c r="G83" i="3"/>
  <c r="G79" i="3"/>
  <c r="R70" i="3"/>
  <c r="G55" i="3"/>
  <c r="G13" i="3"/>
  <c r="N96" i="36"/>
  <c r="G78" i="36"/>
  <c r="N60" i="36"/>
  <c r="G59" i="36"/>
  <c r="R11" i="36"/>
  <c r="R15" i="36"/>
  <c r="N83" i="3"/>
  <c r="N81" i="3"/>
  <c r="N74" i="3"/>
  <c r="N69" i="3"/>
  <c r="G71" i="3"/>
  <c r="G69" i="3"/>
  <c r="N60" i="3"/>
  <c r="N58" i="3"/>
  <c r="N55" i="3"/>
  <c r="N52" i="3"/>
  <c r="N46" i="3"/>
  <c r="R60" i="3"/>
  <c r="G59" i="3"/>
  <c r="G57" i="3"/>
  <c r="G52" i="3"/>
  <c r="G50" i="3"/>
  <c r="G49" i="3"/>
  <c r="G40" i="3"/>
  <c r="F61" i="3"/>
  <c r="Q7" i="34"/>
  <c r="N50" i="2"/>
  <c r="S30" i="2"/>
  <c r="S29" i="2"/>
  <c r="G28" i="2"/>
  <c r="R76" i="36"/>
  <c r="N61" i="36"/>
  <c r="R46" i="36"/>
  <c r="N7" i="36"/>
  <c r="N8" i="36"/>
  <c r="N9" i="36"/>
  <c r="N10" i="36"/>
  <c r="N13" i="36"/>
  <c r="N14" i="36"/>
  <c r="N15" i="36"/>
  <c r="N18" i="36"/>
  <c r="N20" i="36"/>
  <c r="N21" i="36"/>
  <c r="N22" i="36"/>
  <c r="N23" i="36"/>
  <c r="N25" i="36"/>
  <c r="N26" i="36"/>
  <c r="N27" i="36"/>
  <c r="R27" i="36"/>
  <c r="N28" i="36"/>
  <c r="R28" i="36"/>
  <c r="N29" i="36"/>
  <c r="N30" i="36"/>
  <c r="R30" i="36"/>
  <c r="R96" i="3"/>
  <c r="R68" i="3"/>
  <c r="R84" i="3"/>
  <c r="R77" i="3"/>
  <c r="R75" i="3"/>
  <c r="R73" i="3"/>
  <c r="R21" i="3"/>
  <c r="D61" i="3"/>
  <c r="G61" i="3" s="1"/>
  <c r="Q12" i="34"/>
  <c r="U13" i="34"/>
  <c r="J12" i="34"/>
  <c r="T17" i="34"/>
  <c r="U17" i="34" s="1"/>
  <c r="S56" i="2"/>
  <c r="S16" i="2"/>
  <c r="S10" i="2"/>
  <c r="S8" i="2"/>
  <c r="R96" i="36"/>
  <c r="M95" i="36"/>
  <c r="L62" i="36"/>
  <c r="R60" i="36"/>
  <c r="G10" i="36"/>
  <c r="R31" i="36"/>
  <c r="N44" i="3"/>
  <c r="R62" i="3"/>
  <c r="R30" i="3"/>
  <c r="R28" i="3"/>
  <c r="R26" i="3"/>
  <c r="R25" i="3"/>
  <c r="R23" i="3"/>
  <c r="R20" i="3"/>
  <c r="R18" i="3"/>
  <c r="R17" i="3"/>
  <c r="R16" i="3"/>
  <c r="R15" i="3"/>
  <c r="R14" i="3"/>
  <c r="R13" i="3"/>
  <c r="R11" i="3"/>
  <c r="S55" i="2"/>
  <c r="Q31" i="2"/>
  <c r="J19" i="2"/>
  <c r="L16" i="2" s="1"/>
  <c r="N9" i="2"/>
  <c r="P95" i="36"/>
  <c r="G73" i="36"/>
  <c r="G75" i="36"/>
  <c r="G82" i="36"/>
  <c r="N68" i="36"/>
  <c r="N74" i="36"/>
  <c r="R82" i="36"/>
  <c r="G69" i="36"/>
  <c r="R72" i="36"/>
  <c r="R59" i="36"/>
  <c r="N31" i="36"/>
  <c r="G25" i="36"/>
  <c r="N70" i="3"/>
  <c r="G58" i="3"/>
  <c r="G56" i="3"/>
  <c r="G54" i="3"/>
  <c r="G53" i="3"/>
  <c r="G51" i="3"/>
  <c r="G46" i="3"/>
  <c r="G45" i="3"/>
  <c r="G44" i="3"/>
  <c r="N31" i="3"/>
  <c r="N27" i="3"/>
  <c r="N25" i="3"/>
  <c r="N23" i="3"/>
  <c r="N21" i="3"/>
  <c r="N19" i="3"/>
  <c r="N17" i="3"/>
  <c r="N15" i="3"/>
  <c r="N13" i="3"/>
  <c r="N11" i="3"/>
  <c r="N9" i="3"/>
  <c r="G18" i="3"/>
  <c r="G12" i="3"/>
  <c r="J18" i="34"/>
  <c r="S45" i="2"/>
  <c r="R28" i="2"/>
  <c r="S28" i="2" s="1"/>
  <c r="K19" i="2"/>
  <c r="M16" i="2" s="1"/>
  <c r="S15" i="2"/>
  <c r="R68" i="36"/>
  <c r="R70" i="36"/>
  <c r="R71" i="36"/>
  <c r="N72" i="36"/>
  <c r="N73" i="36"/>
  <c r="R74" i="36"/>
  <c r="R75" i="36"/>
  <c r="N77" i="36"/>
  <c r="R77" i="36"/>
  <c r="N82" i="36"/>
  <c r="N86" i="36"/>
  <c r="R80" i="36"/>
  <c r="R79" i="36"/>
  <c r="R83" i="36"/>
  <c r="R81" i="36"/>
  <c r="N59" i="36"/>
  <c r="N48" i="36"/>
  <c r="N54" i="36"/>
  <c r="N55" i="36"/>
  <c r="N57" i="36"/>
  <c r="N58" i="36"/>
  <c r="R41" i="36"/>
  <c r="G7" i="36"/>
  <c r="R7" i="36"/>
  <c r="G11" i="36"/>
  <c r="G12" i="36"/>
  <c r="R13" i="36"/>
  <c r="R14" i="36"/>
  <c r="R16" i="36"/>
  <c r="R17" i="36"/>
  <c r="G18" i="36"/>
  <c r="R19" i="36"/>
  <c r="R20" i="36"/>
  <c r="G21" i="36"/>
  <c r="N78" i="3"/>
  <c r="N77" i="3"/>
  <c r="N75" i="3"/>
  <c r="N72" i="3"/>
  <c r="N71" i="3"/>
  <c r="G68" i="3"/>
  <c r="R81" i="3"/>
  <c r="P61" i="3"/>
  <c r="N39" i="3"/>
  <c r="N59" i="3"/>
  <c r="N57" i="3"/>
  <c r="N56" i="3"/>
  <c r="N53" i="3"/>
  <c r="N49" i="3"/>
  <c r="N43" i="3"/>
  <c r="N42" i="3"/>
  <c r="N41" i="3"/>
  <c r="G42" i="3"/>
  <c r="Q61" i="3"/>
  <c r="L33" i="3"/>
  <c r="G26" i="3"/>
  <c r="G21" i="3"/>
  <c r="G17" i="3"/>
  <c r="G15" i="3"/>
  <c r="R33" i="3"/>
  <c r="M32" i="3"/>
  <c r="R12" i="3"/>
  <c r="G9" i="3"/>
  <c r="J7" i="34"/>
  <c r="S52" i="2"/>
  <c r="N31" i="2"/>
  <c r="D38" i="2"/>
  <c r="F28" i="2" s="1"/>
  <c r="D19" i="2"/>
  <c r="F16" i="2" s="1"/>
  <c r="S7" i="2"/>
  <c r="G47" i="2"/>
  <c r="N47" i="2"/>
  <c r="S49" i="2"/>
  <c r="S48" i="2"/>
  <c r="K57" i="2"/>
  <c r="M51" i="2" s="1"/>
  <c r="Q47" i="2"/>
  <c r="S47" i="2" s="1"/>
  <c r="S32" i="2"/>
  <c r="S26" i="2"/>
  <c r="S27" i="2"/>
  <c r="C19" i="2"/>
  <c r="E10" i="2" s="1"/>
  <c r="G9" i="2"/>
  <c r="R50" i="2"/>
  <c r="S54" i="2"/>
  <c r="S53" i="2"/>
  <c r="S51" i="2"/>
  <c r="Q50" i="2"/>
  <c r="G50" i="2"/>
  <c r="S46" i="2"/>
  <c r="R31" i="2"/>
  <c r="S37" i="2"/>
  <c r="K38" i="2"/>
  <c r="M35" i="2" s="1"/>
  <c r="N12" i="2"/>
  <c r="Q12" i="2"/>
  <c r="S12" i="2" s="1"/>
  <c r="S11" i="2"/>
  <c r="N70" i="36"/>
  <c r="R78" i="36"/>
  <c r="G45" i="36"/>
  <c r="G41" i="36"/>
  <c r="G44" i="36"/>
  <c r="G46" i="36"/>
  <c r="G47" i="36"/>
  <c r="R53" i="36"/>
  <c r="R56" i="36"/>
  <c r="G28" i="36"/>
  <c r="G30" i="36"/>
  <c r="G9" i="36"/>
  <c r="G20" i="36"/>
  <c r="G26" i="36"/>
  <c r="R29" i="36"/>
  <c r="G72" i="3"/>
  <c r="G70" i="3"/>
  <c r="G80" i="3"/>
  <c r="G77" i="3"/>
  <c r="G76" i="3"/>
  <c r="G74" i="3"/>
  <c r="N45" i="3"/>
  <c r="G41" i="3"/>
  <c r="N40" i="3"/>
  <c r="G39" i="3"/>
  <c r="R7" i="3"/>
  <c r="Q32" i="3"/>
  <c r="K33" i="3"/>
  <c r="N7" i="3"/>
  <c r="E33" i="3"/>
  <c r="F32" i="3"/>
  <c r="U12" i="34"/>
  <c r="U11" i="34"/>
  <c r="Q17" i="34"/>
  <c r="U15" i="34"/>
  <c r="J11" i="34"/>
  <c r="J16" i="34"/>
  <c r="S35" i="2"/>
  <c r="S18" i="2"/>
  <c r="S17" i="2"/>
  <c r="Q16" i="34"/>
  <c r="P17" i="34"/>
  <c r="Q14" i="34"/>
  <c r="O15" i="34"/>
  <c r="T16" i="34"/>
  <c r="U16" i="34" s="1"/>
  <c r="U10" i="34"/>
  <c r="H15" i="34"/>
  <c r="U14" i="34"/>
  <c r="I16" i="34"/>
  <c r="J8" i="34"/>
  <c r="S34" i="2"/>
  <c r="N61" i="48"/>
  <c r="R32" i="46"/>
  <c r="N71" i="36"/>
  <c r="N76" i="36"/>
  <c r="N78" i="36"/>
  <c r="G80" i="36"/>
  <c r="N80" i="36"/>
  <c r="N81" i="36"/>
  <c r="G68" i="36"/>
  <c r="R69" i="36"/>
  <c r="G70" i="36"/>
  <c r="G72" i="36"/>
  <c r="G74" i="36"/>
  <c r="G76" i="36"/>
  <c r="G77" i="36"/>
  <c r="G79" i="36"/>
  <c r="G81" i="36"/>
  <c r="N41" i="36"/>
  <c r="G56" i="36"/>
  <c r="G40" i="36"/>
  <c r="G51" i="36"/>
  <c r="N42" i="36"/>
  <c r="N43" i="36"/>
  <c r="N44" i="36"/>
  <c r="N45" i="36"/>
  <c r="R45" i="36"/>
  <c r="N47" i="36"/>
  <c r="R47" i="36"/>
  <c r="R48" i="36"/>
  <c r="N49" i="36"/>
  <c r="R49" i="36"/>
  <c r="N51" i="36"/>
  <c r="R51" i="36"/>
  <c r="N53" i="36"/>
  <c r="G43" i="36"/>
  <c r="R43" i="36"/>
  <c r="G57" i="36"/>
  <c r="G52" i="36"/>
  <c r="L32" i="36"/>
  <c r="L33" i="36" s="1"/>
  <c r="R33" i="36"/>
  <c r="N11" i="36"/>
  <c r="N12" i="36"/>
  <c r="N16" i="36"/>
  <c r="N17" i="36"/>
  <c r="N19" i="36"/>
  <c r="G8" i="36"/>
  <c r="E33" i="36"/>
  <c r="G15" i="36"/>
  <c r="G16" i="36"/>
  <c r="G17" i="36"/>
  <c r="R18" i="36"/>
  <c r="G19" i="36"/>
  <c r="R21" i="36"/>
  <c r="G22" i="36"/>
  <c r="R25" i="36"/>
  <c r="R26" i="36"/>
  <c r="E96" i="48"/>
  <c r="G61" i="48"/>
  <c r="Q95" i="36"/>
  <c r="F95" i="36"/>
  <c r="G83" i="36"/>
  <c r="D96" i="36"/>
  <c r="N75" i="36"/>
  <c r="N79" i="36"/>
  <c r="N83" i="36"/>
  <c r="N95" i="36"/>
  <c r="R73" i="36"/>
  <c r="G95" i="36"/>
  <c r="E96" i="36"/>
  <c r="N52" i="36"/>
  <c r="M61" i="36"/>
  <c r="R62" i="36"/>
  <c r="G54" i="36"/>
  <c r="R39" i="36"/>
  <c r="R57" i="36"/>
  <c r="R58" i="36"/>
  <c r="D62" i="36"/>
  <c r="G61" i="36"/>
  <c r="E62" i="36"/>
  <c r="Q61" i="36"/>
  <c r="P61" i="36"/>
  <c r="Q32" i="36"/>
  <c r="N24" i="36"/>
  <c r="G13" i="36"/>
  <c r="G14" i="36"/>
  <c r="G27" i="36"/>
  <c r="G29" i="36"/>
  <c r="D33" i="36"/>
  <c r="K33" i="36"/>
  <c r="R8" i="36"/>
  <c r="R9" i="36"/>
  <c r="R10" i="36"/>
  <c r="R12" i="36"/>
  <c r="R22" i="36"/>
  <c r="R23" i="36"/>
  <c r="R24" i="36"/>
  <c r="G32" i="36"/>
  <c r="P32" i="36"/>
  <c r="R32" i="36" s="1"/>
  <c r="F32" i="36"/>
  <c r="N96" i="3"/>
  <c r="N86" i="3"/>
  <c r="N84" i="3"/>
  <c r="N82" i="3"/>
  <c r="G85" i="3"/>
  <c r="G84" i="3"/>
  <c r="G82" i="3"/>
  <c r="G81" i="3"/>
  <c r="N85" i="3"/>
  <c r="N80" i="3"/>
  <c r="N73" i="3"/>
  <c r="R79" i="3"/>
  <c r="R78" i="3"/>
  <c r="R69" i="3"/>
  <c r="R82" i="3"/>
  <c r="F95" i="3"/>
  <c r="D96" i="3"/>
  <c r="G86" i="3"/>
  <c r="R85" i="3"/>
  <c r="R80" i="3"/>
  <c r="R76" i="3"/>
  <c r="R74" i="3"/>
  <c r="R72" i="3"/>
  <c r="R71" i="3"/>
  <c r="R83" i="3"/>
  <c r="G47" i="3"/>
  <c r="R40" i="3"/>
  <c r="R42" i="3"/>
  <c r="G60" i="3"/>
  <c r="G48" i="3"/>
  <c r="G14" i="3"/>
  <c r="R8" i="3"/>
  <c r="G10" i="3"/>
  <c r="R27" i="3"/>
  <c r="R24" i="3"/>
  <c r="R10" i="3"/>
  <c r="N68" i="3"/>
  <c r="N76" i="3"/>
  <c r="G78" i="3"/>
  <c r="R86" i="3"/>
  <c r="G95" i="3"/>
  <c r="G43" i="3"/>
  <c r="N61" i="3"/>
  <c r="R39" i="3"/>
  <c r="R49" i="3"/>
  <c r="E62" i="3"/>
  <c r="N32" i="3"/>
  <c r="G7" i="3"/>
  <c r="G30" i="3"/>
  <c r="G29" i="3"/>
  <c r="G27" i="3"/>
  <c r="G23" i="3"/>
  <c r="G22" i="3"/>
  <c r="G19" i="3"/>
  <c r="G16" i="3"/>
  <c r="G8" i="3"/>
  <c r="R9" i="3"/>
  <c r="R31" i="3"/>
  <c r="R29" i="3"/>
  <c r="R22" i="3"/>
  <c r="R19" i="3"/>
  <c r="D33" i="3"/>
  <c r="G32" i="3"/>
  <c r="P32" i="3"/>
  <c r="I37" i="3"/>
  <c r="S36" i="2"/>
  <c r="R9" i="2"/>
  <c r="S9" i="2" s="1"/>
  <c r="G15" i="34"/>
  <c r="P66" i="3"/>
  <c r="F66" i="3"/>
  <c r="I66" i="3"/>
  <c r="M66" i="3"/>
  <c r="K66" i="3"/>
  <c r="D66" i="3"/>
  <c r="D37" i="3"/>
  <c r="M37" i="3"/>
  <c r="P37" i="3"/>
  <c r="S33" i="2"/>
  <c r="S13" i="2"/>
  <c r="G12" i="2"/>
  <c r="N32" i="48"/>
  <c r="R32" i="48"/>
  <c r="L62" i="48"/>
  <c r="L33" i="48"/>
  <c r="N33" i="48" s="1"/>
  <c r="E33" i="48"/>
  <c r="L33" i="47"/>
  <c r="N61" i="46"/>
  <c r="N32" i="46"/>
  <c r="L33" i="46"/>
  <c r="N33" i="46" s="1"/>
  <c r="E96" i="46"/>
  <c r="D62" i="46"/>
  <c r="L62" i="46"/>
  <c r="D33" i="46"/>
  <c r="L36" i="2" l="1"/>
  <c r="L31" i="2"/>
  <c r="L33" i="2"/>
  <c r="L27" i="2"/>
  <c r="L29" i="2"/>
  <c r="L28" i="2"/>
  <c r="L37" i="2"/>
  <c r="L32" i="2"/>
  <c r="L34" i="2"/>
  <c r="L35" i="2"/>
  <c r="L30" i="2"/>
  <c r="E38" i="2"/>
  <c r="E33" i="2"/>
  <c r="E37" i="2"/>
  <c r="E31" i="2"/>
  <c r="E27" i="2"/>
  <c r="E26" i="2"/>
  <c r="E32" i="2"/>
  <c r="Q38" i="2"/>
  <c r="E34" i="2"/>
  <c r="E28" i="2"/>
  <c r="H28" i="2" s="1"/>
  <c r="E36" i="2"/>
  <c r="E30" i="2"/>
  <c r="E29" i="2"/>
  <c r="L47" i="2"/>
  <c r="L56" i="2"/>
  <c r="L54" i="2"/>
  <c r="E45" i="2"/>
  <c r="H45" i="2" s="1"/>
  <c r="L50" i="2"/>
  <c r="L46" i="2"/>
  <c r="L45" i="2"/>
  <c r="L51" i="2"/>
  <c r="O51" i="2" s="1"/>
  <c r="S31" i="2"/>
  <c r="F46" i="2"/>
  <c r="M27" i="2"/>
  <c r="L55" i="2"/>
  <c r="L52" i="2"/>
  <c r="L49" i="2"/>
  <c r="L53" i="2"/>
  <c r="E55" i="2"/>
  <c r="E56" i="2"/>
  <c r="E50" i="2"/>
  <c r="E48" i="2"/>
  <c r="E54" i="2"/>
  <c r="R61" i="3"/>
  <c r="F51" i="2"/>
  <c r="M7" i="2"/>
  <c r="D62" i="3"/>
  <c r="Q57" i="2"/>
  <c r="E52" i="2"/>
  <c r="E51" i="2"/>
  <c r="E53" i="2"/>
  <c r="E49" i="2"/>
  <c r="E47" i="2"/>
  <c r="M56" i="2"/>
  <c r="F53" i="2"/>
  <c r="H53" i="2" s="1"/>
  <c r="F50" i="2"/>
  <c r="F54" i="2"/>
  <c r="H54" i="2" s="1"/>
  <c r="G57" i="2"/>
  <c r="H46" i="2"/>
  <c r="F47" i="2"/>
  <c r="F48" i="2"/>
  <c r="F49" i="2"/>
  <c r="H49" i="2" s="1"/>
  <c r="F56" i="2"/>
  <c r="F52" i="2"/>
  <c r="F55" i="2"/>
  <c r="H55" i="2" s="1"/>
  <c r="M26" i="2"/>
  <c r="O26" i="2" s="1"/>
  <c r="O35" i="2"/>
  <c r="L13" i="2"/>
  <c r="R57" i="2"/>
  <c r="L8" i="2"/>
  <c r="M15" i="2"/>
  <c r="L7" i="2"/>
  <c r="E14" i="2"/>
  <c r="E17" i="2"/>
  <c r="N33" i="3"/>
  <c r="M31" i="2"/>
  <c r="N38" i="2"/>
  <c r="M8" i="2"/>
  <c r="O8" i="2" s="1"/>
  <c r="L12" i="2"/>
  <c r="L17" i="2"/>
  <c r="L18" i="2"/>
  <c r="F7" i="2"/>
  <c r="E7" i="2"/>
  <c r="F36" i="2"/>
  <c r="H36" i="2" s="1"/>
  <c r="M10" i="2"/>
  <c r="M11" i="2"/>
  <c r="M17" i="2"/>
  <c r="O17" i="2" s="1"/>
  <c r="L9" i="2"/>
  <c r="L11" i="2"/>
  <c r="L15" i="2"/>
  <c r="L14" i="2"/>
  <c r="N19" i="2"/>
  <c r="L10" i="2"/>
  <c r="R32" i="3"/>
  <c r="M34" i="2"/>
  <c r="O34" i="2" s="1"/>
  <c r="M36" i="2"/>
  <c r="M32" i="2"/>
  <c r="M37" i="2"/>
  <c r="M30" i="2"/>
  <c r="O30" i="2" s="1"/>
  <c r="M29" i="2"/>
  <c r="O16" i="2"/>
  <c r="F37" i="2"/>
  <c r="H37" i="2" s="1"/>
  <c r="R38" i="2"/>
  <c r="S38" i="2" s="1"/>
  <c r="F35" i="2"/>
  <c r="H35" i="2" s="1"/>
  <c r="F33" i="2"/>
  <c r="H33" i="2" s="1"/>
  <c r="M12" i="2"/>
  <c r="M9" i="2"/>
  <c r="M18" i="2"/>
  <c r="F13" i="2"/>
  <c r="M14" i="2"/>
  <c r="M13" i="2"/>
  <c r="F17" i="2"/>
  <c r="R19" i="2"/>
  <c r="F12" i="2"/>
  <c r="F18" i="2"/>
  <c r="F11" i="2"/>
  <c r="F14" i="2"/>
  <c r="F8" i="2"/>
  <c r="F15" i="2"/>
  <c r="R95" i="36"/>
  <c r="M49" i="2"/>
  <c r="F34" i="2"/>
  <c r="F26" i="2"/>
  <c r="F38" i="2"/>
  <c r="F32" i="2"/>
  <c r="G38" i="2"/>
  <c r="F27" i="2"/>
  <c r="F31" i="2"/>
  <c r="F29" i="2"/>
  <c r="F30" i="2"/>
  <c r="E15" i="2"/>
  <c r="E18" i="2"/>
  <c r="E13" i="2"/>
  <c r="E11" i="2"/>
  <c r="F10" i="2"/>
  <c r="H10" i="2" s="1"/>
  <c r="F9" i="2"/>
  <c r="M55" i="2"/>
  <c r="M48" i="2"/>
  <c r="O48" i="2" s="1"/>
  <c r="M52" i="2"/>
  <c r="M54" i="2"/>
  <c r="M47" i="2"/>
  <c r="M46" i="2"/>
  <c r="N57" i="2"/>
  <c r="M53" i="2"/>
  <c r="M45" i="2"/>
  <c r="S50" i="2"/>
  <c r="M50" i="2"/>
  <c r="M33" i="2"/>
  <c r="G19" i="2"/>
  <c r="E9" i="2"/>
  <c r="E16" i="2"/>
  <c r="H16" i="2" s="1"/>
  <c r="E8" i="2"/>
  <c r="E12" i="2"/>
  <c r="Q19" i="2"/>
  <c r="M28" i="2"/>
  <c r="O28" i="2" s="1"/>
  <c r="N32" i="36"/>
  <c r="R61" i="36"/>
  <c r="H31" i="2" l="1"/>
  <c r="O33" i="2"/>
  <c r="H29" i="2"/>
  <c r="H27" i="2"/>
  <c r="H32" i="2"/>
  <c r="O36" i="2"/>
  <c r="O31" i="2"/>
  <c r="O27" i="2"/>
  <c r="O29" i="2"/>
  <c r="L38" i="2"/>
  <c r="O32" i="2"/>
  <c r="H38" i="2"/>
  <c r="O37" i="2"/>
  <c r="H26" i="2"/>
  <c r="O47" i="2"/>
  <c r="H34" i="2"/>
  <c r="H30" i="2"/>
  <c r="O13" i="2"/>
  <c r="O56" i="2"/>
  <c r="O54" i="2"/>
  <c r="H17" i="2"/>
  <c r="O50" i="2"/>
  <c r="O52" i="2"/>
  <c r="O9" i="2"/>
  <c r="H14" i="2"/>
  <c r="S57" i="2"/>
  <c r="O46" i="2"/>
  <c r="L57" i="2"/>
  <c r="O45" i="2"/>
  <c r="H50" i="2"/>
  <c r="O7" i="2"/>
  <c r="O53" i="2"/>
  <c r="O55" i="2"/>
  <c r="O49" i="2"/>
  <c r="H56" i="2"/>
  <c r="H48" i="2"/>
  <c r="E57" i="2"/>
  <c r="H52" i="2"/>
  <c r="H51" i="2"/>
  <c r="F57" i="2"/>
  <c r="H47" i="2"/>
  <c r="O18" i="2"/>
  <c r="O12" i="2"/>
  <c r="O11" i="2"/>
  <c r="L19" i="2"/>
  <c r="O15" i="2"/>
  <c r="H9" i="2"/>
  <c r="H11" i="2"/>
  <c r="H7" i="2"/>
  <c r="O14" i="2"/>
  <c r="O10" i="2"/>
  <c r="S19" i="2"/>
  <c r="F19" i="2"/>
  <c r="H18" i="2"/>
  <c r="H12" i="2"/>
  <c r="H13" i="2"/>
  <c r="M19" i="2"/>
  <c r="O19" i="2" s="1"/>
  <c r="H15" i="2"/>
  <c r="H8" i="2"/>
  <c r="M57" i="2"/>
  <c r="M38" i="2"/>
  <c r="E19" i="2"/>
  <c r="M95" i="46" l="1"/>
  <c r="K95" i="46"/>
  <c r="N95" i="46" s="1"/>
  <c r="P95" i="46"/>
  <c r="R95" i="46" s="1"/>
</calcChain>
</file>

<file path=xl/sharedStrings.xml><?xml version="1.0" encoding="utf-8"?>
<sst xmlns="http://schemas.openxmlformats.org/spreadsheetml/2006/main" count="1664" uniqueCount="224">
  <si>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</si>
  <si>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</si>
  <si>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</si>
  <si>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</si>
  <si>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</si>
  <si>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</si>
  <si>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</si>
  <si>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</si>
  <si>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</si>
  <si>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</si>
  <si>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</si>
  <si>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</si>
  <si>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</si>
  <si>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</si>
  <si>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Taxa de Variação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</si>
  <si>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</si>
  <si>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</si>
  <si>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</si>
  <si>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</si>
  <si>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</si>
  <si>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</si>
  <si>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</si>
  <si>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</si>
  <si>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</si>
  <si>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</si>
  <si>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</si>
  <si>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</si>
  <si>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</si>
  <si>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</si>
  <si>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</si>
  <si>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</si>
  <si>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</si>
  <si>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</si>
  <si>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</si>
  <si>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Evolução das Exportações de Vinho com DOP com Destino a uma Seleção de Mercados</t>
  </si>
  <si>
    <t>Evolução das Exportações de Vinho com IGP com Destino a uma Seleção de Mercados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</si>
  <si>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</si>
  <si>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</si>
  <si>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</si>
  <si>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</si>
  <si>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</si>
  <si>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Licoroso com DOP / IGP</t>
  </si>
  <si>
    <t>Vinho (ex-mesa)</t>
  </si>
  <si>
    <t>Vinho com Indicação de Casta</t>
  </si>
  <si>
    <t>Vinho Licoroso sem DOP / IGP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</si>
  <si>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</si>
  <si>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</si>
  <si>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</si>
  <si>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</si>
  <si>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</si>
  <si>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</si>
  <si>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</si>
  <si>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</si>
  <si>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</si>
  <si>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</si>
  <si>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</si>
  <si>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</si>
  <si>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</si>
  <si>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</si>
  <si>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</si>
  <si>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</si>
  <si>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</si>
  <si>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</si>
  <si>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</si>
  <si>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</si>
  <si>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</si>
  <si>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</si>
  <si>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</si>
  <si>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</si>
  <si>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</si>
  <si>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</si>
  <si>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</si>
  <si>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</si>
  <si>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</si>
  <si>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</si>
  <si>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</si>
  <si>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</si>
  <si>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</si>
  <si>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</si>
  <si>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</si>
  <si>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</si>
  <si>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</si>
  <si>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</si>
  <si>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</si>
  <si>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</si>
  <si>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</si>
  <si>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</si>
  <si>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</si>
  <si>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</si>
  <si>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</si>
  <si>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</si>
  <si>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</si>
  <si>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</si>
  <si>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</si>
  <si>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</si>
  <si>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</si>
  <si>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</si>
  <si>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com DOP por Mercado / Acondicionamento</t>
  </si>
  <si>
    <t>Evolução das Exportações de Vinho com DOP + IGP + Vinho (ex-mesa) por Mercado / Acondicionamento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</si>
  <si>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</si>
  <si>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</si>
  <si>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</si>
  <si>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 Licoroso com DOP Porto por Mercado</t>
  </si>
  <si>
    <t>Evolução das Exportações de Vinho Licoroso com DOP Porto com Destino a uma Seleção de Mercados</t>
  </si>
  <si>
    <t>Evolução das Exportações de Vinhos Espumantes e Espumosos com Destino a uma Seleção de Mercados</t>
  </si>
  <si>
    <t>Evolução das Exportações de Vinho Licoroso com DOP Madeira por Mercado</t>
  </si>
  <si>
    <t>Evolução das Exportações de Vinho Licoroso com DOP Madeira com Destino a uma Seleção de Mercados</t>
  </si>
  <si>
    <t>2015 - Ddados definitivos Revistos</t>
  </si>
  <si>
    <t>Evolução das Exportações de Vinho com DOP + Vinho com IGP + Vinho (ex-mesa) com Destino a uma Seleção de Mercados</t>
  </si>
  <si>
    <t>2007/2017</t>
  </si>
  <si>
    <t>Evolução das Exportações de Vinho com IGP por Mercado / Acondicionamento</t>
  </si>
  <si>
    <t>Ano Móvel</t>
  </si>
  <si>
    <t>2016 -  Dados Definitivos</t>
  </si>
  <si>
    <t>2017 - Dados Provisórios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</si>
  <si>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</si>
  <si>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</si>
  <si>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</si>
  <si>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</si>
  <si>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</si>
  <si>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5 - Evolução das Exportações de Vinho (NC 2204) por Mercado / Acondicionamento</t>
  </si>
  <si>
    <t>6 - Evolução das Exportações com Destino a uma Selecção de Mercados</t>
  </si>
  <si>
    <t>7 - Evolução das Exportações de Vinho com DOP + IGP + Vinho ( ex-vinho mesa) por Mercado / Acondicionamento</t>
  </si>
  <si>
    <t>8 - Evolução das Exportações de Vinho com DOP + Vinho com IGP + Vinho (ex-vinho mesa) com Destino a uma Selecção de Mercados</t>
  </si>
  <si>
    <t>9 - Evolução das Exportações de Vinho com DOP por Mercado / Acondicionamento</t>
  </si>
  <si>
    <t>10- Evolução das Exportações de Vinho com DOP com Destino a uma Selecção de Mercados</t>
  </si>
  <si>
    <t>11 - Evolução das Exportações de Vinho com IGP por Mercado / Acondicionamento</t>
  </si>
  <si>
    <t>12 - Evolução das Exportações de Vinho com IGP com Destino a uma Seleção de Mercados</t>
  </si>
  <si>
    <t>13 - Evolução das Exportações de Vinho ( ex-vinho mesa) por Mercado / Acondicionamento</t>
  </si>
  <si>
    <t>14- Evolução das Exportações de Vinho (ex-vinho mesa) com Destino a uma Seleção de Mercados</t>
  </si>
  <si>
    <t>15. Evolução das Exportações de Vinhos Espumantes e Espumosos por Mercado</t>
  </si>
  <si>
    <t>16. Evolução das Exportações de Vinhos Espumantes e Espumosos com Destino a uma Seleção de Mercados</t>
  </si>
  <si>
    <t>17. Evolução das Exportações de Vinho Licoroso com DOP Porto por Mercado</t>
  </si>
  <si>
    <t>18. Evolução das Exportações de Vinho Licoroso com DOP Porto com Destino a uma Seleção de Mercados</t>
  </si>
  <si>
    <t>19. Evolução das Exportações de Vinho Licoroso com DOP Madeira por Mercado</t>
  </si>
  <si>
    <t>20. Evolução das Exportações de Vinho Licoroso com DOP Madeira com Destino a uma Seleção de Mercados</t>
  </si>
  <si>
    <t>1 - Evolução Recente da Balança Comercial (1.000 €)</t>
  </si>
  <si>
    <t>D       2019/2018</t>
  </si>
  <si>
    <t>2019/2018</t>
  </si>
  <si>
    <t>2019 /2018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</si>
  <si>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2019 / 2018</t>
    </r>
  </si>
  <si>
    <r>
      <t xml:space="preserve">D </t>
    </r>
    <r>
      <rPr>
        <b/>
        <sz val="11"/>
        <color indexed="9"/>
        <rFont val="Calibri"/>
        <family val="2"/>
      </rPr>
      <t>2019/ 2018</t>
    </r>
  </si>
  <si>
    <r>
      <t xml:space="preserve">D </t>
    </r>
    <r>
      <rPr>
        <b/>
        <sz val="11"/>
        <color indexed="9"/>
        <rFont val="Calibri"/>
        <family val="2"/>
      </rPr>
      <t>2019 / 2018</t>
    </r>
  </si>
  <si>
    <t>E.U.AMERICA</t>
  </si>
  <si>
    <t>CANADA</t>
  </si>
  <si>
    <t>ANGOLA</t>
  </si>
  <si>
    <t>BRASIL</t>
  </si>
  <si>
    <t>SUICA</t>
  </si>
  <si>
    <t>CHINA</t>
  </si>
  <si>
    <t>FEDERAÇÃO RUSSA</t>
  </si>
  <si>
    <t>NORUEGA</t>
  </si>
  <si>
    <t>JAPAO</t>
  </si>
  <si>
    <t>PAISES PT N/ DETERM.</t>
  </si>
  <si>
    <t>GUINE BISSAU</t>
  </si>
  <si>
    <t>S.TOME PRINCIPE</t>
  </si>
  <si>
    <t>CABO VERDE</t>
  </si>
  <si>
    <t>HONG-KONG</t>
  </si>
  <si>
    <t>MOCAMBIQUE</t>
  </si>
  <si>
    <t>COREIA DO SUL</t>
  </si>
  <si>
    <t>SINGAPURA</t>
  </si>
  <si>
    <t>UCRANIA</t>
  </si>
  <si>
    <t>TIMOR LESTE</t>
  </si>
  <si>
    <t>QUENIA</t>
  </si>
  <si>
    <t>RUANDA</t>
  </si>
  <si>
    <t>EQUADOR</t>
  </si>
  <si>
    <t>NIGERIA</t>
  </si>
  <si>
    <t>CATAR</t>
  </si>
  <si>
    <t>PROV/ABAST.BORDO PT</t>
  </si>
  <si>
    <t>GUINE</t>
  </si>
  <si>
    <r>
      <t>Fevereiro 2019</t>
    </r>
    <r>
      <rPr>
        <b/>
        <i/>
        <sz val="12"/>
        <color rgb="FF002060"/>
        <rFont val="Calibri"/>
        <family val="2"/>
      </rPr>
      <t xml:space="preserve"> vs</t>
    </r>
    <r>
      <rPr>
        <b/>
        <sz val="12"/>
        <color rgb="FF002060"/>
        <rFont val="Calibri"/>
        <family val="2"/>
      </rPr>
      <t xml:space="preserve"> Fevereiro 2018</t>
    </r>
  </si>
  <si>
    <t>2018 - Dados preliminares 3ª revisão</t>
  </si>
  <si>
    <t>Jan.-fev</t>
  </si>
  <si>
    <t>mar 17 a fev 18</t>
  </si>
  <si>
    <t>mar 18  a fev 19</t>
  </si>
  <si>
    <t>janeiro-fevereiro</t>
  </si>
  <si>
    <t>jan. - fev</t>
  </si>
  <si>
    <t>jan.-fev</t>
  </si>
  <si>
    <t>FRANCA</t>
  </si>
  <si>
    <t>REINO UNIDO</t>
  </si>
  <si>
    <t>BELGICA</t>
  </si>
  <si>
    <t>ALEMANHA</t>
  </si>
  <si>
    <t>PAISES BAIXOS</t>
  </si>
  <si>
    <t>POLONIA</t>
  </si>
  <si>
    <t>SUECIA</t>
  </si>
  <si>
    <t>DINAMARCA</t>
  </si>
  <si>
    <t>ESPANHA</t>
  </si>
  <si>
    <t>LUXEMBURGO</t>
  </si>
  <si>
    <t>FINLANDIA</t>
  </si>
  <si>
    <t>ITALIA</t>
  </si>
  <si>
    <t>MACAU</t>
  </si>
  <si>
    <t>EMIRATOS ARABES</t>
  </si>
  <si>
    <t>IRLANDA</t>
  </si>
  <si>
    <t>REP. CHECA</t>
  </si>
  <si>
    <t>AUSTRIA</t>
  </si>
  <si>
    <t>LETONIA</t>
  </si>
  <si>
    <t>ESTONIA</t>
  </si>
  <si>
    <t>CHIPRE</t>
  </si>
  <si>
    <t>PROV/ABAST.BORDO UE</t>
  </si>
  <si>
    <t>LITUANIA</t>
  </si>
  <si>
    <t>ESLOVENIA</t>
  </si>
  <si>
    <t>BULGARIA</t>
  </si>
  <si>
    <t>AUSTRALIA</t>
  </si>
  <si>
    <t>SUAZILANDIA</t>
  </si>
  <si>
    <t>MEXICO</t>
  </si>
  <si>
    <t>COLOMBIA</t>
  </si>
  <si>
    <t>NOVA ZELANDIA</t>
  </si>
  <si>
    <t>TURQUIA</t>
  </si>
  <si>
    <t>PARAGUAI</t>
  </si>
  <si>
    <t>ROMENIA</t>
  </si>
  <si>
    <t>GANA</t>
  </si>
  <si>
    <t>URUGUAI</t>
  </si>
  <si>
    <t>MALTA</t>
  </si>
  <si>
    <t>AFRICA DO SUL</t>
  </si>
  <si>
    <t>BIELORRUSSIA</t>
  </si>
  <si>
    <t>ISRAEL</t>
  </si>
  <si>
    <t>REP. ESLOVACA</t>
  </si>
  <si>
    <t>CROACIA</t>
  </si>
  <si>
    <t>TAIWAN</t>
  </si>
  <si>
    <t>MARROCOS</t>
  </si>
  <si>
    <t>ZAIRE</t>
  </si>
  <si>
    <t>INDIA</t>
  </si>
  <si>
    <t>HUNGRIA</t>
  </si>
  <si>
    <t>GRECIA</t>
  </si>
  <si>
    <t>ANDORRA</t>
  </si>
  <si>
    <t>ISLANDIA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</si>
</sst>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0.0%"/>
  </numFmts>
  <fonts count="18" x14ac:knownFonts="1">
    <font>
      <sz val="11"/>
      <color theme="1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b/>
      <i/>
      <sz val="12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97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8" tint="-0.24994659260841701"/>
      </right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4">
    <xf numFmtId="0" fontId="0" fillId="0" borderId="0" xfId="0"/>
    <xf numFmtId="0" fontId="0" fillId="0" borderId="0" xfId="0" applyBorder="1"/>
    <xf numFmtId="0" fontId="7" fillId="0" borderId="0" xfId="0" applyFont="1"/>
    <xf numFmtId="3" fontId="0" fillId="0" borderId="0" xfId="0" applyNumberFormat="1" applyBorder="1"/>
    <xf numFmtId="164" fontId="0" fillId="0" borderId="0" xfId="0" applyNumberFormat="1" applyBorder="1"/>
    <xf numFmtId="0" fontId="9" fillId="0" borderId="0" xfId="0" applyFont="1" applyBorder="1"/>
    <xf numFmtId="0" fontId="10" fillId="0" borderId="0" xfId="0" applyFont="1"/>
    <xf numFmtId="0" fontId="6" fillId="0" borderId="0" xfId="1"/>
    <xf numFmtId="0" fontId="0" fillId="0" borderId="0" xfId="0" applyFill="1" applyBorder="1"/>
    <xf numFmtId="0" fontId="9" fillId="0" borderId="0" xfId="0" applyFont="1"/>
    <xf numFmtId="0" fontId="0" fillId="0" borderId="0" xfId="0" applyAlignment="1">
      <alignment vertical="top" wrapText="1"/>
    </xf>
    <xf numFmtId="0" fontId="11" fillId="0" borderId="0" xfId="0" applyFont="1"/>
    <xf numFmtId="0" fontId="7" fillId="0" borderId="0" xfId="0" applyFont="1" applyBorder="1"/>
    <xf numFmtId="0" fontId="0" fillId="0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7" fillId="0" borderId="6" xfId="0" applyFont="1" applyBorder="1"/>
    <xf numFmtId="0" fontId="7" fillId="0" borderId="7" xfId="0" applyFont="1" applyBorder="1"/>
    <xf numFmtId="164" fontId="7" fillId="0" borderId="7" xfId="0" applyNumberFormat="1" applyFont="1" applyBorder="1"/>
    <xf numFmtId="0" fontId="9" fillId="0" borderId="9" xfId="0" applyFont="1" applyBorder="1"/>
    <xf numFmtId="0" fontId="8" fillId="2" borderId="2" xfId="0" applyFont="1" applyFill="1" applyBorder="1" applyAlignment="1">
      <alignment horizontal="center"/>
    </xf>
    <xf numFmtId="3" fontId="7" fillId="0" borderId="6" xfId="0" applyNumberFormat="1" applyFont="1" applyBorder="1"/>
    <xf numFmtId="3" fontId="7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9" fillId="0" borderId="12" xfId="0" applyNumberFormat="1" applyFont="1" applyBorder="1"/>
    <xf numFmtId="3" fontId="0" fillId="0" borderId="3" xfId="0" applyNumberFormat="1" applyBorder="1"/>
    <xf numFmtId="3" fontId="0" fillId="0" borderId="5" xfId="0" applyNumberFormat="1" applyBorder="1"/>
    <xf numFmtId="164" fontId="7" fillId="0" borderId="6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0" fontId="9" fillId="0" borderId="12" xfId="0" applyFont="1" applyBorder="1"/>
    <xf numFmtId="164" fontId="9" fillId="0" borderId="12" xfId="0" applyNumberFormat="1" applyFont="1" applyBorder="1"/>
    <xf numFmtId="2" fontId="7" fillId="0" borderId="3" xfId="0" applyNumberFormat="1" applyFont="1" applyBorder="1"/>
    <xf numFmtId="0" fontId="8" fillId="2" borderId="3" xfId="0" applyFont="1" applyFill="1" applyBorder="1" applyAlignment="1">
      <alignment horizontal="center"/>
    </xf>
    <xf numFmtId="6" fontId="8" fillId="2" borderId="4" xfId="0" applyNumberFormat="1" applyFont="1" applyFill="1" applyBorder="1" applyAlignment="1">
      <alignment horizontal="center"/>
    </xf>
    <xf numFmtId="2" fontId="0" fillId="0" borderId="2" xfId="0" applyNumberFormat="1" applyFont="1" applyBorder="1"/>
    <xf numFmtId="2" fontId="0" fillId="0" borderId="0" xfId="0" applyNumberFormat="1" applyFont="1" applyBorder="1"/>
    <xf numFmtId="2" fontId="7" fillId="0" borderId="6" xfId="0" applyNumberFormat="1" applyFont="1" applyBorder="1"/>
    <xf numFmtId="0" fontId="3" fillId="0" borderId="0" xfId="0" applyFont="1"/>
    <xf numFmtId="3" fontId="9" fillId="0" borderId="2" xfId="0" applyNumberFormat="1" applyFont="1" applyBorder="1"/>
    <xf numFmtId="164" fontId="9" fillId="0" borderId="15" xfId="0" applyNumberFormat="1" applyFont="1" applyBorder="1"/>
    <xf numFmtId="164" fontId="9" fillId="0" borderId="2" xfId="0" applyNumberFormat="1" applyFont="1" applyBorder="1"/>
    <xf numFmtId="0" fontId="0" fillId="0" borderId="15" xfId="0" applyBorder="1"/>
    <xf numFmtId="0" fontId="9" fillId="0" borderId="16" xfId="0" applyFont="1" applyBorder="1"/>
    <xf numFmtId="3" fontId="9" fillId="0" borderId="15" xfId="0" applyNumberFormat="1" applyFont="1" applyBorder="1"/>
    <xf numFmtId="164" fontId="0" fillId="0" borderId="15" xfId="0" applyNumberFormat="1" applyBorder="1"/>
    <xf numFmtId="2" fontId="0" fillId="0" borderId="2" xfId="0" applyNumberFormat="1" applyBorder="1"/>
    <xf numFmtId="2" fontId="0" fillId="0" borderId="12" xfId="0" applyNumberFormat="1" applyBorder="1"/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9" fontId="7" fillId="0" borderId="7" xfId="0" applyNumberFormat="1" applyFont="1" applyBorder="1"/>
    <xf numFmtId="3" fontId="0" fillId="0" borderId="19" xfId="0" applyNumberFormat="1" applyBorder="1"/>
    <xf numFmtId="164" fontId="0" fillId="0" borderId="20" xfId="0" applyNumberFormat="1" applyBorder="1"/>
    <xf numFmtId="3" fontId="7" fillId="0" borderId="6" xfId="0" applyNumberFormat="1" applyFont="1" applyFill="1" applyBorder="1"/>
    <xf numFmtId="2" fontId="0" fillId="0" borderId="2" xfId="0" applyNumberFormat="1" applyBorder="1" applyAlignment="1">
      <alignment horizontal="center"/>
    </xf>
    <xf numFmtId="164" fontId="0" fillId="0" borderId="19" xfId="0" applyNumberFormat="1" applyBorder="1"/>
    <xf numFmtId="2" fontId="0" fillId="0" borderId="19" xfId="0" applyNumberFormat="1" applyBorder="1" applyAlignment="1">
      <alignment horizontal="center"/>
    </xf>
    <xf numFmtId="0" fontId="0" fillId="0" borderId="0" xfId="0" applyAlignment="1"/>
    <xf numFmtId="0" fontId="8" fillId="2" borderId="2" xfId="0" applyFont="1" applyFill="1" applyBorder="1" applyAlignment="1">
      <alignment horizontal="center"/>
    </xf>
    <xf numFmtId="0" fontId="7" fillId="0" borderId="0" xfId="0" applyFont="1" applyFill="1" applyBorder="1"/>
    <xf numFmtId="0" fontId="13" fillId="0" borderId="0" xfId="0" applyFont="1"/>
    <xf numFmtId="2" fontId="7" fillId="0" borderId="12" xfId="0" applyNumberFormat="1" applyFont="1" applyBorder="1"/>
    <xf numFmtId="2" fontId="7" fillId="0" borderId="9" xfId="0" applyNumberFormat="1" applyFont="1" applyBorder="1"/>
    <xf numFmtId="164" fontId="9" fillId="0" borderId="9" xfId="0" applyNumberFormat="1" applyFont="1" applyBorder="1"/>
    <xf numFmtId="0" fontId="9" fillId="0" borderId="0" xfId="0" applyFont="1" applyFill="1" applyBorder="1"/>
    <xf numFmtId="0" fontId="9" fillId="0" borderId="2" xfId="0" applyFont="1" applyBorder="1"/>
    <xf numFmtId="164" fontId="9" fillId="0" borderId="0" xfId="0" applyNumberFormat="1" applyFont="1" applyBorder="1"/>
    <xf numFmtId="0" fontId="7" fillId="0" borderId="4" xfId="0" applyFont="1" applyBorder="1"/>
    <xf numFmtId="3" fontId="7" fillId="0" borderId="3" xfId="0" applyNumberFormat="1" applyFont="1" applyBorder="1"/>
    <xf numFmtId="164" fontId="7" fillId="0" borderId="3" xfId="0" applyNumberFormat="1" applyFont="1" applyBorder="1"/>
    <xf numFmtId="164" fontId="4" fillId="0" borderId="18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164" fontId="4" fillId="0" borderId="23" xfId="0" applyNumberFormat="1" applyFont="1" applyFill="1" applyBorder="1" applyAlignment="1">
      <alignment horizontal="center"/>
    </xf>
    <xf numFmtId="2" fontId="0" fillId="0" borderId="10" xfId="0" applyNumberFormat="1" applyBorder="1"/>
    <xf numFmtId="2" fontId="0" fillId="0" borderId="3" xfId="0" applyNumberFormat="1" applyBorder="1"/>
    <xf numFmtId="164" fontId="4" fillId="0" borderId="24" xfId="0" applyNumberFormat="1" applyFont="1" applyFill="1" applyBorder="1" applyAlignment="1"/>
    <xf numFmtId="164" fontId="4" fillId="0" borderId="25" xfId="0" applyNumberFormat="1" applyFont="1" applyFill="1" applyBorder="1" applyAlignment="1"/>
    <xf numFmtId="164" fontId="4" fillId="0" borderId="26" xfId="0" applyNumberFormat="1" applyFont="1" applyFill="1" applyBorder="1" applyAlignment="1"/>
    <xf numFmtId="164" fontId="4" fillId="0" borderId="27" xfId="0" applyNumberFormat="1" applyFont="1" applyFill="1" applyBorder="1" applyAlignment="1"/>
    <xf numFmtId="164" fontId="4" fillId="0" borderId="2" xfId="0" applyNumberFormat="1" applyFont="1" applyFill="1" applyBorder="1" applyAlignment="1"/>
    <xf numFmtId="164" fontId="4" fillId="0" borderId="12" xfId="0" applyNumberFormat="1" applyFont="1" applyFill="1" applyBorder="1" applyAlignment="1"/>
    <xf numFmtId="164" fontId="4" fillId="0" borderId="10" xfId="0" applyNumberFormat="1" applyFont="1" applyFill="1" applyBorder="1" applyAlignment="1"/>
    <xf numFmtId="164" fontId="4" fillId="0" borderId="3" xfId="0" applyNumberFormat="1" applyFont="1" applyFill="1" applyBorder="1" applyAlignment="1"/>
    <xf numFmtId="0" fontId="0" fillId="0" borderId="4" xfId="0" applyBorder="1" applyAlignment="1"/>
    <xf numFmtId="164" fontId="4" fillId="0" borderId="18" xfId="0" applyNumberFormat="1" applyFont="1" applyFill="1" applyBorder="1" applyAlignment="1"/>
    <xf numFmtId="164" fontId="4" fillId="0" borderId="23" xfId="0" applyNumberFormat="1" applyFont="1" applyFill="1" applyBorder="1" applyAlignment="1"/>
    <xf numFmtId="164" fontId="4" fillId="0" borderId="29" xfId="0" applyNumberFormat="1" applyFont="1" applyFill="1" applyBorder="1" applyAlignment="1"/>
    <xf numFmtId="164" fontId="4" fillId="0" borderId="17" xfId="0" applyNumberFormat="1" applyFont="1" applyFill="1" applyBorder="1" applyAlignment="1"/>
    <xf numFmtId="0" fontId="7" fillId="0" borderId="1" xfId="0" applyFont="1" applyBorder="1" applyAlignment="1">
      <alignment horizontal="center"/>
    </xf>
    <xf numFmtId="164" fontId="4" fillId="0" borderId="6" xfId="0" applyNumberFormat="1" applyFont="1" applyFill="1" applyBorder="1" applyAlignment="1"/>
    <xf numFmtId="164" fontId="4" fillId="0" borderId="30" xfId="0" applyNumberFormat="1" applyFont="1" applyFill="1" applyBorder="1" applyAlignment="1"/>
    <xf numFmtId="164" fontId="4" fillId="0" borderId="31" xfId="0" applyNumberFormat="1" applyFont="1" applyFill="1" applyBorder="1" applyAlignment="1"/>
    <xf numFmtId="164" fontId="4" fillId="0" borderId="32" xfId="0" applyNumberFormat="1" applyFont="1" applyFill="1" applyBorder="1" applyAlignment="1"/>
    <xf numFmtId="164" fontId="4" fillId="0" borderId="33" xfId="0" applyNumberFormat="1" applyFont="1" applyFill="1" applyBorder="1" applyAlignment="1"/>
    <xf numFmtId="164" fontId="4" fillId="0" borderId="34" xfId="0" applyNumberFormat="1" applyFont="1" applyFill="1" applyBorder="1" applyAlignment="1"/>
    <xf numFmtId="164" fontId="4" fillId="0" borderId="35" xfId="0" applyNumberFormat="1" applyFont="1" applyFill="1" applyBorder="1" applyAlignment="1"/>
    <xf numFmtId="164" fontId="4" fillId="0" borderId="28" xfId="0" applyNumberFormat="1" applyFont="1" applyFill="1" applyBorder="1" applyAlignment="1"/>
    <xf numFmtId="2" fontId="7" fillId="0" borderId="4" xfId="0" applyNumberFormat="1" applyFont="1" applyBorder="1"/>
    <xf numFmtId="2" fontId="0" fillId="0" borderId="12" xfId="0" applyNumberFormat="1" applyFont="1" applyBorder="1"/>
    <xf numFmtId="2" fontId="0" fillId="0" borderId="9" xfId="0" applyNumberFormat="1" applyFont="1" applyBorder="1"/>
    <xf numFmtId="2" fontId="8" fillId="0" borderId="3" xfId="0" applyNumberFormat="1" applyFont="1" applyBorder="1"/>
    <xf numFmtId="164" fontId="8" fillId="0" borderId="17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7" fillId="0" borderId="7" xfId="0" applyNumberFormat="1" applyFont="1" applyBorder="1"/>
    <xf numFmtId="0" fontId="0" fillId="0" borderId="9" xfId="0" applyBorder="1" applyAlignment="1">
      <alignment horizontal="left" indent="1"/>
    </xf>
    <xf numFmtId="0" fontId="0" fillId="0" borderId="9" xfId="0" applyBorder="1"/>
    <xf numFmtId="0" fontId="7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9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4" fillId="0" borderId="6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164" fontId="4" fillId="0" borderId="31" xfId="0" applyNumberFormat="1" applyFont="1" applyFill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8" fillId="0" borderId="24" xfId="0" applyNumberFormat="1" applyFont="1" applyFill="1" applyBorder="1" applyAlignment="1">
      <alignment horizontal="center"/>
    </xf>
    <xf numFmtId="2" fontId="8" fillId="0" borderId="10" xfId="0" applyNumberFormat="1" applyFont="1" applyBorder="1"/>
    <xf numFmtId="2" fontId="7" fillId="0" borderId="11" xfId="0" applyNumberFormat="1" applyFont="1" applyBorder="1"/>
    <xf numFmtId="164" fontId="8" fillId="0" borderId="29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8" fillId="0" borderId="27" xfId="0" applyNumberFormat="1" applyFont="1" applyFill="1" applyBorder="1" applyAlignment="1">
      <alignment horizontal="center"/>
    </xf>
    <xf numFmtId="2" fontId="8" fillId="0" borderId="19" xfId="0" applyNumberFormat="1" applyFont="1" applyBorder="1"/>
    <xf numFmtId="2" fontId="7" fillId="0" borderId="20" xfId="0" applyNumberFormat="1" applyFont="1" applyBorder="1"/>
    <xf numFmtId="164" fontId="8" fillId="0" borderId="28" xfId="0" applyNumberFormat="1" applyFont="1" applyFill="1" applyBorder="1" applyAlignment="1">
      <alignment horizontal="center"/>
    </xf>
    <xf numFmtId="2" fontId="7" fillId="0" borderId="22" xfId="0" applyNumberFormat="1" applyFont="1" applyBorder="1"/>
    <xf numFmtId="2" fontId="7" fillId="0" borderId="21" xfId="0" applyNumberFormat="1" applyFont="1" applyBorder="1"/>
    <xf numFmtId="164" fontId="4" fillId="0" borderId="37" xfId="0" applyNumberFormat="1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0" fillId="0" borderId="20" xfId="0" applyBorder="1"/>
    <xf numFmtId="0" fontId="5" fillId="0" borderId="0" xfId="0" applyFont="1" applyBorder="1"/>
    <xf numFmtId="0" fontId="5" fillId="0" borderId="0" xfId="0" applyFont="1"/>
    <xf numFmtId="164" fontId="4" fillId="0" borderId="1" xfId="0" applyNumberFormat="1" applyFont="1" applyFill="1" applyBorder="1" applyAlignment="1"/>
    <xf numFmtId="164" fontId="4" fillId="0" borderId="7" xfId="0" applyNumberFormat="1" applyFont="1" applyFill="1" applyBorder="1" applyAlignment="1"/>
    <xf numFmtId="164" fontId="0" fillId="0" borderId="43" xfId="0" applyNumberFormat="1" applyBorder="1"/>
    <xf numFmtId="0" fontId="0" fillId="0" borderId="46" xfId="0" applyBorder="1"/>
    <xf numFmtId="3" fontId="5" fillId="0" borderId="0" xfId="0" applyNumberFormat="1" applyFont="1"/>
    <xf numFmtId="0" fontId="0" fillId="0" borderId="44" xfId="0" applyBorder="1"/>
    <xf numFmtId="0" fontId="5" fillId="0" borderId="0" xfId="0" applyFont="1" applyFill="1"/>
    <xf numFmtId="6" fontId="7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3" fontId="5" fillId="0" borderId="0" xfId="0" applyNumberFormat="1" applyFont="1" applyFill="1"/>
    <xf numFmtId="4" fontId="0" fillId="0" borderId="0" xfId="0" applyNumberFormat="1" applyBorder="1"/>
    <xf numFmtId="0" fontId="0" fillId="0" borderId="44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0" fontId="8" fillId="0" borderId="7" xfId="0" applyFont="1" applyFill="1" applyBorder="1" applyAlignment="1">
      <alignment horizontal="center"/>
    </xf>
    <xf numFmtId="0" fontId="5" fillId="0" borderId="0" xfId="0" applyFont="1" applyBorder="1" applyAlignment="1"/>
    <xf numFmtId="3" fontId="0" fillId="0" borderId="33" xfId="0" applyNumberFormat="1" applyBorder="1" applyAlignment="1"/>
    <xf numFmtId="3" fontId="0" fillId="0" borderId="24" xfId="0" applyNumberFormat="1" applyBorder="1" applyAlignment="1"/>
    <xf numFmtId="164" fontId="0" fillId="0" borderId="47" xfId="0" applyNumberFormat="1" applyBorder="1" applyAlignment="1"/>
    <xf numFmtId="3" fontId="0" fillId="0" borderId="32" xfId="0" applyNumberFormat="1" applyBorder="1" applyAlignment="1"/>
    <xf numFmtId="3" fontId="0" fillId="0" borderId="48" xfId="0" applyNumberFormat="1" applyBorder="1" applyAlignment="1"/>
    <xf numFmtId="164" fontId="0" fillId="0" borderId="34" xfId="0" applyNumberFormat="1" applyBorder="1" applyAlignment="1"/>
    <xf numFmtId="164" fontId="4" fillId="0" borderId="49" xfId="0" applyNumberFormat="1" applyFont="1" applyFill="1" applyBorder="1" applyAlignment="1"/>
    <xf numFmtId="0" fontId="0" fillId="0" borderId="36" xfId="0" applyBorder="1" applyAlignment="1"/>
    <xf numFmtId="164" fontId="4" fillId="0" borderId="50" xfId="0" applyNumberFormat="1" applyFont="1" applyFill="1" applyBorder="1" applyAlignment="1"/>
    <xf numFmtId="3" fontId="0" fillId="0" borderId="2" xfId="0" applyNumberFormat="1" applyBorder="1" applyAlignment="1"/>
    <xf numFmtId="3" fontId="0" fillId="0" borderId="49" xfId="0" applyNumberFormat="1" applyBorder="1" applyAlignment="1"/>
    <xf numFmtId="164" fontId="0" fillId="0" borderId="44" xfId="0" applyNumberFormat="1" applyBorder="1" applyAlignment="1"/>
    <xf numFmtId="164" fontId="0" fillId="0" borderId="45" xfId="0" applyNumberFormat="1" applyBorder="1" applyAlignment="1"/>
    <xf numFmtId="164" fontId="0" fillId="0" borderId="43" xfId="0" applyNumberFormat="1" applyBorder="1" applyAlignment="1"/>
    <xf numFmtId="0" fontId="8" fillId="2" borderId="38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/>
    </xf>
    <xf numFmtId="0" fontId="8" fillId="2" borderId="53" xfId="0" applyFont="1" applyFill="1" applyBorder="1" applyAlignment="1">
      <alignment horizontal="center" vertical="center"/>
    </xf>
    <xf numFmtId="0" fontId="12" fillId="0" borderId="7" xfId="0" applyFont="1" applyFill="1" applyBorder="1" applyAlignment="1"/>
    <xf numFmtId="6" fontId="7" fillId="0" borderId="0" xfId="0" applyNumberFormat="1" applyFont="1" applyAlignment="1"/>
    <xf numFmtId="0" fontId="12" fillId="0" borderId="0" xfId="0" applyFont="1" applyFill="1" applyBorder="1" applyAlignment="1"/>
    <xf numFmtId="0" fontId="12" fillId="2" borderId="62" xfId="0" applyFont="1" applyFill="1" applyBorder="1" applyAlignment="1">
      <alignment horizontal="center"/>
    </xf>
    <xf numFmtId="0" fontId="8" fillId="2" borderId="63" xfId="0" applyFont="1" applyFill="1" applyBorder="1" applyAlignment="1">
      <alignment horizontal="center"/>
    </xf>
    <xf numFmtId="0" fontId="8" fillId="2" borderId="64" xfId="0" applyFont="1" applyFill="1" applyBorder="1" applyAlignment="1">
      <alignment horizontal="center"/>
    </xf>
    <xf numFmtId="0" fontId="8" fillId="2" borderId="68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7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6" fontId="8" fillId="2" borderId="0" xfId="0" applyNumberFormat="1" applyFont="1" applyFill="1" applyBorder="1" applyAlignment="1">
      <alignment horizontal="center"/>
    </xf>
    <xf numFmtId="0" fontId="8" fillId="2" borderId="78" xfId="0" applyFont="1" applyFill="1" applyBorder="1" applyAlignment="1">
      <alignment horizontal="center"/>
    </xf>
    <xf numFmtId="0" fontId="8" fillId="2" borderId="79" xfId="0" applyFont="1" applyFill="1" applyBorder="1" applyAlignment="1">
      <alignment horizontal="center"/>
    </xf>
    <xf numFmtId="0" fontId="8" fillId="2" borderId="82" xfId="0" applyFont="1" applyFill="1" applyBorder="1" applyAlignment="1">
      <alignment horizontal="center"/>
    </xf>
    <xf numFmtId="0" fontId="8" fillId="2" borderId="83" xfId="0" applyFont="1" applyFill="1" applyBorder="1" applyAlignment="1">
      <alignment horizontal="center"/>
    </xf>
    <xf numFmtId="0" fontId="8" fillId="2" borderId="84" xfId="0" applyFont="1" applyFill="1" applyBorder="1" applyAlignment="1">
      <alignment horizontal="center"/>
    </xf>
    <xf numFmtId="3" fontId="0" fillId="0" borderId="24" xfId="0" applyNumberFormat="1" applyBorder="1"/>
    <xf numFmtId="3" fontId="9" fillId="0" borderId="25" xfId="0" applyNumberFormat="1" applyFont="1" applyBorder="1"/>
    <xf numFmtId="3" fontId="9" fillId="0" borderId="24" xfId="0" applyNumberFormat="1" applyFont="1" applyBorder="1"/>
    <xf numFmtId="3" fontId="9" fillId="0" borderId="85" xfId="0" applyNumberFormat="1" applyFont="1" applyBorder="1"/>
    <xf numFmtId="3" fontId="0" fillId="0" borderId="27" xfId="0" applyNumberFormat="1" applyBorder="1"/>
    <xf numFmtId="3" fontId="7" fillId="0" borderId="27" xfId="0" applyNumberFormat="1" applyFont="1" applyBorder="1"/>
    <xf numFmtId="164" fontId="0" fillId="0" borderId="24" xfId="0" applyNumberFormat="1" applyBorder="1"/>
    <xf numFmtId="164" fontId="9" fillId="0" borderId="25" xfId="0" applyNumberFormat="1" applyFont="1" applyBorder="1"/>
    <xf numFmtId="164" fontId="9" fillId="0" borderId="24" xfId="0" applyNumberFormat="1" applyFont="1" applyBorder="1"/>
    <xf numFmtId="164" fontId="9" fillId="0" borderId="85" xfId="0" applyNumberFormat="1" applyFont="1" applyBorder="1"/>
    <xf numFmtId="164" fontId="0" fillId="0" borderId="85" xfId="0" applyNumberFormat="1" applyBorder="1"/>
    <xf numFmtId="164" fontId="0" fillId="0" borderId="27" xfId="0" applyNumberFormat="1" applyBorder="1"/>
    <xf numFmtId="164" fontId="7" fillId="0" borderId="27" xfId="0" applyNumberFormat="1" applyFont="1" applyBorder="1"/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0" fontId="8" fillId="2" borderId="86" xfId="0" applyFont="1" applyFill="1" applyBorder="1" applyAlignment="1">
      <alignment horizontal="center"/>
    </xf>
    <xf numFmtId="3" fontId="7" fillId="0" borderId="31" xfId="0" applyNumberFormat="1" applyFont="1" applyBorder="1"/>
    <xf numFmtId="164" fontId="7" fillId="0" borderId="31" xfId="0" applyNumberFormat="1" applyFont="1" applyBorder="1"/>
    <xf numFmtId="2" fontId="7" fillId="0" borderId="31" xfId="0" applyNumberFormat="1" applyFont="1" applyBorder="1"/>
    <xf numFmtId="3" fontId="0" fillId="0" borderId="33" xfId="0" applyNumberFormat="1" applyBorder="1"/>
    <xf numFmtId="3" fontId="7" fillId="0" borderId="31" xfId="0" applyNumberFormat="1" applyFont="1" applyBorder="1" applyAlignment="1">
      <alignment horizontal="center"/>
    </xf>
    <xf numFmtId="164" fontId="0" fillId="0" borderId="33" xfId="0" applyNumberFormat="1" applyBorder="1"/>
    <xf numFmtId="164" fontId="7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3" fontId="7" fillId="0" borderId="31" xfId="0" applyNumberFormat="1" applyFont="1" applyFill="1" applyBorder="1"/>
    <xf numFmtId="9" fontId="7" fillId="0" borderId="31" xfId="0" applyNumberFormat="1" applyFont="1" applyBorder="1"/>
    <xf numFmtId="2" fontId="0" fillId="0" borderId="33" xfId="0" applyNumberFormat="1" applyBorder="1"/>
    <xf numFmtId="2" fontId="0" fillId="0" borderId="24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3" fontId="0" fillId="0" borderId="50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4" fontId="0" fillId="0" borderId="50" xfId="0" applyNumberFormat="1" applyBorder="1"/>
    <xf numFmtId="164" fontId="0" fillId="0" borderId="0" xfId="0" applyNumberFormat="1" applyFont="1" applyBorder="1"/>
    <xf numFmtId="0" fontId="8" fillId="2" borderId="60" xfId="0" applyFont="1" applyFill="1" applyBorder="1" applyAlignment="1">
      <alignment horizontal="center"/>
    </xf>
    <xf numFmtId="0" fontId="8" fillId="2" borderId="87" xfId="0" applyFont="1" applyFill="1" applyBorder="1" applyAlignment="1">
      <alignment horizontal="center"/>
    </xf>
    <xf numFmtId="0" fontId="7" fillId="0" borderId="2" xfId="0" applyFont="1" applyBorder="1"/>
    <xf numFmtId="3" fontId="7" fillId="0" borderId="7" xfId="0" applyNumberFormat="1" applyFont="1" applyBorder="1"/>
    <xf numFmtId="3" fontId="0" fillId="0" borderId="32" xfId="0" applyNumberFormat="1" applyFont="1" applyBorder="1"/>
    <xf numFmtId="3" fontId="0" fillId="0" borderId="33" xfId="0" applyNumberFormat="1" applyFont="1" applyBorder="1"/>
    <xf numFmtId="3" fontId="0" fillId="0" borderId="34" xfId="0" applyNumberFormat="1" applyFont="1" applyBorder="1"/>
    <xf numFmtId="3" fontId="0" fillId="0" borderId="24" xfId="0" applyNumberFormat="1" applyFont="1" applyBorder="1"/>
    <xf numFmtId="3" fontId="7" fillId="0" borderId="35" xfId="0" applyNumberFormat="1" applyFont="1" applyBorder="1"/>
    <xf numFmtId="164" fontId="0" fillId="0" borderId="33" xfId="0" applyNumberFormat="1" applyFont="1" applyBorder="1"/>
    <xf numFmtId="164" fontId="0" fillId="0" borderId="24" xfId="0" applyNumberFormat="1" applyFont="1" applyBorder="1"/>
    <xf numFmtId="3" fontId="0" fillId="0" borderId="2" xfId="0" applyNumberFormat="1" applyFont="1" applyBorder="1"/>
    <xf numFmtId="164" fontId="4" fillId="0" borderId="8" xfId="0" applyNumberFormat="1" applyFont="1" applyFill="1" applyBorder="1" applyAlignment="1"/>
    <xf numFmtId="164" fontId="4" fillId="0" borderId="20" xfId="0" applyNumberFormat="1" applyFont="1" applyFill="1" applyBorder="1" applyAlignment="1"/>
    <xf numFmtId="164" fontId="4" fillId="0" borderId="14" xfId="0" applyNumberFormat="1" applyFont="1" applyFill="1" applyBorder="1" applyAlignment="1"/>
    <xf numFmtId="164" fontId="4" fillId="0" borderId="0" xfId="0" applyNumberFormat="1" applyFont="1" applyFill="1" applyBorder="1" applyAlignment="1"/>
    <xf numFmtId="0" fontId="8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8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8" xfId="0" applyNumberFormat="1" applyBorder="1"/>
    <xf numFmtId="4" fontId="0" fillId="0" borderId="8" xfId="0" applyNumberFormat="1" applyBorder="1"/>
    <xf numFmtId="164" fontId="0" fillId="0" borderId="32" xfId="0" applyNumberFormat="1" applyBorder="1"/>
    <xf numFmtId="164" fontId="0" fillId="0" borderId="34" xfId="0" applyNumberFormat="1" applyBorder="1"/>
    <xf numFmtId="164" fontId="0" fillId="0" borderId="36" xfId="0" applyNumberFormat="1" applyBorder="1"/>
    <xf numFmtId="0" fontId="8" fillId="2" borderId="6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0" fillId="0" borderId="20" xfId="0" applyNumberFormat="1" applyBorder="1" applyAlignment="1"/>
    <xf numFmtId="164" fontId="4" fillId="0" borderId="4" xfId="0" applyNumberFormat="1" applyFont="1" applyFill="1" applyBorder="1" applyAlignment="1"/>
    <xf numFmtId="3" fontId="0" fillId="0" borderId="0" xfId="0" applyNumberFormat="1" applyBorder="1" applyAlignment="1"/>
    <xf numFmtId="0" fontId="8" fillId="2" borderId="68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7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0" borderId="20" xfId="0" applyFont="1" applyBorder="1"/>
    <xf numFmtId="0" fontId="9" fillId="0" borderId="14" xfId="0" applyFont="1" applyBorder="1"/>
    <xf numFmtId="0" fontId="13" fillId="0" borderId="19" xfId="0" applyFont="1" applyBorder="1"/>
    <xf numFmtId="3" fontId="9" fillId="0" borderId="19" xfId="0" applyNumberFormat="1" applyFont="1" applyBorder="1"/>
    <xf numFmtId="3" fontId="9" fillId="0" borderId="33" xfId="0" applyNumberFormat="1" applyFont="1" applyBorder="1"/>
    <xf numFmtId="164" fontId="9" fillId="0" borderId="19" xfId="0" applyNumberFormat="1" applyFont="1" applyBorder="1"/>
    <xf numFmtId="164" fontId="9" fillId="0" borderId="33" xfId="0" applyNumberFormat="1" applyFont="1" applyBorder="1"/>
    <xf numFmtId="164" fontId="16" fillId="0" borderId="18" xfId="0" applyNumberFormat="1" applyFont="1" applyFill="1" applyBorder="1" applyAlignment="1"/>
    <xf numFmtId="164" fontId="16" fillId="0" borderId="4" xfId="0" applyNumberFormat="1" applyFont="1" applyFill="1" applyBorder="1" applyAlignment="1"/>
    <xf numFmtId="164" fontId="16" fillId="0" borderId="27" xfId="0" applyNumberFormat="1" applyFont="1" applyFill="1" applyBorder="1" applyAlignment="1"/>
    <xf numFmtId="164" fontId="16" fillId="0" borderId="0" xfId="0" applyNumberFormat="1" applyFont="1" applyBorder="1"/>
    <xf numFmtId="164" fontId="16" fillId="0" borderId="2" xfId="0" applyNumberFormat="1" applyFont="1" applyFill="1" applyBorder="1" applyAlignment="1"/>
    <xf numFmtId="164" fontId="16" fillId="0" borderId="24" xfId="0" applyNumberFormat="1" applyFont="1" applyFill="1" applyBorder="1" applyAlignment="1"/>
    <xf numFmtId="164" fontId="16" fillId="0" borderId="20" xfId="0" applyNumberFormat="1" applyFont="1" applyFill="1" applyBorder="1" applyAlignment="1"/>
    <xf numFmtId="164" fontId="16" fillId="0" borderId="33" xfId="0" applyNumberFormat="1" applyFont="1" applyFill="1" applyBorder="1" applyAlignment="1"/>
    <xf numFmtId="164" fontId="16" fillId="0" borderId="19" xfId="0" applyNumberFormat="1" applyFont="1" applyFill="1" applyBorder="1" applyAlignment="1"/>
    <xf numFmtId="164" fontId="16" fillId="0" borderId="3" xfId="0" applyNumberFormat="1" applyFont="1" applyFill="1" applyBorder="1" applyAlignment="1"/>
    <xf numFmtId="164" fontId="16" fillId="0" borderId="0" xfId="0" applyNumberFormat="1" applyFont="1" applyFill="1" applyBorder="1" applyAlignment="1"/>
    <xf numFmtId="164" fontId="9" fillId="0" borderId="20" xfId="0" applyNumberFormat="1" applyFont="1" applyBorder="1"/>
    <xf numFmtId="164" fontId="9" fillId="0" borderId="4" xfId="0" applyNumberFormat="1" applyFont="1" applyBorder="1"/>
    <xf numFmtId="164" fontId="9" fillId="0" borderId="27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9" fillId="0" borderId="1" xfId="0" applyFont="1" applyBorder="1"/>
    <xf numFmtId="0" fontId="9" fillId="0" borderId="4" xfId="0" applyFont="1" applyBorder="1"/>
    <xf numFmtId="0" fontId="9" fillId="0" borderId="5" xfId="0" applyFont="1" applyBorder="1"/>
    <xf numFmtId="3" fontId="0" fillId="0" borderId="3" xfId="0" applyNumberFormat="1" applyFont="1" applyBorder="1"/>
    <xf numFmtId="3" fontId="0" fillId="0" borderId="27" xfId="0" applyNumberFormat="1" applyFont="1" applyBorder="1"/>
    <xf numFmtId="164" fontId="0" fillId="0" borderId="4" xfId="0" applyNumberFormat="1" applyFont="1" applyBorder="1"/>
    <xf numFmtId="164" fontId="0" fillId="0" borderId="27" xfId="0" applyNumberFormat="1" applyFont="1" applyBorder="1"/>
    <xf numFmtId="164" fontId="16" fillId="0" borderId="17" xfId="0" applyNumberFormat="1" applyFont="1" applyFill="1" applyBorder="1" applyAlignment="1"/>
    <xf numFmtId="2" fontId="4" fillId="0" borderId="3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2" fontId="16" fillId="0" borderId="2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24" xfId="0" applyNumberFormat="1" applyBorder="1"/>
    <xf numFmtId="4" fontId="0" fillId="0" borderId="89" xfId="0" applyNumberFormat="1" applyBorder="1"/>
    <xf numFmtId="4" fontId="0" fillId="0" borderId="90" xfId="0" applyNumberFormat="1" applyBorder="1"/>
    <xf numFmtId="4" fontId="0" fillId="0" borderId="91" xfId="0" applyNumberFormat="1" applyBorder="1"/>
    <xf numFmtId="0" fontId="8" fillId="2" borderId="92" xfId="0" applyFont="1" applyFill="1" applyBorder="1" applyAlignment="1">
      <alignment horizontal="center" wrapText="1"/>
    </xf>
    <xf numFmtId="164" fontId="4" fillId="0" borderId="91" xfId="0" applyNumberFormat="1" applyFont="1" applyFill="1" applyBorder="1" applyAlignment="1">
      <alignment horizontal="center"/>
    </xf>
    <xf numFmtId="0" fontId="8" fillId="2" borderId="93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wrapText="1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4" fillId="0" borderId="6" xfId="0" applyFont="1" applyBorder="1" applyAlignment="1">
      <alignment horizontal="center"/>
    </xf>
    <xf numFmtId="0" fontId="7" fillId="0" borderId="0" xfId="0" applyFont="1" applyFill="1"/>
    <xf numFmtId="164" fontId="7" fillId="0" borderId="24" xfId="0" applyNumberFormat="1" applyFont="1" applyFill="1" applyBorder="1"/>
    <xf numFmtId="3" fontId="0" fillId="0" borderId="2" xfId="0" applyNumberFormat="1" applyFont="1" applyFill="1" applyBorder="1"/>
    <xf numFmtId="3" fontId="0" fillId="0" borderId="24" xfId="0" applyNumberFormat="1" applyFont="1" applyFill="1" applyBorder="1"/>
    <xf numFmtId="164" fontId="0" fillId="0" borderId="0" xfId="0" applyNumberFormat="1" applyFont="1" applyFill="1" applyBorder="1"/>
    <xf numFmtId="164" fontId="0" fillId="0" borderId="24" xfId="0" applyNumberFormat="1" applyFont="1" applyFill="1" applyBorder="1"/>
    <xf numFmtId="2" fontId="0" fillId="0" borderId="2" xfId="0" applyNumberFormat="1" applyFont="1" applyFill="1" applyBorder="1"/>
    <xf numFmtId="2" fontId="0" fillId="0" borderId="24" xfId="0" applyNumberFormat="1" applyFont="1" applyFill="1" applyBorder="1"/>
    <xf numFmtId="0" fontId="0" fillId="0" borderId="2" xfId="0" applyFont="1" applyFill="1" applyBorder="1"/>
    <xf numFmtId="3" fontId="0" fillId="0" borderId="90" xfId="0" applyNumberFormat="1" applyBorder="1" applyAlignment="1"/>
    <xf numFmtId="164" fontId="4" fillId="0" borderId="89" xfId="0" applyNumberFormat="1" applyFont="1" applyFill="1" applyBorder="1" applyAlignment="1"/>
    <xf numFmtId="164" fontId="4" fillId="0" borderId="91" xfId="0" applyNumberFormat="1" applyFont="1" applyFill="1" applyBorder="1" applyAlignment="1"/>
    <xf numFmtId="3" fontId="0" fillId="0" borderId="89" xfId="0" applyNumberFormat="1" applyBorder="1" applyAlignment="1"/>
    <xf numFmtId="3" fontId="0" fillId="0" borderId="94" xfId="0" applyNumberFormat="1" applyBorder="1"/>
    <xf numFmtId="3" fontId="0" fillId="0" borderId="95" xfId="0" applyNumberFormat="1" applyBorder="1"/>
    <xf numFmtId="3" fontId="0" fillId="0" borderId="96" xfId="0" applyNumberFormat="1" applyBorder="1"/>
    <xf numFmtId="0" fontId="14" fillId="0" borderId="0" xfId="0" applyFont="1" applyAlignment="1">
      <alignment horizontal="center"/>
    </xf>
    <xf numFmtId="0" fontId="8" fillId="2" borderId="59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77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/>
    </xf>
    <xf numFmtId="0" fontId="8" fillId="2" borderId="56" xfId="0" applyFont="1" applyFill="1" applyBorder="1" applyAlignment="1">
      <alignment horizontal="center"/>
    </xf>
    <xf numFmtId="0" fontId="8" fillId="2" borderId="55" xfId="0" applyFont="1" applyFill="1" applyBorder="1" applyAlignment="1">
      <alignment horizontal="center"/>
    </xf>
    <xf numFmtId="0" fontId="15" fillId="2" borderId="6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62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/>
    </xf>
    <xf numFmtId="0" fontId="8" fillId="2" borderId="66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61" xfId="0" applyFont="1" applyFill="1" applyBorder="1" applyAlignment="1">
      <alignment horizontal="center"/>
    </xf>
    <xf numFmtId="0" fontId="8" fillId="2" borderId="70" xfId="0" applyFont="1" applyFill="1" applyBorder="1" applyAlignment="1">
      <alignment horizontal="center"/>
    </xf>
    <xf numFmtId="0" fontId="8" fillId="2" borderId="69" xfId="0" applyFont="1" applyFill="1" applyBorder="1" applyAlignment="1">
      <alignment horizontal="center"/>
    </xf>
    <xf numFmtId="0" fontId="8" fillId="2" borderId="71" xfId="0" applyFont="1" applyFill="1" applyBorder="1" applyAlignment="1">
      <alignment horizontal="center"/>
    </xf>
    <xf numFmtId="0" fontId="8" fillId="2" borderId="80" xfId="0" applyFont="1" applyFill="1" applyBorder="1" applyAlignment="1">
      <alignment horizontal="center"/>
    </xf>
    <xf numFmtId="0" fontId="8" fillId="2" borderId="81" xfId="0" applyFont="1" applyFill="1" applyBorder="1" applyAlignment="1">
      <alignment horizontal="center"/>
    </xf>
    <xf numFmtId="6" fontId="8" fillId="2" borderId="19" xfId="0" applyNumberFormat="1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0" fontId="8" fillId="2" borderId="7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8" fillId="2" borderId="72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/>
    </xf>
    <xf numFmtId="49" fontId="8" fillId="2" borderId="19" xfId="0" applyNumberFormat="1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18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'1'!$B$6:$L$6</c:f>
              <c:numCache>
                <c:formatCode>#,##0</c:formatCode>
                <c:ptCount val="11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779612.65599999973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777104"/>
        <c:axId val="885776544"/>
      </c:barChart>
      <c:catAx>
        <c:axId val="885777104"/>
        <c:scaling>
          <c:orientation val="minMax"/>
        </c:scaling>
        <c:delete val="1"/>
        <c:axPos val="b"/>
        <c:majorTickMark val="out"/>
        <c:minorTickMark val="none"/>
        <c:tickLblPos val="nextTo"/>
        <c:crossAx val="885776544"/>
        <c:crosses val="autoZero"/>
        <c:auto val="1"/>
        <c:lblAlgn val="ctr"/>
        <c:lblOffset val="100"/>
        <c:noMultiLvlLbl val="0"/>
      </c:catAx>
      <c:valAx>
        <c:axId val="885776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5777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'1'!$B$28:$L$28</c:f>
              <c:numCache>
                <c:formatCode>#,##0</c:formatCode>
                <c:ptCount val="11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335910.98400000005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013120"/>
        <c:axId val="877013680"/>
      </c:barChart>
      <c:catAx>
        <c:axId val="87701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7013680"/>
        <c:crosses val="autoZero"/>
        <c:auto val="1"/>
        <c:lblAlgn val="ctr"/>
        <c:lblOffset val="100"/>
        <c:noMultiLvlLbl val="0"/>
      </c:catAx>
      <c:valAx>
        <c:axId val="877013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7701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'1'!$B$30:$L$30</c:f>
              <c:numCache>
                <c:formatCode>#,##0</c:formatCode>
                <c:ptCount val="11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1027.1999999999998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393744"/>
        <c:axId val="975394304"/>
      </c:barChart>
      <c:catAx>
        <c:axId val="97539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394304"/>
        <c:crosses val="autoZero"/>
        <c:auto val="1"/>
        <c:lblAlgn val="ctr"/>
        <c:lblOffset val="100"/>
        <c:noMultiLvlLbl val="0"/>
      </c:catAx>
      <c:valAx>
        <c:axId val="9753943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7539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'1'!$B$32:$L$32</c:f>
              <c:numCache>
                <c:formatCode>#,##0</c:formatCode>
                <c:ptCount val="11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334883.78400000004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123296"/>
        <c:axId val="975123856"/>
      </c:barChart>
      <c:catAx>
        <c:axId val="975123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123856"/>
        <c:crosses val="autoZero"/>
        <c:auto val="1"/>
        <c:lblAlgn val="ctr"/>
        <c:lblOffset val="100"/>
        <c:noMultiLvlLbl val="0"/>
      </c:catAx>
      <c:valAx>
        <c:axId val="9751238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7512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'[1]1'!$A$12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'[1]1'!$B$5:$F$5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5126096"/>
        <c:axId val="975126656"/>
      </c:lineChart>
      <c:catAx>
        <c:axId val="975126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126656"/>
        <c:crosses val="autoZero"/>
        <c:auto val="1"/>
        <c:lblAlgn val="ctr"/>
        <c:lblOffset val="100"/>
        <c:noMultiLvlLbl val="0"/>
      </c:catAx>
      <c:valAx>
        <c:axId val="975126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512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'1'!$B$8:$L$8</c:f>
              <c:numCache>
                <c:formatCode>#,##0</c:formatCode>
                <c:ptCount val="11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137123.27999999997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990864"/>
        <c:axId val="887991424"/>
      </c:barChart>
      <c:catAx>
        <c:axId val="887990864"/>
        <c:scaling>
          <c:orientation val="minMax"/>
        </c:scaling>
        <c:delete val="1"/>
        <c:axPos val="b"/>
        <c:majorTickMark val="out"/>
        <c:minorTickMark val="none"/>
        <c:tickLblPos val="nextTo"/>
        <c:crossAx val="887991424"/>
        <c:crosses val="autoZero"/>
        <c:auto val="1"/>
        <c:lblAlgn val="ctr"/>
        <c:lblOffset val="100"/>
        <c:noMultiLvlLbl val="0"/>
      </c:catAx>
      <c:valAx>
        <c:axId val="887991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7990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'1'!$B$10:$L$10</c:f>
              <c:numCache>
                <c:formatCode>#,##0</c:formatCode>
                <c:ptCount val="11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642489.3759999997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396624"/>
        <c:axId val="326397184"/>
      </c:barChart>
      <c:catAx>
        <c:axId val="326396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397184"/>
        <c:crosses val="autoZero"/>
        <c:auto val="1"/>
        <c:lblAlgn val="ctr"/>
        <c:lblOffset val="100"/>
        <c:noMultiLvlLbl val="0"/>
      </c:catAx>
      <c:valAx>
        <c:axId val="3263971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2639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'[1]1'!$A$12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'[1]1'!$B$5:$F$5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48720"/>
        <c:axId val="330948160"/>
      </c:lineChart>
      <c:catAx>
        <c:axId val="33094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948160"/>
        <c:crosses val="autoZero"/>
        <c:auto val="1"/>
        <c:lblAlgn val="ctr"/>
        <c:lblOffset val="100"/>
        <c:noMultiLvlLbl val="0"/>
      </c:catAx>
      <c:valAx>
        <c:axId val="330948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094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'1'!$B$17:$L$17</c:f>
              <c:numCache>
                <c:formatCode>#,##0</c:formatCode>
                <c:ptCount val="11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443701.67200000014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015424"/>
        <c:axId val="877015984"/>
      </c:barChart>
      <c:catAx>
        <c:axId val="87701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7015984"/>
        <c:crosses val="autoZero"/>
        <c:auto val="1"/>
        <c:lblAlgn val="ctr"/>
        <c:lblOffset val="100"/>
        <c:noMultiLvlLbl val="0"/>
      </c:catAx>
      <c:valAx>
        <c:axId val="877015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77015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'1'!$B$19:$L$19</c:f>
              <c:numCache>
                <c:formatCode>#,##0</c:formatCode>
                <c:ptCount val="11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136096.07999999996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018224"/>
        <c:axId val="877018784"/>
      </c:barChart>
      <c:catAx>
        <c:axId val="877018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7018784"/>
        <c:crosses val="autoZero"/>
        <c:auto val="1"/>
        <c:lblAlgn val="ctr"/>
        <c:lblOffset val="100"/>
        <c:noMultiLvlLbl val="0"/>
      </c:catAx>
      <c:valAx>
        <c:axId val="8770187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7701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'1'!$B$21:$L$21</c:f>
              <c:numCache>
                <c:formatCode>#,##0</c:formatCode>
                <c:ptCount val="11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307605.59200000018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765424"/>
        <c:axId val="889765984"/>
      </c:barChart>
      <c:catAx>
        <c:axId val="88976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9765984"/>
        <c:crosses val="autoZero"/>
        <c:auto val="1"/>
        <c:lblAlgn val="ctr"/>
        <c:lblOffset val="100"/>
        <c:noMultiLvlLbl val="0"/>
      </c:catAx>
      <c:valAx>
        <c:axId val="889765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9765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'1'!$R$13:$T$13</c:f>
              <c:numCache>
                <c:formatCode>General</c:formatCode>
                <c:ptCount val="3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860656"/>
        <c:axId val="330861216"/>
      </c:lineChart>
      <c:catAx>
        <c:axId val="33086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861216"/>
        <c:crosses val="autoZero"/>
        <c:auto val="1"/>
        <c:lblAlgn val="ctr"/>
        <c:lblOffset val="100"/>
        <c:noMultiLvlLbl val="0"/>
      </c:catAx>
      <c:valAx>
        <c:axId val="330861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086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'[1]1'!$A$12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'[1]1'!$B$5:$F$5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863456"/>
        <c:axId val="877010880"/>
      </c:lineChart>
      <c:catAx>
        <c:axId val="33086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7010880"/>
        <c:crosses val="autoZero"/>
        <c:auto val="1"/>
        <c:lblAlgn val="ctr"/>
        <c:lblOffset val="100"/>
        <c:noMultiLvlLbl val="0"/>
      </c:catAx>
      <c:valAx>
        <c:axId val="87701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0863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5</xdr:row>
      <xdr:rowOff>76200</xdr:rowOff>
    </xdr:from>
    <xdr:to>
      <xdr:col>14</xdr:col>
      <xdr:colOff>57150</xdr:colOff>
      <xdr:row>6</xdr:row>
      <xdr:rowOff>257175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76200</xdr:colOff>
      <xdr:row>7</xdr:row>
      <xdr:rowOff>0</xdr:rowOff>
    </xdr:from>
    <xdr:to>
      <xdr:col>14</xdr:col>
      <xdr:colOff>57150</xdr:colOff>
      <xdr:row>8</xdr:row>
      <xdr:rowOff>200025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9</xdr:row>
      <xdr:rowOff>0</xdr:rowOff>
    </xdr:from>
    <xdr:to>
      <xdr:col>14</xdr:col>
      <xdr:colOff>57150</xdr:colOff>
      <xdr:row>10</xdr:row>
      <xdr:rowOff>180975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1219200</xdr:colOff>
      <xdr:row>12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16</xdr:row>
      <xdr:rowOff>28575</xdr:rowOff>
    </xdr:from>
    <xdr:to>
      <xdr:col>13</xdr:col>
      <xdr:colOff>1219200</xdr:colOff>
      <xdr:row>17</xdr:row>
      <xdr:rowOff>219075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18</xdr:row>
      <xdr:rowOff>76200</xdr:rowOff>
    </xdr:from>
    <xdr:to>
      <xdr:col>13</xdr:col>
      <xdr:colOff>1219200</xdr:colOff>
      <xdr:row>19</xdr:row>
      <xdr:rowOff>200025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1219200</xdr:colOff>
      <xdr:row>21</xdr:row>
      <xdr:rowOff>247650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1219200</xdr:colOff>
      <xdr:row>22</xdr:row>
      <xdr:rowOff>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1219200</xdr:colOff>
      <xdr:row>23</xdr:row>
      <xdr:rowOff>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47625</xdr:colOff>
      <xdr:row>27</xdr:row>
      <xdr:rowOff>28575</xdr:rowOff>
    </xdr:from>
    <xdr:to>
      <xdr:col>14</xdr:col>
      <xdr:colOff>28575</xdr:colOff>
      <xdr:row>28</xdr:row>
      <xdr:rowOff>152400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47625</xdr:colOff>
      <xdr:row>29</xdr:row>
      <xdr:rowOff>0</xdr:rowOff>
    </xdr:from>
    <xdr:to>
      <xdr:col>14</xdr:col>
      <xdr:colOff>28575</xdr:colOff>
      <xdr:row>30</xdr:row>
      <xdr:rowOff>142875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57150</xdr:colOff>
      <xdr:row>31</xdr:row>
      <xdr:rowOff>95250</xdr:rowOff>
    </xdr:from>
    <xdr:to>
      <xdr:col>14</xdr:col>
      <xdr:colOff>38100</xdr:colOff>
      <xdr:row>32</xdr:row>
      <xdr:rowOff>228600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1219200</xdr:colOff>
      <xdr:row>34</xdr:row>
      <xdr:rowOff>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L/Dropbox/IVV/S&#237;ntese%20Estatistica/Mar&#231;o%202013/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fitToPage="1"/>
  </sheetPr>
  <dimension ref="B2:K48"/>
  <sheetViews>
    <sheetView showGridLines="0" showRowColHeaders="0" tabSelected="1" zoomScaleNormal="100" workbookViewId="0">
      <selection activeCell="L16" sqref="L16"/>
    </sheetView>
  </sheetViews>
  <sheetFormatPr defaultRowHeight="15" x14ac:dyDescent="0.25"/>
  <cols>
    <col min="1" max="1" width="3.140625" customWidth="1"/>
  </cols>
  <sheetData>
    <row r="2" spans="2:11" ht="15.75" x14ac:dyDescent="0.25">
      <c r="E2" s="370" t="s">
        <v>26</v>
      </c>
      <c r="F2" s="370"/>
      <c r="G2" s="370"/>
      <c r="H2" s="370"/>
      <c r="I2" s="370"/>
      <c r="J2" s="370"/>
      <c r="K2" s="370"/>
    </row>
    <row r="3" spans="2:11" ht="15.75" x14ac:dyDescent="0.25">
      <c r="E3" s="370" t="s">
        <v>168</v>
      </c>
      <c r="F3" s="370"/>
      <c r="G3" s="370"/>
      <c r="H3" s="370"/>
      <c r="I3" s="370"/>
      <c r="J3" s="370"/>
      <c r="K3" s="370"/>
    </row>
    <row r="7" spans="2:11" ht="15.95" customHeight="1" x14ac:dyDescent="0.25"/>
    <row r="8" spans="2:11" ht="15.95" customHeight="1" x14ac:dyDescent="0.25">
      <c r="B8" s="7" t="s">
        <v>27</v>
      </c>
      <c r="C8" s="7"/>
    </row>
    <row r="9" spans="2:11" ht="15.95" customHeight="1" x14ac:dyDescent="0.25"/>
    <row r="10" spans="2:11" ht="15.95" customHeight="1" x14ac:dyDescent="0.25">
      <c r="B10" s="7" t="s">
        <v>135</v>
      </c>
      <c r="G10" t="s">
        <v>96</v>
      </c>
    </row>
    <row r="11" spans="2:11" ht="15.95" customHeight="1" x14ac:dyDescent="0.25"/>
    <row r="12" spans="2:11" ht="15.95" customHeight="1" x14ac:dyDescent="0.25">
      <c r="B12" s="7" t="s">
        <v>115</v>
      </c>
    </row>
    <row r="13" spans="2:11" ht="15.95" customHeight="1" x14ac:dyDescent="0.25">
      <c r="B13" s="7"/>
      <c r="C13" s="7"/>
      <c r="D13" s="7"/>
      <c r="E13" s="7"/>
      <c r="F13" s="7"/>
      <c r="G13" s="7"/>
    </row>
    <row r="14" spans="2:11" ht="15.95" customHeight="1" x14ac:dyDescent="0.25">
      <c r="B14" s="7" t="s">
        <v>114</v>
      </c>
      <c r="C14" s="7"/>
      <c r="D14" s="7"/>
      <c r="E14" s="7"/>
      <c r="F14" s="7"/>
      <c r="G14" s="7"/>
    </row>
    <row r="15" spans="2:11" ht="15.95" customHeight="1" x14ac:dyDescent="0.25"/>
    <row r="16" spans="2:11" ht="15.95" customHeight="1" x14ac:dyDescent="0.25">
      <c r="B16" s="7" t="s">
        <v>118</v>
      </c>
    </row>
    <row r="17" spans="2:11" ht="15.95" customHeight="1" x14ac:dyDescent="0.25"/>
    <row r="18" spans="2:11" ht="15.95" customHeight="1" x14ac:dyDescent="0.25">
      <c r="B18" s="7" t="s">
        <v>119</v>
      </c>
    </row>
    <row r="19" spans="2:11" ht="15.95" customHeight="1" x14ac:dyDescent="0.25"/>
    <row r="20" spans="2:11" ht="15.95" customHeight="1" x14ac:dyDescent="0.25">
      <c r="B20" s="7" t="s">
        <v>120</v>
      </c>
    </row>
    <row r="21" spans="2:11" ht="15.95" customHeight="1" x14ac:dyDescent="0.25">
      <c r="B21" s="7"/>
      <c r="C21" s="7"/>
      <c r="D21" s="7"/>
      <c r="E21" s="7"/>
      <c r="F21" s="7"/>
      <c r="G21" s="7"/>
      <c r="H21" s="7"/>
    </row>
    <row r="22" spans="2:11" ht="15.95" customHeight="1" x14ac:dyDescent="0.25">
      <c r="B22" s="7" t="s">
        <v>121</v>
      </c>
    </row>
    <row r="23" spans="2:11" x14ac:dyDescent="0.25">
      <c r="J23" s="7"/>
    </row>
    <row r="24" spans="2:11" x14ac:dyDescent="0.25">
      <c r="B24" s="7" t="s">
        <v>122</v>
      </c>
    </row>
    <row r="26" spans="2:11" x14ac:dyDescent="0.25">
      <c r="B26" s="7" t="s">
        <v>123</v>
      </c>
    </row>
    <row r="27" spans="2:11" x14ac:dyDescent="0.25">
      <c r="J27" s="7"/>
      <c r="K27" s="7"/>
    </row>
    <row r="28" spans="2:11" x14ac:dyDescent="0.25">
      <c r="B28" s="7" t="s">
        <v>124</v>
      </c>
    </row>
    <row r="30" spans="2:11" x14ac:dyDescent="0.25">
      <c r="B30" s="7" t="s">
        <v>125</v>
      </c>
    </row>
    <row r="32" spans="2:11" x14ac:dyDescent="0.25">
      <c r="B32" s="7" t="s">
        <v>126</v>
      </c>
    </row>
    <row r="34" spans="2:2" x14ac:dyDescent="0.25">
      <c r="B34" s="7" t="s">
        <v>127</v>
      </c>
    </row>
    <row r="36" spans="2:2" x14ac:dyDescent="0.25">
      <c r="B36" s="7" t="s">
        <v>128</v>
      </c>
    </row>
    <row r="38" spans="2:2" x14ac:dyDescent="0.25">
      <c r="B38" s="7" t="s">
        <v>129</v>
      </c>
    </row>
    <row r="40" spans="2:2" x14ac:dyDescent="0.25">
      <c r="B40" s="7" t="s">
        <v>130</v>
      </c>
    </row>
    <row r="42" spans="2:2" x14ac:dyDescent="0.25">
      <c r="B42" s="7" t="s">
        <v>131</v>
      </c>
    </row>
    <row r="44" spans="2:2" x14ac:dyDescent="0.25">
      <c r="B44" s="7" t="s">
        <v>132</v>
      </c>
    </row>
    <row r="46" spans="2:2" x14ac:dyDescent="0.25">
      <c r="B46" s="7" t="s">
        <v>133</v>
      </c>
    </row>
    <row r="48" spans="2:2" x14ac:dyDescent="0.25">
      <c r="B48" s="7" t="s">
        <v>134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23:J23" location="'5'!A1" display="5 - Evolução das Exportações de vinho com DOP com Destino a uma Seleção de Mercados"/>
    <hyperlink ref="B27:K27" location="'7'!A1" display="7- Evolução das Exportações de vinho (ex-vinho de mesa) com Destino a uma Seleção de Mercados"/>
    <hyperlink ref="B8:C8" location="'0'!A1" display="0 - Nota Introdutória"/>
    <hyperlink ref="B10" location="'1'!A1" display="1 - Evolução Recente da Balança Comercial (1.000 €)"/>
    <hyperlink ref="B12" location="'2'!A1" display="2 - Evolução  Mensal e Trimestral das Exportações"/>
    <hyperlink ref="B14" location="'3'!A1" display="3. Evolução Mensal e Timestral das Importações"/>
    <hyperlink ref="B16" location="'4'!A1" display="4 - Exportações por Tipo de Produto"/>
    <hyperlink ref="B18" location="'5'!A1" display="5 - Evolução das Exportações de Vinho (NC 2204) por Mercado / Acondicionamento"/>
    <hyperlink ref="B20" location="'6'!A1" display="6 - Evolução das Exportações com Destino a uma Selecção de Mercados"/>
    <hyperlink ref="B22" location="'7'!A1" display="7 - Evolução das Exportações de Vinho com DOP + IGP + Vinho ( ex-vinho mesa) por Mercado / Acondicionamento"/>
    <hyperlink ref="B24" location="'8'!A1" display="8 - Evolução das Exportações de Vinho com DOP + Vinho com IGP + Vinho (ex-vinho mesa) com Destino a uma Selecção de Mercados"/>
    <hyperlink ref="B26" location="'9'!A1" display="9 - Evolução das Exportações de Vinho com DOP por Mercado / Acondicionamento"/>
    <hyperlink ref="B28" location="'10'!A1" display="10- Evolução das Exportações de Vinho com DOP com Destino a uma Selecção de Mercados"/>
    <hyperlink ref="B30" location="'11'!A1" display="11 - Evolução das Exportações de Vinho com IGP por Mercado / Acondicionamento"/>
    <hyperlink ref="B32" location="'12'!A1" display="12 - Evolução das Exportações de Vinho com IGP com Destino a uma Seleção de Mercados"/>
    <hyperlink ref="B34" location="'13'!A1" display="13 - Evolução das Exportações de Vinho ( ex-vinho mesa) por Mercado / Acondicionamento"/>
    <hyperlink ref="B36" location="'14'!A1" display="14- Evolução das Exportações de Vinho (ex-vinho mesa) com Destino a uma Seleção de Mercados"/>
    <hyperlink ref="B38" location="'15'!A1" display="15. Evolução das Exportações de Vinhos Espumantes e Espumosos por Mercado"/>
    <hyperlink ref="B40" location="'16'!A1" display="16. Evolução das Exportações de Vinhos Espumantes e Espumosos com Destino a uma Seleção de Mercados"/>
    <hyperlink ref="B42" location="'17'!A1" display="17. Evolução das Exportações de Vinho Licoroso com DOP Porto por Mercado"/>
    <hyperlink ref="B44" location="'18'!A1" display="18. Evolução das Exportações de Vinho Licoroso com DOP Porto com Destino a uma Seleção de Mercados"/>
    <hyperlink ref="B46" location="'19'!A1" display="19. Evolução das Exportações de Vinho Licoroso com DOP Madeira por Mercado"/>
    <hyperlink ref="B48" location="'20'!A1" display="20. Evolução das Exportações de Vinho Licoroso com DOP Madeira com Destino a uma Seleção de Mercados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pageSetUpPr fitToPage="1"/>
  </sheetPr>
  <dimension ref="A1:R96"/>
  <sheetViews>
    <sheetView showGridLines="0" workbookViewId="0">
      <selection activeCell="I96" sqref="I96:J96"/>
    </sheetView>
  </sheetViews>
  <sheetFormatPr defaultRowHeight="15" x14ac:dyDescent="0.25"/>
  <cols>
    <col min="1" max="1" width="26.7109375" customWidth="1"/>
    <col min="6" max="7" width="10.140625" customWidth="1"/>
    <col min="8" max="8" width="2" customWidth="1"/>
    <col min="13" max="13" width="10.140625" customWidth="1"/>
    <col min="14" max="14" width="10" customWidth="1"/>
    <col min="15" max="15" width="2" customWidth="1"/>
    <col min="18" max="18" width="10.140625" customWidth="1"/>
  </cols>
  <sheetData>
    <row r="1" spans="1:18" ht="15.75" x14ac:dyDescent="0.25">
      <c r="A1" s="6" t="s">
        <v>108</v>
      </c>
    </row>
    <row r="3" spans="1:18" ht="8.25" customHeight="1" thickBot="1" x14ac:dyDescent="0.3"/>
    <row r="4" spans="1:18" x14ac:dyDescent="0.25">
      <c r="A4" s="424" t="s">
        <v>3</v>
      </c>
      <c r="B4" s="408" t="s">
        <v>1</v>
      </c>
      <c r="C4" s="404"/>
      <c r="D4" s="408" t="s">
        <v>13</v>
      </c>
      <c r="E4" s="404"/>
      <c r="F4" s="427" t="s">
        <v>141</v>
      </c>
      <c r="G4" s="423"/>
      <c r="I4" s="428" t="s">
        <v>20</v>
      </c>
      <c r="J4" s="429"/>
      <c r="K4" s="408" t="s">
        <v>13</v>
      </c>
      <c r="L4" s="410"/>
      <c r="M4" s="422" t="s">
        <v>141</v>
      </c>
      <c r="N4" s="423"/>
      <c r="P4" s="403" t="s">
        <v>23</v>
      </c>
      <c r="Q4" s="404"/>
      <c r="R4" s="208" t="s">
        <v>0</v>
      </c>
    </row>
    <row r="5" spans="1:18" x14ac:dyDescent="0.25">
      <c r="A5" s="425"/>
      <c r="B5" s="411" t="s">
        <v>175</v>
      </c>
      <c r="C5" s="412"/>
      <c r="D5" s="411" t="str">
        <f>B5</f>
        <v>jan.-fev</v>
      </c>
      <c r="E5" s="412"/>
      <c r="F5" s="411" t="str">
        <f>D5</f>
        <v>jan.-fev</v>
      </c>
      <c r="G5" s="413"/>
      <c r="I5" s="401" t="str">
        <f>B5</f>
        <v>jan.-fev</v>
      </c>
      <c r="J5" s="412"/>
      <c r="K5" s="411" t="str">
        <f>B5</f>
        <v>jan.-fev</v>
      </c>
      <c r="L5" s="402"/>
      <c r="M5" s="412" t="str">
        <f>B5</f>
        <v>jan.-fev</v>
      </c>
      <c r="N5" s="413"/>
      <c r="P5" s="401" t="str">
        <f>B5</f>
        <v>jan.-fev</v>
      </c>
      <c r="Q5" s="402"/>
      <c r="R5" s="209" t="s">
        <v>137</v>
      </c>
    </row>
    <row r="6" spans="1:18" ht="19.5" customHeight="1" thickBot="1" x14ac:dyDescent="0.3">
      <c r="A6" s="426"/>
      <c r="B6" s="148">
        <f>'5'!E6</f>
        <v>2018</v>
      </c>
      <c r="C6" s="213">
        <f>'5'!F6</f>
        <v>2019</v>
      </c>
      <c r="D6" s="148">
        <f>B6</f>
        <v>2018</v>
      </c>
      <c r="E6" s="213">
        <f>C6</f>
        <v>2019</v>
      </c>
      <c r="F6" s="148" t="s">
        <v>1</v>
      </c>
      <c r="G6" s="212" t="s">
        <v>15</v>
      </c>
      <c r="I6" s="36">
        <f>B6</f>
        <v>2018</v>
      </c>
      <c r="J6" s="213">
        <f>E6</f>
        <v>2019</v>
      </c>
      <c r="K6" s="148">
        <f>B6</f>
        <v>2018</v>
      </c>
      <c r="L6" s="213">
        <f>C6</f>
        <v>2019</v>
      </c>
      <c r="M6" s="37">
        <v>1000</v>
      </c>
      <c r="N6" s="212" t="s">
        <v>15</v>
      </c>
      <c r="P6" s="36">
        <f>B6</f>
        <v>2018</v>
      </c>
      <c r="Q6" s="213">
        <f>C6</f>
        <v>2019</v>
      </c>
      <c r="R6" s="210" t="s">
        <v>24</v>
      </c>
    </row>
    <row r="7" spans="1:18" ht="20.100000000000001" customHeight="1" x14ac:dyDescent="0.25">
      <c r="A7" s="14" t="s">
        <v>142</v>
      </c>
      <c r="B7" s="59">
        <v>26885.339999999997</v>
      </c>
      <c r="C7" s="245">
        <v>29750.460000000006</v>
      </c>
      <c r="D7" s="4">
        <f>B7/$B$33</f>
        <v>7.2313373606320897E-2</v>
      </c>
      <c r="E7" s="247">
        <f>C7/$C$33</f>
        <v>8.5270427755711364E-2</v>
      </c>
      <c r="F7" s="87">
        <f>(C7-B7)/B7</f>
        <v>0.10656811481647657</v>
      </c>
      <c r="G7" s="101">
        <f>(E7-D7)/D7</f>
        <v>0.17917922374814904</v>
      </c>
      <c r="I7" s="59">
        <v>7254.5340000000015</v>
      </c>
      <c r="J7" s="245">
        <v>7956.8610000000017</v>
      </c>
      <c r="K7" s="4">
        <f>I7/$I$33</f>
        <v>0.10344136523311585</v>
      </c>
      <c r="L7" s="247">
        <f>J7/$J$33</f>
        <v>0.11121010447754773</v>
      </c>
      <c r="M7" s="87">
        <f>(J7-I7)/I7</f>
        <v>9.681214534248514E-2</v>
      </c>
      <c r="N7" s="101">
        <f>(L7-K7)/K7</f>
        <v>7.5102829771476948E-2</v>
      </c>
      <c r="P7" s="49">
        <f t="shared" ref="P7:P33" si="0">(I7/B7)*10</f>
        <v>2.6983233241610494</v>
      </c>
      <c r="Q7" s="253">
        <f t="shared" ref="Q7:Q33" si="1">(J7/C7)*10</f>
        <v>2.674533771914787</v>
      </c>
      <c r="R7" s="104">
        <f>(Q7-P7)/P7</f>
        <v>-8.8164201944401447E-3</v>
      </c>
    </row>
    <row r="8" spans="1:18" ht="20.100000000000001" customHeight="1" x14ac:dyDescent="0.25">
      <c r="A8" s="14" t="s">
        <v>145</v>
      </c>
      <c r="B8" s="25">
        <v>24787.26</v>
      </c>
      <c r="C8" s="223">
        <v>23226.950000000004</v>
      </c>
      <c r="D8" s="4">
        <f t="shared" ref="D8:D32" si="2">B8/$B$33</f>
        <v>6.6670177615645324E-2</v>
      </c>
      <c r="E8" s="229">
        <f t="shared" ref="E8:E32" si="3">C8/$C$33</f>
        <v>6.6572818099636777E-2</v>
      </c>
      <c r="F8" s="87">
        <f t="shared" ref="F8:F33" si="4">(C8-B8)/B8</f>
        <v>-6.2948062835504776E-2</v>
      </c>
      <c r="G8" s="83">
        <f t="shared" ref="G8:G32" si="5">(E8-D8)/D8</f>
        <v>-1.4603158337124264E-3</v>
      </c>
      <c r="I8" s="25">
        <v>7114.9410000000007</v>
      </c>
      <c r="J8" s="223">
        <v>6335.2990000000009</v>
      </c>
      <c r="K8" s="4">
        <f t="shared" ref="K8:K32" si="6">I8/$I$33</f>
        <v>0.10145092856316759</v>
      </c>
      <c r="L8" s="229">
        <f t="shared" ref="L8:L32" si="7">J8/$J$33</f>
        <v>8.8546131908865025E-2</v>
      </c>
      <c r="M8" s="87">
        <f t="shared" ref="M8:M33" si="8">(J8-I8)/I8</f>
        <v>-0.1095781398608927</v>
      </c>
      <c r="N8" s="83">
        <f t="shared" ref="N8:N32" si="9">(L8-K8)/K8</f>
        <v>-0.1272023512950648</v>
      </c>
      <c r="P8" s="49">
        <f t="shared" si="0"/>
        <v>2.8704023760593151</v>
      </c>
      <c r="Q8" s="254">
        <f t="shared" si="1"/>
        <v>2.7275638859170059</v>
      </c>
      <c r="R8" s="92">
        <f t="shared" ref="R8:R71" si="10">(Q8-P8)/P8</f>
        <v>-4.9762532017691423E-2</v>
      </c>
    </row>
    <row r="9" spans="1:18" ht="20.100000000000001" customHeight="1" x14ac:dyDescent="0.25">
      <c r="A9" s="14" t="s">
        <v>144</v>
      </c>
      <c r="B9" s="25">
        <v>28889.67</v>
      </c>
      <c r="C9" s="223">
        <v>42964.619999999995</v>
      </c>
      <c r="D9" s="4">
        <f t="shared" si="2"/>
        <v>7.770441065924108E-2</v>
      </c>
      <c r="E9" s="229">
        <f t="shared" si="3"/>
        <v>0.1231447018218068</v>
      </c>
      <c r="F9" s="87">
        <f t="shared" si="4"/>
        <v>0.48719663464484009</v>
      </c>
      <c r="G9" s="83">
        <f t="shared" si="5"/>
        <v>0.58478393667813866</v>
      </c>
      <c r="I9" s="25">
        <v>4806.8610000000017</v>
      </c>
      <c r="J9" s="223">
        <v>6225.6909999999998</v>
      </c>
      <c r="K9" s="4">
        <f t="shared" si="6"/>
        <v>6.8540345158740815E-2</v>
      </c>
      <c r="L9" s="229">
        <f t="shared" si="7"/>
        <v>8.7014181415878508E-2</v>
      </c>
      <c r="M9" s="87">
        <f t="shared" si="8"/>
        <v>0.29516767803354366</v>
      </c>
      <c r="N9" s="83">
        <f t="shared" si="9"/>
        <v>0.26953229100833848</v>
      </c>
      <c r="P9" s="49">
        <f t="shared" si="0"/>
        <v>1.6638684346342489</v>
      </c>
      <c r="Q9" s="254">
        <f t="shared" si="1"/>
        <v>1.4490273625136219</v>
      </c>
      <c r="R9" s="92">
        <f t="shared" si="10"/>
        <v>-0.12912143030578821</v>
      </c>
    </row>
    <row r="10" spans="1:18" ht="20.100000000000001" customHeight="1" x14ac:dyDescent="0.25">
      <c r="A10" s="14" t="s">
        <v>143</v>
      </c>
      <c r="B10" s="25">
        <v>17577.97</v>
      </c>
      <c r="C10" s="223">
        <v>18371.93</v>
      </c>
      <c r="D10" s="4">
        <f t="shared" si="2"/>
        <v>4.727938392635915E-2</v>
      </c>
      <c r="E10" s="229">
        <f t="shared" si="3"/>
        <v>5.2657415374350043E-2</v>
      </c>
      <c r="F10" s="87">
        <f t="shared" si="4"/>
        <v>4.5167900502731492E-2</v>
      </c>
      <c r="G10" s="83">
        <f t="shared" si="5"/>
        <v>0.11375003228399808</v>
      </c>
      <c r="I10" s="25">
        <v>5541.4369999999999</v>
      </c>
      <c r="J10" s="223">
        <v>5571.0379999999986</v>
      </c>
      <c r="K10" s="4">
        <f t="shared" si="6"/>
        <v>7.9014559533844855E-2</v>
      </c>
      <c r="L10" s="229">
        <f t="shared" si="7"/>
        <v>7.7864338465682414E-2</v>
      </c>
      <c r="M10" s="87">
        <f t="shared" si="8"/>
        <v>5.3417552162009149E-3</v>
      </c>
      <c r="N10" s="83">
        <f t="shared" si="9"/>
        <v>-1.4557077517716956E-2</v>
      </c>
      <c r="P10" s="49">
        <f t="shared" si="0"/>
        <v>3.1524897357317139</v>
      </c>
      <c r="Q10" s="254">
        <f t="shared" si="1"/>
        <v>3.0323640466733752</v>
      </c>
      <c r="R10" s="92">
        <f t="shared" si="10"/>
        <v>-3.8105021468200488E-2</v>
      </c>
    </row>
    <row r="11" spans="1:18" ht="20.100000000000001" customHeight="1" x14ac:dyDescent="0.25">
      <c r="A11" s="14" t="s">
        <v>176</v>
      </c>
      <c r="B11" s="25">
        <v>38154.80000000001</v>
      </c>
      <c r="C11" s="223">
        <v>34847.480000000003</v>
      </c>
      <c r="D11" s="4">
        <f t="shared" si="2"/>
        <v>0.1026247876082078</v>
      </c>
      <c r="E11" s="229">
        <f t="shared" si="3"/>
        <v>9.9879448109662719E-2</v>
      </c>
      <c r="F11" s="87">
        <f t="shared" si="4"/>
        <v>-8.6681623281998757E-2</v>
      </c>
      <c r="G11" s="83">
        <f t="shared" si="5"/>
        <v>-2.6751231963821485E-2</v>
      </c>
      <c r="I11" s="25">
        <v>5561.2970000000005</v>
      </c>
      <c r="J11" s="223">
        <v>5268.9620000000004</v>
      </c>
      <c r="K11" s="4">
        <f t="shared" si="6"/>
        <v>7.9297740440231093E-2</v>
      </c>
      <c r="L11" s="229">
        <f t="shared" si="7"/>
        <v>7.364233389375896E-2</v>
      </c>
      <c r="M11" s="87">
        <f t="shared" si="8"/>
        <v>-5.2565975167303602E-2</v>
      </c>
      <c r="N11" s="83">
        <f t="shared" si="9"/>
        <v>-7.1318634239455655E-2</v>
      </c>
      <c r="P11" s="49">
        <f t="shared" si="0"/>
        <v>1.4575615649931331</v>
      </c>
      <c r="Q11" s="254">
        <f t="shared" si="1"/>
        <v>1.51200660707747</v>
      </c>
      <c r="R11" s="92">
        <f t="shared" si="10"/>
        <v>3.73535110913778E-2</v>
      </c>
    </row>
    <row r="12" spans="1:18" ht="20.100000000000001" customHeight="1" x14ac:dyDescent="0.25">
      <c r="A12" s="14" t="s">
        <v>177</v>
      </c>
      <c r="B12" s="25">
        <v>17055.48</v>
      </c>
      <c r="C12" s="223">
        <v>21757.079999999991</v>
      </c>
      <c r="D12" s="4">
        <f t="shared" si="2"/>
        <v>4.587404501022245E-2</v>
      </c>
      <c r="E12" s="229">
        <f t="shared" si="3"/>
        <v>6.235989353829257E-2</v>
      </c>
      <c r="F12" s="87">
        <f t="shared" si="4"/>
        <v>0.27566506483546588</v>
      </c>
      <c r="G12" s="83">
        <f t="shared" si="5"/>
        <v>0.35937202669606433</v>
      </c>
      <c r="I12" s="25">
        <v>3796.1940000000004</v>
      </c>
      <c r="J12" s="223">
        <v>4987.9100000000008</v>
      </c>
      <c r="K12" s="4">
        <f t="shared" si="6"/>
        <v>5.4129388607147333E-2</v>
      </c>
      <c r="L12" s="229">
        <f t="shared" si="7"/>
        <v>6.9714173997083156E-2</v>
      </c>
      <c r="M12" s="87">
        <f t="shared" si="8"/>
        <v>0.31392389324676245</v>
      </c>
      <c r="N12" s="83">
        <f t="shared" si="9"/>
        <v>0.2879172625252594</v>
      </c>
      <c r="P12" s="49">
        <f t="shared" si="0"/>
        <v>2.2257913585545528</v>
      </c>
      <c r="Q12" s="254">
        <f t="shared" si="1"/>
        <v>2.2925456908739603</v>
      </c>
      <c r="R12" s="92">
        <f t="shared" si="10"/>
        <v>2.9991280208203495E-2</v>
      </c>
    </row>
    <row r="13" spans="1:18" ht="20.100000000000001" customHeight="1" x14ac:dyDescent="0.25">
      <c r="A13" s="14" t="s">
        <v>179</v>
      </c>
      <c r="B13" s="25">
        <v>34041.370000000003</v>
      </c>
      <c r="C13" s="223">
        <v>28841.680000000004</v>
      </c>
      <c r="D13" s="4">
        <f t="shared" si="2"/>
        <v>9.156091412200866E-2</v>
      </c>
      <c r="E13" s="229">
        <f t="shared" si="3"/>
        <v>8.2665692926877268E-2</v>
      </c>
      <c r="F13" s="87">
        <f t="shared" si="4"/>
        <v>-0.1527462026352053</v>
      </c>
      <c r="G13" s="83">
        <f t="shared" si="5"/>
        <v>-9.7150856131450872E-2</v>
      </c>
      <c r="I13" s="25">
        <v>5416.7829999999994</v>
      </c>
      <c r="J13" s="223">
        <v>4832.0169999999998</v>
      </c>
      <c r="K13" s="4">
        <f t="shared" si="6"/>
        <v>7.7237135933408377E-2</v>
      </c>
      <c r="L13" s="229">
        <f t="shared" si="7"/>
        <v>6.7535315171056348E-2</v>
      </c>
      <c r="M13" s="87">
        <f t="shared" si="8"/>
        <v>-0.10795448146990561</v>
      </c>
      <c r="N13" s="83">
        <f t="shared" si="9"/>
        <v>-0.12561083014156116</v>
      </c>
      <c r="P13" s="49">
        <f t="shared" si="0"/>
        <v>1.5912353116222993</v>
      </c>
      <c r="Q13" s="254">
        <f t="shared" si="1"/>
        <v>1.6753590636883839</v>
      </c>
      <c r="R13" s="92">
        <f t="shared" si="10"/>
        <v>5.2866946485946621E-2</v>
      </c>
    </row>
    <row r="14" spans="1:18" ht="20.100000000000001" customHeight="1" x14ac:dyDescent="0.25">
      <c r="A14" s="14" t="s">
        <v>146</v>
      </c>
      <c r="B14" s="25">
        <v>13541.629999999996</v>
      </c>
      <c r="C14" s="223">
        <v>13943.42</v>
      </c>
      <c r="D14" s="4">
        <f t="shared" si="2"/>
        <v>3.6422859053616689E-2</v>
      </c>
      <c r="E14" s="229">
        <f t="shared" si="3"/>
        <v>3.9964470726756518E-2</v>
      </c>
      <c r="F14" s="87">
        <f t="shared" si="4"/>
        <v>2.9670726493044385E-2</v>
      </c>
      <c r="G14" s="83">
        <f t="shared" si="5"/>
        <v>9.7235960195391533E-2</v>
      </c>
      <c r="I14" s="25">
        <v>3728.5960000000005</v>
      </c>
      <c r="J14" s="223">
        <v>4220.6559999999999</v>
      </c>
      <c r="K14" s="4">
        <f t="shared" si="6"/>
        <v>5.3165518369992448E-2</v>
      </c>
      <c r="L14" s="229">
        <f t="shared" si="7"/>
        <v>5.8990548499438231E-2</v>
      </c>
      <c r="M14" s="87">
        <f t="shared" si="8"/>
        <v>0.13196924526014603</v>
      </c>
      <c r="N14" s="83">
        <f t="shared" si="9"/>
        <v>0.10956406159548576</v>
      </c>
      <c r="P14" s="49">
        <f t="shared" si="0"/>
        <v>2.753432193908711</v>
      </c>
      <c r="Q14" s="254">
        <f t="shared" si="1"/>
        <v>3.0269876400481373</v>
      </c>
      <c r="R14" s="92">
        <f t="shared" si="10"/>
        <v>9.9350710994300193E-2</v>
      </c>
    </row>
    <row r="15" spans="1:18" ht="20.100000000000001" customHeight="1" x14ac:dyDescent="0.25">
      <c r="A15" s="14" t="s">
        <v>181</v>
      </c>
      <c r="B15" s="25">
        <v>18708.2</v>
      </c>
      <c r="C15" s="223">
        <v>16444.890000000003</v>
      </c>
      <c r="D15" s="4">
        <f t="shared" si="2"/>
        <v>5.031935828603145E-2</v>
      </c>
      <c r="E15" s="229">
        <f t="shared" si="3"/>
        <v>4.7134155394424837E-2</v>
      </c>
      <c r="F15" s="87">
        <f t="shared" si="4"/>
        <v>-0.12097957045573586</v>
      </c>
      <c r="G15" s="83">
        <f t="shared" si="5"/>
        <v>-6.3299751827137637E-2</v>
      </c>
      <c r="I15" s="25">
        <v>3723.8239999999996</v>
      </c>
      <c r="J15" s="223">
        <v>3540.0340000000006</v>
      </c>
      <c r="K15" s="4">
        <f t="shared" si="6"/>
        <v>5.3097475102858747E-2</v>
      </c>
      <c r="L15" s="229">
        <f t="shared" si="7"/>
        <v>4.9477746437203214E-2</v>
      </c>
      <c r="M15" s="87">
        <f t="shared" si="8"/>
        <v>-4.9355178977309094E-2</v>
      </c>
      <c r="N15" s="83">
        <f t="shared" si="9"/>
        <v>-6.8171389668595539E-2</v>
      </c>
      <c r="P15" s="49">
        <f t="shared" si="0"/>
        <v>1.9904769031761471</v>
      </c>
      <c r="Q15" s="254">
        <f t="shared" si="1"/>
        <v>2.152665052791475</v>
      </c>
      <c r="R15" s="92">
        <f t="shared" si="10"/>
        <v>8.1482055559915764E-2</v>
      </c>
    </row>
    <row r="16" spans="1:18" ht="20.100000000000001" customHeight="1" x14ac:dyDescent="0.25">
      <c r="A16" s="14" t="s">
        <v>182</v>
      </c>
      <c r="B16" s="25">
        <v>12193.620000000003</v>
      </c>
      <c r="C16" s="223">
        <v>13477.310000000001</v>
      </c>
      <c r="D16" s="4">
        <f t="shared" si="2"/>
        <v>3.2797122843657801E-2</v>
      </c>
      <c r="E16" s="229">
        <f t="shared" si="3"/>
        <v>3.8628511582554564E-2</v>
      </c>
      <c r="F16" s="87">
        <f t="shared" si="4"/>
        <v>0.10527554573621274</v>
      </c>
      <c r="G16" s="83">
        <f t="shared" si="5"/>
        <v>0.17780183849341583</v>
      </c>
      <c r="I16" s="25">
        <v>2531.5600000000004</v>
      </c>
      <c r="J16" s="223">
        <v>2953.3670000000006</v>
      </c>
      <c r="K16" s="4">
        <f t="shared" si="6"/>
        <v>3.6097152838424462E-2</v>
      </c>
      <c r="L16" s="229">
        <f t="shared" si="7"/>
        <v>4.127811867400244E-2</v>
      </c>
      <c r="M16" s="87">
        <f t="shared" si="8"/>
        <v>0.16661939673560974</v>
      </c>
      <c r="N16" s="83">
        <f t="shared" si="9"/>
        <v>0.14352837905994006</v>
      </c>
      <c r="P16" s="49">
        <f t="shared" si="0"/>
        <v>2.0761348967738864</v>
      </c>
      <c r="Q16" s="254">
        <f t="shared" si="1"/>
        <v>2.1913623712743866</v>
      </c>
      <c r="R16" s="92">
        <f t="shared" si="10"/>
        <v>5.5500957418302917E-2</v>
      </c>
    </row>
    <row r="17" spans="1:18" ht="20.100000000000001" customHeight="1" x14ac:dyDescent="0.25">
      <c r="A17" s="14" t="s">
        <v>147</v>
      </c>
      <c r="B17" s="25">
        <v>16198.16</v>
      </c>
      <c r="C17" s="223">
        <v>8186.010000000002</v>
      </c>
      <c r="D17" s="4">
        <f t="shared" si="2"/>
        <v>4.3568115404713607E-2</v>
      </c>
      <c r="E17" s="229">
        <f t="shared" si="3"/>
        <v>2.3462648117458716E-2</v>
      </c>
      <c r="F17" s="87">
        <f t="shared" si="4"/>
        <v>-0.49463334107083756</v>
      </c>
      <c r="G17" s="83">
        <f t="shared" si="5"/>
        <v>-0.46147204441805378</v>
      </c>
      <c r="I17" s="25">
        <v>2853.3980000000001</v>
      </c>
      <c r="J17" s="223">
        <v>2125.9139999999993</v>
      </c>
      <c r="K17" s="4">
        <f t="shared" si="6"/>
        <v>4.0686194960757267E-2</v>
      </c>
      <c r="L17" s="229">
        <f t="shared" si="7"/>
        <v>2.9713114009441825E-2</v>
      </c>
      <c r="M17" s="87">
        <f t="shared" si="8"/>
        <v>-0.25495356764110749</v>
      </c>
      <c r="N17" s="83">
        <f t="shared" si="9"/>
        <v>-0.26970034828519163</v>
      </c>
      <c r="P17" s="49">
        <f t="shared" si="0"/>
        <v>1.761556868187498</v>
      </c>
      <c r="Q17" s="254">
        <f t="shared" si="1"/>
        <v>2.5970087991585626</v>
      </c>
      <c r="R17" s="92">
        <f t="shared" si="10"/>
        <v>0.47426906622133536</v>
      </c>
    </row>
    <row r="18" spans="1:18" ht="20.100000000000001" customHeight="1" x14ac:dyDescent="0.25">
      <c r="A18" s="14" t="s">
        <v>178</v>
      </c>
      <c r="B18" s="25">
        <v>10989.490000000003</v>
      </c>
      <c r="C18" s="223">
        <v>7082.9399999999987</v>
      </c>
      <c r="D18" s="4">
        <f t="shared" si="2"/>
        <v>2.9558379998650852E-2</v>
      </c>
      <c r="E18" s="229">
        <f t="shared" si="3"/>
        <v>2.0301041515594649E-2</v>
      </c>
      <c r="F18" s="87">
        <f t="shared" si="4"/>
        <v>-0.35548055460262518</v>
      </c>
      <c r="G18" s="83">
        <f t="shared" si="5"/>
        <v>-0.31318828986834663</v>
      </c>
      <c r="I18" s="25">
        <v>2220.1750000000006</v>
      </c>
      <c r="J18" s="223">
        <v>1807.9250000000002</v>
      </c>
      <c r="K18" s="4">
        <f t="shared" si="6"/>
        <v>3.1657158551663414E-2</v>
      </c>
      <c r="L18" s="229">
        <f t="shared" si="7"/>
        <v>2.5268699319690325E-2</v>
      </c>
      <c r="M18" s="87">
        <f t="shared" si="8"/>
        <v>-0.1856835609805535</v>
      </c>
      <c r="N18" s="83">
        <f t="shared" si="9"/>
        <v>-0.20180140998906579</v>
      </c>
      <c r="P18" s="49">
        <f t="shared" si="0"/>
        <v>2.0202711863789857</v>
      </c>
      <c r="Q18" s="254">
        <f t="shared" si="1"/>
        <v>2.5525064450637736</v>
      </c>
      <c r="R18" s="92">
        <f t="shared" si="10"/>
        <v>0.26344743333133147</v>
      </c>
    </row>
    <row r="19" spans="1:18" ht="20.100000000000001" customHeight="1" x14ac:dyDescent="0.25">
      <c r="A19" s="14" t="s">
        <v>185</v>
      </c>
      <c r="B19" s="25">
        <v>8957.1000000000022</v>
      </c>
      <c r="C19" s="223">
        <v>7316.0599999999986</v>
      </c>
      <c r="D19" s="4">
        <f t="shared" si="2"/>
        <v>2.4091870094600891E-2</v>
      </c>
      <c r="E19" s="229">
        <f t="shared" si="3"/>
        <v>2.0969207389951262E-2</v>
      </c>
      <c r="F19" s="87">
        <f t="shared" si="4"/>
        <v>-0.18321108394458063</v>
      </c>
      <c r="G19" s="83">
        <f t="shared" si="5"/>
        <v>-0.12961479089784039</v>
      </c>
      <c r="I19" s="25">
        <v>1824.8109999999999</v>
      </c>
      <c r="J19" s="223">
        <v>1630.5849999999996</v>
      </c>
      <c r="K19" s="4">
        <f t="shared" si="6"/>
        <v>2.6019719685979461E-2</v>
      </c>
      <c r="L19" s="229">
        <f t="shared" si="7"/>
        <v>2.2790083703802554E-2</v>
      </c>
      <c r="M19" s="87">
        <f t="shared" si="8"/>
        <v>-0.10643622819020729</v>
      </c>
      <c r="N19" s="83">
        <f t="shared" si="9"/>
        <v>-0.12412262780514018</v>
      </c>
      <c r="P19" s="49">
        <f t="shared" si="0"/>
        <v>2.0372788067566505</v>
      </c>
      <c r="Q19" s="254">
        <f t="shared" si="1"/>
        <v>2.2287747776808828</v>
      </c>
      <c r="R19" s="92">
        <f t="shared" si="10"/>
        <v>9.3995956905424283E-2</v>
      </c>
    </row>
    <row r="20" spans="1:18" ht="20.100000000000001" customHeight="1" x14ac:dyDescent="0.25">
      <c r="A20" s="14" t="s">
        <v>149</v>
      </c>
      <c r="B20" s="25">
        <v>6196.0000000000018</v>
      </c>
      <c r="C20" s="223">
        <v>5450.64</v>
      </c>
      <c r="D20" s="4">
        <f t="shared" si="2"/>
        <v>1.6665352302212447E-2</v>
      </c>
      <c r="E20" s="229">
        <f t="shared" si="3"/>
        <v>1.5622561948366195E-2</v>
      </c>
      <c r="F20" s="87">
        <f t="shared" si="4"/>
        <v>-0.12029696578437722</v>
      </c>
      <c r="G20" s="83">
        <f t="shared" si="5"/>
        <v>-6.2572355803592258E-2</v>
      </c>
      <c r="I20" s="25">
        <v>1446.2359999999999</v>
      </c>
      <c r="J20" s="223">
        <v>1294.3800000000001</v>
      </c>
      <c r="K20" s="4">
        <f t="shared" si="6"/>
        <v>2.0621672775850315E-2</v>
      </c>
      <c r="L20" s="229">
        <f t="shared" si="7"/>
        <v>1.8091070716661786E-2</v>
      </c>
      <c r="M20" s="87">
        <f t="shared" si="8"/>
        <v>-0.10500084356909922</v>
      </c>
      <c r="N20" s="83">
        <f t="shared" si="9"/>
        <v>-0.12271565389942921</v>
      </c>
      <c r="P20" s="49">
        <f t="shared" si="0"/>
        <v>2.3341446094254348</v>
      </c>
      <c r="Q20" s="254">
        <f t="shared" si="1"/>
        <v>2.3747303068997403</v>
      </c>
      <c r="R20" s="92">
        <f t="shared" si="10"/>
        <v>1.7387824777615624E-2</v>
      </c>
    </row>
    <row r="21" spans="1:18" ht="20.100000000000001" customHeight="1" x14ac:dyDescent="0.25">
      <c r="A21" s="14" t="s">
        <v>180</v>
      </c>
      <c r="B21" s="25">
        <v>4188.1900000000005</v>
      </c>
      <c r="C21" s="223">
        <v>5078.1400000000003</v>
      </c>
      <c r="D21" s="4">
        <f t="shared" si="2"/>
        <v>1.126495510952278E-2</v>
      </c>
      <c r="E21" s="229">
        <f t="shared" si="3"/>
        <v>1.4554906714161328E-2</v>
      </c>
      <c r="F21" s="87">
        <f t="shared" si="4"/>
        <v>0.21249035979743033</v>
      </c>
      <c r="G21" s="83">
        <f t="shared" si="5"/>
        <v>0.29205190545831849</v>
      </c>
      <c r="I21" s="25">
        <v>956.27899999999977</v>
      </c>
      <c r="J21" s="223">
        <v>1147.1120000000003</v>
      </c>
      <c r="K21" s="4">
        <f t="shared" si="6"/>
        <v>1.3635445819643103E-2</v>
      </c>
      <c r="L21" s="229">
        <f t="shared" si="7"/>
        <v>1.6032760326898855E-2</v>
      </c>
      <c r="M21" s="87">
        <f t="shared" si="8"/>
        <v>0.19955786961754945</v>
      </c>
      <c r="N21" s="83">
        <f t="shared" si="9"/>
        <v>0.17581489736127309</v>
      </c>
      <c r="P21" s="49">
        <f t="shared" si="0"/>
        <v>2.2832751140707552</v>
      </c>
      <c r="Q21" s="254">
        <f t="shared" si="1"/>
        <v>2.2589215736470445</v>
      </c>
      <c r="R21" s="92">
        <f t="shared" si="10"/>
        <v>-1.0666056084801728E-2</v>
      </c>
    </row>
    <row r="22" spans="1:18" ht="20.100000000000001" customHeight="1" x14ac:dyDescent="0.25">
      <c r="A22" s="14" t="s">
        <v>148</v>
      </c>
      <c r="B22" s="25">
        <v>2650.93</v>
      </c>
      <c r="C22" s="223">
        <v>4664.25</v>
      </c>
      <c r="D22" s="4">
        <f t="shared" si="2"/>
        <v>7.1301940572149822E-3</v>
      </c>
      <c r="E22" s="229">
        <f t="shared" si="3"/>
        <v>1.3368619935946425E-2</v>
      </c>
      <c r="F22" s="87">
        <f t="shared" si="4"/>
        <v>0.75947686283681581</v>
      </c>
      <c r="G22" s="83">
        <f t="shared" si="5"/>
        <v>0.87493072820631479</v>
      </c>
      <c r="I22" s="25">
        <v>378.88499999999999</v>
      </c>
      <c r="J22" s="223">
        <v>978.24599999999987</v>
      </c>
      <c r="K22" s="4">
        <f t="shared" si="6"/>
        <v>5.4024671558985174E-3</v>
      </c>
      <c r="L22" s="229">
        <f t="shared" si="7"/>
        <v>1.367258267610093E-2</v>
      </c>
      <c r="M22" s="87">
        <f t="shared" si="8"/>
        <v>1.5819074389326573</v>
      </c>
      <c r="N22" s="83">
        <f t="shared" si="9"/>
        <v>1.5308034795126781</v>
      </c>
      <c r="P22" s="49">
        <f t="shared" si="0"/>
        <v>1.4292531300336109</v>
      </c>
      <c r="Q22" s="254">
        <f t="shared" si="1"/>
        <v>2.0973275446213218</v>
      </c>
      <c r="R22" s="92">
        <f t="shared" si="10"/>
        <v>0.46742903727067592</v>
      </c>
    </row>
    <row r="23" spans="1:18" ht="20.100000000000001" customHeight="1" x14ac:dyDescent="0.25">
      <c r="A23" s="14" t="s">
        <v>184</v>
      </c>
      <c r="B23" s="25">
        <v>46179.59</v>
      </c>
      <c r="C23" s="223">
        <v>3830.23</v>
      </c>
      <c r="D23" s="4">
        <f t="shared" si="2"/>
        <v>0.12420902784404884</v>
      </c>
      <c r="E23" s="229">
        <f t="shared" si="3"/>
        <v>1.0978161362975842E-2</v>
      </c>
      <c r="F23" s="87">
        <f t="shared" si="4"/>
        <v>-0.91705794702811338</v>
      </c>
      <c r="G23" s="83">
        <f t="shared" si="5"/>
        <v>-0.91161543123290911</v>
      </c>
      <c r="I23" s="25">
        <v>3405.3420000000006</v>
      </c>
      <c r="J23" s="223">
        <v>878.92399999999986</v>
      </c>
      <c r="K23" s="4">
        <f t="shared" si="6"/>
        <v>4.8556285705693737E-2</v>
      </c>
      <c r="L23" s="229">
        <f t="shared" si="7"/>
        <v>1.2284395802292403E-2</v>
      </c>
      <c r="M23" s="87">
        <f t="shared" si="8"/>
        <v>-0.74189846423648498</v>
      </c>
      <c r="N23" s="83">
        <f t="shared" si="9"/>
        <v>-0.74700709447279801</v>
      </c>
      <c r="P23" s="49">
        <f t="shared" si="0"/>
        <v>0.73741278343961059</v>
      </c>
      <c r="Q23" s="254">
        <f t="shared" si="1"/>
        <v>2.2947029290669225</v>
      </c>
      <c r="R23" s="92">
        <f t="shared" si="10"/>
        <v>2.111829602903601</v>
      </c>
    </row>
    <row r="24" spans="1:18" ht="20.100000000000001" customHeight="1" x14ac:dyDescent="0.25">
      <c r="A24" s="14" t="s">
        <v>186</v>
      </c>
      <c r="B24" s="25">
        <v>2218.6100000000006</v>
      </c>
      <c r="C24" s="223">
        <v>4017.13</v>
      </c>
      <c r="D24" s="4">
        <f t="shared" si="2"/>
        <v>5.9673849695305939E-3</v>
      </c>
      <c r="E24" s="229">
        <f t="shared" si="3"/>
        <v>1.1513852002634606E-2</v>
      </c>
      <c r="F24" s="87">
        <f t="shared" si="4"/>
        <v>0.81065171436169448</v>
      </c>
      <c r="G24" s="83">
        <f t="shared" si="5"/>
        <v>0.9294635860471907</v>
      </c>
      <c r="I24" s="25">
        <v>524.56699999999989</v>
      </c>
      <c r="J24" s="223">
        <v>860.74599999999975</v>
      </c>
      <c r="K24" s="4">
        <f t="shared" si="6"/>
        <v>7.4797260080716231E-3</v>
      </c>
      <c r="L24" s="229">
        <f t="shared" si="7"/>
        <v>1.2030328616854217E-2</v>
      </c>
      <c r="M24" s="87">
        <f t="shared" si="8"/>
        <v>0.64086951714461626</v>
      </c>
      <c r="N24" s="83">
        <f t="shared" si="9"/>
        <v>0.60839161807155584</v>
      </c>
      <c r="P24" s="49">
        <f t="shared" si="0"/>
        <v>2.3643948237860632</v>
      </c>
      <c r="Q24" s="254">
        <f t="shared" si="1"/>
        <v>2.1426889346374143</v>
      </c>
      <c r="R24" s="92">
        <f t="shared" si="10"/>
        <v>-9.3768556299592673E-2</v>
      </c>
    </row>
    <row r="25" spans="1:18" ht="20.100000000000001" customHeight="1" x14ac:dyDescent="0.25">
      <c r="A25" s="14" t="s">
        <v>152</v>
      </c>
      <c r="B25" s="25">
        <v>7797.03</v>
      </c>
      <c r="C25" s="223">
        <v>13498.81</v>
      </c>
      <c r="D25" s="4">
        <f t="shared" si="2"/>
        <v>2.0971635226100627E-2</v>
      </c>
      <c r="E25" s="229">
        <f t="shared" si="3"/>
        <v>3.8690134636340877E-2</v>
      </c>
      <c r="F25" s="87">
        <f t="shared" si="4"/>
        <v>0.73127588325298221</v>
      </c>
      <c r="G25" s="83">
        <f t="shared" si="5"/>
        <v>0.8448792485284301</v>
      </c>
      <c r="I25" s="25">
        <v>531.54199999999992</v>
      </c>
      <c r="J25" s="223">
        <v>852.08499999999981</v>
      </c>
      <c r="K25" s="4">
        <f t="shared" si="6"/>
        <v>7.5791815378824954E-3</v>
      </c>
      <c r="L25" s="229">
        <f t="shared" si="7"/>
        <v>1.190927702189987E-2</v>
      </c>
      <c r="M25" s="87">
        <f t="shared" si="8"/>
        <v>0.60304359768372007</v>
      </c>
      <c r="N25" s="83">
        <f t="shared" si="9"/>
        <v>0.57131439092394876</v>
      </c>
      <c r="P25" s="49">
        <f t="shared" si="0"/>
        <v>0.68172368196608191</v>
      </c>
      <c r="Q25" s="254">
        <f t="shared" si="1"/>
        <v>0.63122971580457821</v>
      </c>
      <c r="R25" s="92">
        <f t="shared" si="10"/>
        <v>-7.4068082857089226E-2</v>
      </c>
    </row>
    <row r="26" spans="1:18" ht="20.100000000000001" customHeight="1" x14ac:dyDescent="0.25">
      <c r="A26" s="14" t="s">
        <v>188</v>
      </c>
      <c r="B26" s="25">
        <v>2138.2900000000004</v>
      </c>
      <c r="C26" s="223">
        <v>3377.2599999999993</v>
      </c>
      <c r="D26" s="4">
        <f t="shared" si="2"/>
        <v>5.7513486401384525E-3</v>
      </c>
      <c r="E26" s="229">
        <f t="shared" si="3"/>
        <v>9.6798639362972415E-3</v>
      </c>
      <c r="F26" s="87">
        <f t="shared" si="4"/>
        <v>0.57942093916166593</v>
      </c>
      <c r="G26" s="83">
        <f t="shared" si="5"/>
        <v>0.6830598424762192</v>
      </c>
      <c r="I26" s="25">
        <v>613.15800000000002</v>
      </c>
      <c r="J26" s="223">
        <v>752.63400000000024</v>
      </c>
      <c r="K26" s="4">
        <f t="shared" si="6"/>
        <v>8.7429324369569204E-3</v>
      </c>
      <c r="L26" s="229">
        <f t="shared" si="7"/>
        <v>1.051928716278375E-2</v>
      </c>
      <c r="M26" s="87">
        <f t="shared" si="8"/>
        <v>0.22747154893192328</v>
      </c>
      <c r="N26" s="83">
        <f t="shared" si="9"/>
        <v>0.20317607835079085</v>
      </c>
      <c r="P26" s="49">
        <f t="shared" si="0"/>
        <v>2.8675156316495887</v>
      </c>
      <c r="Q26" s="254">
        <f t="shared" si="1"/>
        <v>2.2285343740191763</v>
      </c>
      <c r="R26" s="92">
        <f t="shared" si="10"/>
        <v>-0.22283444615882605</v>
      </c>
    </row>
    <row r="27" spans="1:18" ht="20.100000000000001" customHeight="1" x14ac:dyDescent="0.25">
      <c r="A27" s="14" t="s">
        <v>150</v>
      </c>
      <c r="B27" s="25">
        <v>1708.24</v>
      </c>
      <c r="C27" s="223">
        <v>2588.0600000000004</v>
      </c>
      <c r="D27" s="4">
        <f t="shared" si="2"/>
        <v>4.5946451608669114E-3</v>
      </c>
      <c r="E27" s="229">
        <f t="shared" si="3"/>
        <v>7.4178679340570312E-3</v>
      </c>
      <c r="F27" s="87">
        <f t="shared" si="4"/>
        <v>0.51504472439469884</v>
      </c>
      <c r="G27" s="83">
        <f t="shared" si="5"/>
        <v>0.61445937049411625</v>
      </c>
      <c r="I27" s="25">
        <v>425.22799999999995</v>
      </c>
      <c r="J27" s="223">
        <v>692.78200000000015</v>
      </c>
      <c r="K27" s="4">
        <f t="shared" si="6"/>
        <v>6.0632653807050014E-3</v>
      </c>
      <c r="L27" s="229">
        <f t="shared" si="7"/>
        <v>9.6827578865792026E-3</v>
      </c>
      <c r="M27" s="87">
        <f t="shared" si="8"/>
        <v>0.62920127555099903</v>
      </c>
      <c r="N27" s="83">
        <f t="shared" si="9"/>
        <v>0.59695432718357244</v>
      </c>
      <c r="P27" s="49">
        <f t="shared" si="0"/>
        <v>2.4892755116377088</v>
      </c>
      <c r="Q27" s="254">
        <f t="shared" si="1"/>
        <v>2.6768390222792364</v>
      </c>
      <c r="R27" s="92">
        <f t="shared" si="10"/>
        <v>7.5348634478040771E-2</v>
      </c>
    </row>
    <row r="28" spans="1:18" ht="20.100000000000001" customHeight="1" x14ac:dyDescent="0.25">
      <c r="A28" s="14" t="s">
        <v>183</v>
      </c>
      <c r="B28" s="25">
        <v>2347.2200000000003</v>
      </c>
      <c r="C28" s="223">
        <v>2315.41</v>
      </c>
      <c r="D28" s="4">
        <f t="shared" si="2"/>
        <v>6.3133066867009516E-3</v>
      </c>
      <c r="E28" s="229">
        <f t="shared" si="3"/>
        <v>6.636401626390032E-3</v>
      </c>
      <c r="F28" s="87">
        <f t="shared" si="4"/>
        <v>-1.3552202179599866E-2</v>
      </c>
      <c r="G28" s="83">
        <f t="shared" si="5"/>
        <v>5.1176816797080887E-2</v>
      </c>
      <c r="I28" s="25">
        <v>624.57100000000003</v>
      </c>
      <c r="J28" s="223">
        <v>677.74400000000003</v>
      </c>
      <c r="K28" s="4">
        <f t="shared" si="6"/>
        <v>8.9056687755564162E-3</v>
      </c>
      <c r="L28" s="229">
        <f t="shared" si="7"/>
        <v>9.4725773202562046E-3</v>
      </c>
      <c r="M28" s="87">
        <f t="shared" si="8"/>
        <v>8.5135236826557742E-2</v>
      </c>
      <c r="N28" s="83">
        <f t="shared" si="9"/>
        <v>6.3657043506468003E-2</v>
      </c>
      <c r="P28" s="49">
        <f t="shared" si="0"/>
        <v>2.6608967203755931</v>
      </c>
      <c r="Q28" s="254">
        <f t="shared" si="1"/>
        <v>2.9271014636716606</v>
      </c>
      <c r="R28" s="92">
        <f t="shared" si="10"/>
        <v>0.10004324529307244</v>
      </c>
    </row>
    <row r="29" spans="1:18" ht="20.100000000000001" customHeight="1" x14ac:dyDescent="0.25">
      <c r="A29" s="14" t="s">
        <v>154</v>
      </c>
      <c r="B29" s="25">
        <v>6568.8099999999995</v>
      </c>
      <c r="C29" s="223">
        <v>11393.95</v>
      </c>
      <c r="D29" s="4">
        <f t="shared" si="2"/>
        <v>1.7668097620448048E-2</v>
      </c>
      <c r="E29" s="229">
        <f t="shared" si="3"/>
        <v>3.2657209008774564E-2</v>
      </c>
      <c r="F29" s="87">
        <f>(C29-B29)/B29</f>
        <v>0.73455313823965096</v>
      </c>
      <c r="G29" s="83">
        <f>(E29-D29)/D29</f>
        <v>0.84837155138756837</v>
      </c>
      <c r="I29" s="25">
        <v>424.52099999999996</v>
      </c>
      <c r="J29" s="223">
        <v>626.46800000000019</v>
      </c>
      <c r="K29" s="4">
        <f t="shared" si="6"/>
        <v>6.0531843685793689E-3</v>
      </c>
      <c r="L29" s="229">
        <f t="shared" si="7"/>
        <v>8.7559116254312327E-3</v>
      </c>
      <c r="M29" s="87">
        <f>(J29-I29)/I29</f>
        <v>0.4757055599134089</v>
      </c>
      <c r="N29" s="83">
        <f>(L29-K29)/K29</f>
        <v>0.44649676802858906</v>
      </c>
      <c r="P29" s="49">
        <f t="shared" si="0"/>
        <v>0.64626774103680884</v>
      </c>
      <c r="Q29" s="254">
        <f t="shared" si="1"/>
        <v>0.54982512649256854</v>
      </c>
      <c r="R29" s="92">
        <f>(Q29-P29)/P29</f>
        <v>-0.14923012309034209</v>
      </c>
    </row>
    <row r="30" spans="1:18" ht="20.100000000000001" customHeight="1" x14ac:dyDescent="0.25">
      <c r="A30" s="14" t="s">
        <v>153</v>
      </c>
      <c r="B30" s="25">
        <v>5296.4900000000016</v>
      </c>
      <c r="C30" s="223">
        <v>6137.1999999999989</v>
      </c>
      <c r="D30" s="4">
        <f t="shared" si="2"/>
        <v>1.4245944450475341E-2</v>
      </c>
      <c r="E30" s="229">
        <f t="shared" si="3"/>
        <v>1.7590372358019055E-2</v>
      </c>
      <c r="F30" s="87">
        <f t="shared" si="4"/>
        <v>0.15872964925828181</v>
      </c>
      <c r="G30" s="83">
        <f t="shared" si="5"/>
        <v>0.23476350895304254</v>
      </c>
      <c r="I30" s="25">
        <v>518.05799999999988</v>
      </c>
      <c r="J30" s="223">
        <v>585.38400000000013</v>
      </c>
      <c r="K30" s="4">
        <f t="shared" si="6"/>
        <v>7.3869151057721297E-3</v>
      </c>
      <c r="L30" s="229">
        <f t="shared" si="7"/>
        <v>8.1816957465368316E-3</v>
      </c>
      <c r="M30" s="87">
        <f t="shared" si="8"/>
        <v>0.12995842164390911</v>
      </c>
      <c r="N30" s="83">
        <f t="shared" si="9"/>
        <v>0.1075930384178452</v>
      </c>
      <c r="P30" s="49">
        <f t="shared" si="0"/>
        <v>0.97811569548889876</v>
      </c>
      <c r="Q30" s="254">
        <f t="shared" si="1"/>
        <v>0.95382910773642737</v>
      </c>
      <c r="R30" s="92">
        <f t="shared" si="10"/>
        <v>-2.4829974474882589E-2</v>
      </c>
    </row>
    <row r="31" spans="1:18" ht="20.100000000000001" customHeight="1" x14ac:dyDescent="0.25">
      <c r="A31" s="14" t="s">
        <v>151</v>
      </c>
      <c r="B31" s="25">
        <v>205.74999999999997</v>
      </c>
      <c r="C31" s="223">
        <v>226.29000000000002</v>
      </c>
      <c r="D31" s="4">
        <f t="shared" si="2"/>
        <v>5.5340481539383629E-4</v>
      </c>
      <c r="E31" s="229">
        <f t="shared" si="3"/>
        <v>6.485898065724E-4</v>
      </c>
      <c r="F31" s="87">
        <f t="shared" si="4"/>
        <v>9.9829890643985675E-2</v>
      </c>
      <c r="G31" s="83">
        <f t="shared" si="5"/>
        <v>0.17199884881887831</v>
      </c>
      <c r="I31" s="25">
        <v>378.95300000000003</v>
      </c>
      <c r="J31" s="223">
        <v>413.6</v>
      </c>
      <c r="K31" s="4">
        <f t="shared" si="6"/>
        <v>5.4034367581963149E-3</v>
      </c>
      <c r="L31" s="229">
        <f t="shared" si="7"/>
        <v>5.7807342885484283E-3</v>
      </c>
      <c r="M31" s="87">
        <f t="shared" si="8"/>
        <v>9.1428224608328709E-2</v>
      </c>
      <c r="N31" s="83">
        <f t="shared" si="9"/>
        <v>6.9825473534006255E-2</v>
      </c>
      <c r="P31" s="49">
        <f t="shared" si="0"/>
        <v>18.418128797083845</v>
      </c>
      <c r="Q31" s="254">
        <f t="shared" si="1"/>
        <v>18.277431614300234</v>
      </c>
      <c r="R31" s="92">
        <f t="shared" si="10"/>
        <v>-7.639059555598739E-3</v>
      </c>
    </row>
    <row r="32" spans="1:18" ht="20.100000000000001" customHeight="1" thickBot="1" x14ac:dyDescent="0.3">
      <c r="A32" s="14" t="s">
        <v>18</v>
      </c>
      <c r="B32" s="25">
        <f>B33-SUM(B7:B31)</f>
        <v>16314.080000000075</v>
      </c>
      <c r="C32" s="223">
        <f>C33-SUM(C7:C31)</f>
        <v>20107.199999999837</v>
      </c>
      <c r="D32" s="4">
        <f t="shared" si="2"/>
        <v>4.3879904888069594E-2</v>
      </c>
      <c r="E32" s="229">
        <f t="shared" si="3"/>
        <v>5.7631026376386292E-2</v>
      </c>
      <c r="F32" s="87">
        <f t="shared" si="4"/>
        <v>0.2325059090061925</v>
      </c>
      <c r="G32" s="83">
        <f t="shared" si="5"/>
        <v>0.31338084080613993</v>
      </c>
      <c r="I32" s="25">
        <f>I33-SUM(I7:I31)</f>
        <v>3530.0959999999905</v>
      </c>
      <c r="J32" s="223">
        <f>J33-SUM(J7:J31)</f>
        <v>4331.6399999999849</v>
      </c>
      <c r="K32" s="4">
        <f t="shared" si="6"/>
        <v>5.033513519186212E-2</v>
      </c>
      <c r="L32" s="229">
        <f t="shared" si="7"/>
        <v>6.0541730835705576E-2</v>
      </c>
      <c r="M32" s="87">
        <f t="shared" si="8"/>
        <v>0.22706011394590872</v>
      </c>
      <c r="N32" s="83">
        <f t="shared" si="9"/>
        <v>0.20277278693975967</v>
      </c>
      <c r="P32" s="49">
        <f t="shared" si="0"/>
        <v>2.1638339397624469</v>
      </c>
      <c r="Q32" s="254">
        <f t="shared" si="1"/>
        <v>2.1542730962043546</v>
      </c>
      <c r="R32" s="92">
        <f t="shared" si="10"/>
        <v>-4.4184737943161675E-3</v>
      </c>
    </row>
    <row r="33" spans="1:18" ht="26.25" customHeight="1" thickBot="1" x14ac:dyDescent="0.3">
      <c r="A33" s="18" t="s">
        <v>19</v>
      </c>
      <c r="B33" s="23">
        <v>371789.32000000007</v>
      </c>
      <c r="C33" s="242">
        <v>348895.39999999985</v>
      </c>
      <c r="D33" s="20">
        <f>SUM(D7:D32)</f>
        <v>1</v>
      </c>
      <c r="E33" s="243">
        <f>SUM(E7:E32)</f>
        <v>1.0000000000000002</v>
      </c>
      <c r="F33" s="97">
        <f t="shared" si="4"/>
        <v>-6.1577669848074744E-2</v>
      </c>
      <c r="G33" s="99">
        <v>0</v>
      </c>
      <c r="H33" s="2"/>
      <c r="I33" s="23">
        <v>70131.847000000009</v>
      </c>
      <c r="J33" s="242">
        <v>71548.003999999986</v>
      </c>
      <c r="K33" s="20">
        <f>SUM(K7:K32)</f>
        <v>1</v>
      </c>
      <c r="L33" s="243">
        <f>SUM(L7:L32)</f>
        <v>1.0000000000000002</v>
      </c>
      <c r="M33" s="97">
        <f t="shared" si="8"/>
        <v>2.019278060650502E-2</v>
      </c>
      <c r="N33" s="99">
        <v>0</v>
      </c>
      <c r="P33" s="40">
        <f t="shared" si="0"/>
        <v>1.8863330178500015</v>
      </c>
      <c r="Q33" s="244">
        <f t="shared" si="1"/>
        <v>2.0507006971143795</v>
      </c>
      <c r="R33" s="98">
        <f t="shared" si="10"/>
        <v>8.7136087694483805E-2</v>
      </c>
    </row>
    <row r="35" spans="1:18" ht="15.75" thickBot="1" x14ac:dyDescent="0.3"/>
    <row r="36" spans="1:18" x14ac:dyDescent="0.25">
      <c r="A36" s="424" t="s">
        <v>2</v>
      </c>
      <c r="B36" s="408" t="s">
        <v>1</v>
      </c>
      <c r="C36" s="404"/>
      <c r="D36" s="408" t="s">
        <v>13</v>
      </c>
      <c r="E36" s="404"/>
      <c r="F36" s="427" t="s">
        <v>141</v>
      </c>
      <c r="G36" s="423"/>
      <c r="I36" s="428" t="s">
        <v>20</v>
      </c>
      <c r="J36" s="429"/>
      <c r="K36" s="408" t="s">
        <v>13</v>
      </c>
      <c r="L36" s="410"/>
      <c r="M36" s="422" t="s">
        <v>141</v>
      </c>
      <c r="N36" s="423"/>
      <c r="P36" s="403" t="s">
        <v>23</v>
      </c>
      <c r="Q36" s="404"/>
      <c r="R36" s="208" t="s">
        <v>0</v>
      </c>
    </row>
    <row r="37" spans="1:18" x14ac:dyDescent="0.25">
      <c r="A37" s="425"/>
      <c r="B37" s="411" t="str">
        <f>B5</f>
        <v>jan.-fev</v>
      </c>
      <c r="C37" s="412"/>
      <c r="D37" s="411" t="str">
        <f>B5</f>
        <v>jan.-fev</v>
      </c>
      <c r="E37" s="412"/>
      <c r="F37" s="411" t="str">
        <f>B5</f>
        <v>jan.-fev</v>
      </c>
      <c r="G37" s="413"/>
      <c r="I37" s="401" t="str">
        <f>B5</f>
        <v>jan.-fev</v>
      </c>
      <c r="J37" s="412"/>
      <c r="K37" s="411" t="str">
        <f>B5</f>
        <v>jan.-fev</v>
      </c>
      <c r="L37" s="402"/>
      <c r="M37" s="412" t="str">
        <f>B5</f>
        <v>jan.-fev</v>
      </c>
      <c r="N37" s="413"/>
      <c r="P37" s="401" t="str">
        <f>B5</f>
        <v>jan.-fev</v>
      </c>
      <c r="Q37" s="402"/>
      <c r="R37" s="209" t="str">
        <f>R5</f>
        <v>2019/2018</v>
      </c>
    </row>
    <row r="38" spans="1:18" ht="19.5" customHeight="1" thickBot="1" x14ac:dyDescent="0.3">
      <c r="A38" s="426"/>
      <c r="B38" s="148">
        <f>B6</f>
        <v>2018</v>
      </c>
      <c r="C38" s="213">
        <f>C6</f>
        <v>2019</v>
      </c>
      <c r="D38" s="148">
        <f>B6</f>
        <v>2018</v>
      </c>
      <c r="E38" s="213">
        <f>C6</f>
        <v>2019</v>
      </c>
      <c r="F38" s="148" t="s">
        <v>1</v>
      </c>
      <c r="G38" s="212" t="s">
        <v>15</v>
      </c>
      <c r="I38" s="36">
        <f>B6</f>
        <v>2018</v>
      </c>
      <c r="J38" s="213">
        <f>C6</f>
        <v>2019</v>
      </c>
      <c r="K38" s="148">
        <f>B6</f>
        <v>2018</v>
      </c>
      <c r="L38" s="213">
        <f>C6</f>
        <v>2019</v>
      </c>
      <c r="M38" s="37">
        <v>1000</v>
      </c>
      <c r="N38" s="212" t="s">
        <v>15</v>
      </c>
      <c r="P38" s="36">
        <f>B6</f>
        <v>2018</v>
      </c>
      <c r="Q38" s="213">
        <f>C6</f>
        <v>2019</v>
      </c>
      <c r="R38" s="210" t="s">
        <v>24</v>
      </c>
    </row>
    <row r="39" spans="1:18" ht="20.100000000000001" customHeight="1" x14ac:dyDescent="0.25">
      <c r="A39" s="57" t="s">
        <v>176</v>
      </c>
      <c r="B39" s="59">
        <v>38154.80000000001</v>
      </c>
      <c r="C39" s="245">
        <v>34847.480000000003</v>
      </c>
      <c r="D39" s="4">
        <f t="shared" ref="D39:D61" si="11">B39/$B$62</f>
        <v>0.18891223216952296</v>
      </c>
      <c r="E39" s="247">
        <f t="shared" ref="E39:E61" si="12">C39/$C$62</f>
        <v>0.2290218404053842</v>
      </c>
      <c r="F39" s="87">
        <f>(C39-B39)/B39</f>
        <v>-8.6681623281998757E-2</v>
      </c>
      <c r="G39" s="101">
        <f>(E39-D39)/D39</f>
        <v>0.21231874598712239</v>
      </c>
      <c r="I39" s="59">
        <v>5561.2970000000005</v>
      </c>
      <c r="J39" s="245">
        <v>5268.9620000000004</v>
      </c>
      <c r="K39" s="4">
        <f t="shared" ref="K39:K61" si="13">I39/$I$62</f>
        <v>0.17416150614317913</v>
      </c>
      <c r="L39" s="247">
        <f t="shared" ref="L39:L61" si="14">J39/$J$62</f>
        <v>0.17546239453115503</v>
      </c>
      <c r="M39" s="87">
        <f>(J39-I39)/I39</f>
        <v>-5.2565975167303602E-2</v>
      </c>
      <c r="N39" s="101">
        <f>(L39-K39)/K39</f>
        <v>7.4694369426642074E-3</v>
      </c>
      <c r="P39" s="49">
        <f t="shared" ref="P39:P62" si="15">(I39/B39)*10</f>
        <v>1.4575615649931331</v>
      </c>
      <c r="Q39" s="253">
        <f t="shared" ref="Q39:Q62" si="16">(J39/C39)*10</f>
        <v>1.51200660707747</v>
      </c>
      <c r="R39" s="104">
        <f t="shared" si="10"/>
        <v>3.73535110913778E-2</v>
      </c>
    </row>
    <row r="40" spans="1:18" ht="20.100000000000001" customHeight="1" x14ac:dyDescent="0.25">
      <c r="A40" s="57" t="s">
        <v>177</v>
      </c>
      <c r="B40" s="25">
        <v>17055.48</v>
      </c>
      <c r="C40" s="223">
        <v>21757.079999999991</v>
      </c>
      <c r="D40" s="4">
        <f t="shared" si="11"/>
        <v>8.4445175902446212E-2</v>
      </c>
      <c r="E40" s="229">
        <f t="shared" si="12"/>
        <v>0.14299015318890129</v>
      </c>
      <c r="F40" s="87">
        <f t="shared" ref="F40:F62" si="17">(C40-B40)/B40</f>
        <v>0.27566506483546588</v>
      </c>
      <c r="G40" s="83">
        <f t="shared" ref="G40:G61" si="18">(E40-D40)/D40</f>
        <v>0.69328977837748984</v>
      </c>
      <c r="I40" s="25">
        <v>3796.1940000000004</v>
      </c>
      <c r="J40" s="223">
        <v>4987.9100000000008</v>
      </c>
      <c r="K40" s="4">
        <f t="shared" si="13"/>
        <v>0.11888429347537091</v>
      </c>
      <c r="L40" s="229">
        <f t="shared" si="14"/>
        <v>0.16610304502213027</v>
      </c>
      <c r="M40" s="87">
        <f t="shared" ref="M40:M62" si="19">(J40-I40)/I40</f>
        <v>0.31392389324676245</v>
      </c>
      <c r="N40" s="83">
        <f t="shared" ref="N40:N61" si="20">(L40-K40)/K40</f>
        <v>0.39718242138135434</v>
      </c>
      <c r="P40" s="49">
        <f t="shared" si="15"/>
        <v>2.2257913585545528</v>
      </c>
      <c r="Q40" s="254">
        <f t="shared" si="16"/>
        <v>2.2925456908739603</v>
      </c>
      <c r="R40" s="92">
        <f t="shared" si="10"/>
        <v>2.9991280208203495E-2</v>
      </c>
    </row>
    <row r="41" spans="1:18" ht="20.100000000000001" customHeight="1" x14ac:dyDescent="0.25">
      <c r="A41" s="57" t="s">
        <v>179</v>
      </c>
      <c r="B41" s="25">
        <v>34041.370000000003</v>
      </c>
      <c r="C41" s="223">
        <v>28841.680000000004</v>
      </c>
      <c r="D41" s="4">
        <f t="shared" si="11"/>
        <v>0.16854579745690274</v>
      </c>
      <c r="E41" s="229">
        <f t="shared" si="12"/>
        <v>0.18955099863700794</v>
      </c>
      <c r="F41" s="87">
        <f t="shared" si="17"/>
        <v>-0.1527462026352053</v>
      </c>
      <c r="G41" s="83">
        <f t="shared" si="18"/>
        <v>0.12462607491282156</v>
      </c>
      <c r="I41" s="25">
        <v>5416.7829999999994</v>
      </c>
      <c r="J41" s="223">
        <v>4832.0169999999998</v>
      </c>
      <c r="K41" s="4">
        <f t="shared" si="13"/>
        <v>0.1696358036139354</v>
      </c>
      <c r="L41" s="229">
        <f t="shared" si="14"/>
        <v>0.16091163178539683</v>
      </c>
      <c r="M41" s="87">
        <f t="shared" si="19"/>
        <v>-0.10795448146990561</v>
      </c>
      <c r="N41" s="83">
        <f t="shared" si="20"/>
        <v>-5.1428835438498743E-2</v>
      </c>
      <c r="P41" s="49">
        <f t="shared" si="15"/>
        <v>1.5912353116222993</v>
      </c>
      <c r="Q41" s="254">
        <f t="shared" si="16"/>
        <v>1.6753590636883839</v>
      </c>
      <c r="R41" s="92">
        <f t="shared" si="10"/>
        <v>5.2866946485946621E-2</v>
      </c>
    </row>
    <row r="42" spans="1:18" ht="20.100000000000001" customHeight="1" x14ac:dyDescent="0.25">
      <c r="A42" s="57" t="s">
        <v>181</v>
      </c>
      <c r="B42" s="25">
        <v>18708.2</v>
      </c>
      <c r="C42" s="223">
        <v>16444.890000000003</v>
      </c>
      <c r="D42" s="4">
        <f t="shared" si="11"/>
        <v>9.2628131240993755E-2</v>
      </c>
      <c r="E42" s="229">
        <f t="shared" si="12"/>
        <v>0.10807779997474995</v>
      </c>
      <c r="F42" s="87">
        <f t="shared" si="17"/>
        <v>-0.12097957045573586</v>
      </c>
      <c r="G42" s="83">
        <f t="shared" si="18"/>
        <v>0.1667924044970773</v>
      </c>
      <c r="I42" s="25">
        <v>3723.8239999999996</v>
      </c>
      <c r="J42" s="223">
        <v>3540.0340000000006</v>
      </c>
      <c r="K42" s="4">
        <f t="shared" si="13"/>
        <v>0.11661790342290976</v>
      </c>
      <c r="L42" s="229">
        <f t="shared" si="14"/>
        <v>0.11788713647236457</v>
      </c>
      <c r="M42" s="87">
        <f t="shared" si="19"/>
        <v>-4.9355178977309094E-2</v>
      </c>
      <c r="N42" s="83">
        <f t="shared" si="20"/>
        <v>1.0883689486784816E-2</v>
      </c>
      <c r="P42" s="49">
        <f t="shared" si="15"/>
        <v>1.9904769031761471</v>
      </c>
      <c r="Q42" s="254">
        <f t="shared" si="16"/>
        <v>2.152665052791475</v>
      </c>
      <c r="R42" s="92">
        <f t="shared" si="10"/>
        <v>8.1482055559915764E-2</v>
      </c>
    </row>
    <row r="43" spans="1:18" ht="20.100000000000001" customHeight="1" x14ac:dyDescent="0.25">
      <c r="A43" s="57" t="s">
        <v>182</v>
      </c>
      <c r="B43" s="25">
        <v>12193.620000000003</v>
      </c>
      <c r="C43" s="223">
        <v>13477.310000000001</v>
      </c>
      <c r="D43" s="4">
        <f t="shared" si="11"/>
        <v>6.0373110917287955E-2</v>
      </c>
      <c r="E43" s="229">
        <f t="shared" si="12"/>
        <v>8.8574506389382787E-2</v>
      </c>
      <c r="F43" s="87">
        <f t="shared" si="17"/>
        <v>0.10527554573621274</v>
      </c>
      <c r="G43" s="83">
        <f t="shared" si="18"/>
        <v>0.46711847449324184</v>
      </c>
      <c r="I43" s="25">
        <v>2531.5600000000004</v>
      </c>
      <c r="J43" s="223">
        <v>2953.3670000000006</v>
      </c>
      <c r="K43" s="4">
        <f t="shared" si="13"/>
        <v>7.9280121614045546E-2</v>
      </c>
      <c r="L43" s="229">
        <f t="shared" si="14"/>
        <v>9.8350461770134956E-2</v>
      </c>
      <c r="M43" s="87">
        <f t="shared" si="19"/>
        <v>0.16661939673560974</v>
      </c>
      <c r="N43" s="83">
        <f t="shared" si="20"/>
        <v>0.24054378030508522</v>
      </c>
      <c r="P43" s="49">
        <f t="shared" si="15"/>
        <v>2.0761348967738864</v>
      </c>
      <c r="Q43" s="254">
        <f t="shared" si="16"/>
        <v>2.1913623712743866</v>
      </c>
      <c r="R43" s="92">
        <f t="shared" si="10"/>
        <v>5.5500957418302917E-2</v>
      </c>
    </row>
    <row r="44" spans="1:18" ht="20.100000000000001" customHeight="1" x14ac:dyDescent="0.25">
      <c r="A44" s="57" t="s">
        <v>178</v>
      </c>
      <c r="B44" s="25">
        <v>10989.490000000003</v>
      </c>
      <c r="C44" s="223">
        <v>7082.9399999999987</v>
      </c>
      <c r="D44" s="4">
        <f t="shared" si="11"/>
        <v>5.4411216578376796E-2</v>
      </c>
      <c r="E44" s="229">
        <f t="shared" si="12"/>
        <v>4.6549935727946801E-2</v>
      </c>
      <c r="F44" s="87">
        <f t="shared" si="17"/>
        <v>-0.35548055460262518</v>
      </c>
      <c r="G44" s="83">
        <f t="shared" si="18"/>
        <v>-0.14447904944573681</v>
      </c>
      <c r="I44" s="25">
        <v>2220.1750000000006</v>
      </c>
      <c r="J44" s="223">
        <v>1807.9250000000002</v>
      </c>
      <c r="K44" s="4">
        <f t="shared" si="13"/>
        <v>6.9528568947393538E-2</v>
      </c>
      <c r="L44" s="229">
        <f t="shared" si="14"/>
        <v>6.0205947515419259E-2</v>
      </c>
      <c r="M44" s="87">
        <f t="shared" si="19"/>
        <v>-0.1856835609805535</v>
      </c>
      <c r="N44" s="83">
        <f t="shared" si="20"/>
        <v>-0.13408332104502149</v>
      </c>
      <c r="P44" s="49">
        <f t="shared" si="15"/>
        <v>2.0202711863789857</v>
      </c>
      <c r="Q44" s="254">
        <f t="shared" si="16"/>
        <v>2.5525064450637736</v>
      </c>
      <c r="R44" s="92">
        <f t="shared" si="10"/>
        <v>0.26344743333133147</v>
      </c>
    </row>
    <row r="45" spans="1:18" ht="20.100000000000001" customHeight="1" x14ac:dyDescent="0.25">
      <c r="A45" s="57" t="s">
        <v>185</v>
      </c>
      <c r="B45" s="25">
        <v>8957.1000000000022</v>
      </c>
      <c r="C45" s="223">
        <v>7316.0599999999986</v>
      </c>
      <c r="D45" s="4">
        <f t="shared" si="11"/>
        <v>4.4348437280909196E-2</v>
      </c>
      <c r="E45" s="229">
        <f t="shared" si="12"/>
        <v>4.8082028477129904E-2</v>
      </c>
      <c r="F45" s="87">
        <f t="shared" si="17"/>
        <v>-0.18321108394458063</v>
      </c>
      <c r="G45" s="83">
        <f t="shared" si="18"/>
        <v>8.4187660831691088E-2</v>
      </c>
      <c r="I45" s="25">
        <v>1824.8109999999999</v>
      </c>
      <c r="J45" s="223">
        <v>1630.5849999999996</v>
      </c>
      <c r="K45" s="4">
        <f t="shared" si="13"/>
        <v>5.7147070582031646E-2</v>
      </c>
      <c r="L45" s="229">
        <f t="shared" si="14"/>
        <v>5.4300324919136514E-2</v>
      </c>
      <c r="M45" s="87">
        <f t="shared" si="19"/>
        <v>-0.10643622819020729</v>
      </c>
      <c r="N45" s="83">
        <f t="shared" si="20"/>
        <v>-4.9814376028405112E-2</v>
      </c>
      <c r="P45" s="49">
        <f t="shared" si="15"/>
        <v>2.0372788067566505</v>
      </c>
      <c r="Q45" s="254">
        <f t="shared" si="16"/>
        <v>2.2287747776808828</v>
      </c>
      <c r="R45" s="92">
        <f t="shared" si="10"/>
        <v>9.3995956905424283E-2</v>
      </c>
    </row>
    <row r="46" spans="1:18" ht="20.100000000000001" customHeight="1" x14ac:dyDescent="0.25">
      <c r="A46" s="57" t="s">
        <v>180</v>
      </c>
      <c r="B46" s="25">
        <v>4188.1900000000005</v>
      </c>
      <c r="C46" s="223">
        <v>5078.1400000000003</v>
      </c>
      <c r="D46" s="4">
        <f t="shared" si="11"/>
        <v>2.0736586789868491E-2</v>
      </c>
      <c r="E46" s="229">
        <f t="shared" si="12"/>
        <v>3.3374148392830635E-2</v>
      </c>
      <c r="F46" s="87">
        <f t="shared" si="17"/>
        <v>0.21249035979743033</v>
      </c>
      <c r="G46" s="83">
        <f t="shared" si="18"/>
        <v>0.60943306297334432</v>
      </c>
      <c r="I46" s="25">
        <v>956.27899999999977</v>
      </c>
      <c r="J46" s="223">
        <v>1147.1120000000003</v>
      </c>
      <c r="K46" s="4">
        <f t="shared" si="13"/>
        <v>2.9947508815496304E-2</v>
      </c>
      <c r="L46" s="229">
        <f t="shared" si="14"/>
        <v>3.8200127143718697E-2</v>
      </c>
      <c r="M46" s="87">
        <f t="shared" si="19"/>
        <v>0.19955786961754945</v>
      </c>
      <c r="N46" s="83">
        <f t="shared" si="20"/>
        <v>0.27556944315689075</v>
      </c>
      <c r="P46" s="49">
        <f t="shared" si="15"/>
        <v>2.2832751140707552</v>
      </c>
      <c r="Q46" s="254">
        <f t="shared" si="16"/>
        <v>2.2589215736470445</v>
      </c>
      <c r="R46" s="92">
        <f t="shared" si="10"/>
        <v>-1.0666056084801728E-2</v>
      </c>
    </row>
    <row r="47" spans="1:18" ht="20.100000000000001" customHeight="1" x14ac:dyDescent="0.25">
      <c r="A47" s="57" t="s">
        <v>184</v>
      </c>
      <c r="B47" s="25">
        <v>46179.59</v>
      </c>
      <c r="C47" s="223">
        <v>3830.23</v>
      </c>
      <c r="D47" s="4">
        <f t="shared" si="11"/>
        <v>0.22864461162352778</v>
      </c>
      <c r="E47" s="229">
        <f t="shared" si="12"/>
        <v>2.5172733402125912E-2</v>
      </c>
      <c r="F47" s="87">
        <f t="shared" si="17"/>
        <v>-0.91705794702811338</v>
      </c>
      <c r="G47" s="83">
        <f t="shared" si="18"/>
        <v>-0.88990454127310115</v>
      </c>
      <c r="I47" s="25">
        <v>3405.3420000000006</v>
      </c>
      <c r="J47" s="223">
        <v>878.92399999999986</v>
      </c>
      <c r="K47" s="4">
        <f t="shared" si="13"/>
        <v>0.10664409608992759</v>
      </c>
      <c r="L47" s="229">
        <f t="shared" si="14"/>
        <v>2.9269163385672713E-2</v>
      </c>
      <c r="M47" s="87">
        <f t="shared" si="19"/>
        <v>-0.74189846423648498</v>
      </c>
      <c r="N47" s="83">
        <f t="shared" si="20"/>
        <v>-0.72554351849921905</v>
      </c>
      <c r="P47" s="49">
        <f t="shared" si="15"/>
        <v>0.73741278343961059</v>
      </c>
      <c r="Q47" s="254">
        <f t="shared" si="16"/>
        <v>2.2947029290669225</v>
      </c>
      <c r="R47" s="92">
        <f t="shared" si="10"/>
        <v>2.111829602903601</v>
      </c>
    </row>
    <row r="48" spans="1:18" ht="20.100000000000001" customHeight="1" x14ac:dyDescent="0.25">
      <c r="A48" s="57" t="s">
        <v>186</v>
      </c>
      <c r="B48" s="25">
        <v>2218.6100000000006</v>
      </c>
      <c r="C48" s="223">
        <v>4017.13</v>
      </c>
      <c r="D48" s="4">
        <f t="shared" si="11"/>
        <v>1.098479267126614E-2</v>
      </c>
      <c r="E48" s="229">
        <f t="shared" si="12"/>
        <v>2.6401062738185977E-2</v>
      </c>
      <c r="F48" s="87">
        <f t="shared" si="17"/>
        <v>0.81065171436169448</v>
      </c>
      <c r="G48" s="83">
        <f t="shared" si="18"/>
        <v>1.4034193023274342</v>
      </c>
      <c r="I48" s="25">
        <v>524.56699999999989</v>
      </c>
      <c r="J48" s="223">
        <v>860.74599999999975</v>
      </c>
      <c r="K48" s="4">
        <f t="shared" si="13"/>
        <v>1.6427710800737495E-2</v>
      </c>
      <c r="L48" s="229">
        <f t="shared" si="14"/>
        <v>2.8663815423818489E-2</v>
      </c>
      <c r="M48" s="87">
        <f t="shared" si="19"/>
        <v>0.64086951714461626</v>
      </c>
      <c r="N48" s="83">
        <f t="shared" si="20"/>
        <v>0.7448453878632727</v>
      </c>
      <c r="P48" s="49">
        <f t="shared" si="15"/>
        <v>2.3643948237860632</v>
      </c>
      <c r="Q48" s="254">
        <f t="shared" si="16"/>
        <v>2.1426889346374143</v>
      </c>
      <c r="R48" s="92">
        <f t="shared" si="10"/>
        <v>-9.3768556299592673E-2</v>
      </c>
    </row>
    <row r="49" spans="1:18" ht="20.100000000000001" customHeight="1" x14ac:dyDescent="0.25">
      <c r="A49" s="57" t="s">
        <v>183</v>
      </c>
      <c r="B49" s="25">
        <v>2347.2200000000003</v>
      </c>
      <c r="C49" s="223">
        <v>2315.41</v>
      </c>
      <c r="D49" s="4">
        <f t="shared" si="11"/>
        <v>1.162156713160461E-2</v>
      </c>
      <c r="E49" s="229">
        <f t="shared" si="12"/>
        <v>1.5217153707901707E-2</v>
      </c>
      <c r="F49" s="87">
        <f t="shared" si="17"/>
        <v>-1.3552202179599866E-2</v>
      </c>
      <c r="G49" s="83">
        <f t="shared" si="18"/>
        <v>0.30938913277185942</v>
      </c>
      <c r="I49" s="25">
        <v>624.57100000000003</v>
      </c>
      <c r="J49" s="223">
        <v>677.74400000000003</v>
      </c>
      <c r="K49" s="4">
        <f t="shared" si="13"/>
        <v>1.9559506721786579E-2</v>
      </c>
      <c r="L49" s="229">
        <f t="shared" si="14"/>
        <v>2.2569641823023803E-2</v>
      </c>
      <c r="M49" s="87">
        <f t="shared" si="19"/>
        <v>8.5135236826557742E-2</v>
      </c>
      <c r="N49" s="83">
        <f t="shared" si="20"/>
        <v>0.15389626865611855</v>
      </c>
      <c r="P49" s="49">
        <f t="shared" si="15"/>
        <v>2.6608967203755931</v>
      </c>
      <c r="Q49" s="254">
        <f t="shared" si="16"/>
        <v>2.9271014636716606</v>
      </c>
      <c r="R49" s="92">
        <f t="shared" si="10"/>
        <v>0.10004324529307244</v>
      </c>
    </row>
    <row r="50" spans="1:18" ht="20.100000000000001" customHeight="1" x14ac:dyDescent="0.25">
      <c r="A50" s="57" t="s">
        <v>187</v>
      </c>
      <c r="B50" s="25">
        <v>1622.75</v>
      </c>
      <c r="C50" s="223">
        <v>1141.9099999999996</v>
      </c>
      <c r="D50" s="4">
        <f t="shared" si="11"/>
        <v>8.0345677281257744E-3</v>
      </c>
      <c r="E50" s="229">
        <f t="shared" si="12"/>
        <v>7.5047702094186491E-3</v>
      </c>
      <c r="F50" s="87">
        <f t="shared" si="17"/>
        <v>-0.29631181636111564</v>
      </c>
      <c r="G50" s="83">
        <f t="shared" si="18"/>
        <v>-6.5939766348912368E-2</v>
      </c>
      <c r="I50" s="25">
        <v>426.31799999999998</v>
      </c>
      <c r="J50" s="223">
        <v>319.33800000000002</v>
      </c>
      <c r="K50" s="4">
        <f t="shared" si="13"/>
        <v>1.335087569967003E-2</v>
      </c>
      <c r="L50" s="229">
        <f t="shared" si="14"/>
        <v>1.063431661583249E-2</v>
      </c>
      <c r="M50" s="87">
        <f t="shared" si="19"/>
        <v>-0.25093943957327619</v>
      </c>
      <c r="N50" s="83">
        <f t="shared" si="20"/>
        <v>-0.20347422483340774</v>
      </c>
      <c r="P50" s="49">
        <f t="shared" si="15"/>
        <v>2.6271329533199816</v>
      </c>
      <c r="Q50" s="254">
        <f t="shared" si="16"/>
        <v>2.796525120193361</v>
      </c>
      <c r="R50" s="92">
        <f t="shared" si="10"/>
        <v>6.4477957485674142E-2</v>
      </c>
    </row>
    <row r="51" spans="1:18" ht="20.100000000000001" customHeight="1" x14ac:dyDescent="0.25">
      <c r="A51" s="57" t="s">
        <v>190</v>
      </c>
      <c r="B51" s="25">
        <v>1014.02</v>
      </c>
      <c r="C51" s="223">
        <v>753.19999999999993</v>
      </c>
      <c r="D51" s="4">
        <f t="shared" si="11"/>
        <v>5.0206207781075939E-3</v>
      </c>
      <c r="E51" s="229">
        <f t="shared" si="12"/>
        <v>4.9501212194780044E-3</v>
      </c>
      <c r="F51" s="87">
        <f t="shared" si="17"/>
        <v>-0.25721386165953342</v>
      </c>
      <c r="G51" s="83">
        <f t="shared" si="18"/>
        <v>-1.404200033131415E-2</v>
      </c>
      <c r="I51" s="25">
        <v>260.27700000000004</v>
      </c>
      <c r="J51" s="223">
        <v>229.15199999999993</v>
      </c>
      <c r="K51" s="4">
        <f t="shared" si="13"/>
        <v>8.1510184286917673E-3</v>
      </c>
      <c r="L51" s="229">
        <f t="shared" si="14"/>
        <v>7.6310208028836091E-3</v>
      </c>
      <c r="M51" s="87">
        <f t="shared" si="19"/>
        <v>-0.11958413536347856</v>
      </c>
      <c r="N51" s="83">
        <f t="shared" si="20"/>
        <v>-6.3795417757584127E-2</v>
      </c>
      <c r="P51" s="49">
        <f t="shared" si="15"/>
        <v>2.566783692629337</v>
      </c>
      <c r="Q51" s="254">
        <f t="shared" si="16"/>
        <v>3.0423791821561332</v>
      </c>
      <c r="R51" s="92">
        <f t="shared" si="10"/>
        <v>0.18528849582942858</v>
      </c>
    </row>
    <row r="52" spans="1:18" ht="20.100000000000001" customHeight="1" x14ac:dyDescent="0.25">
      <c r="A52" s="57" t="s">
        <v>192</v>
      </c>
      <c r="B52" s="25">
        <v>438.36</v>
      </c>
      <c r="C52" s="223">
        <v>524.49</v>
      </c>
      <c r="D52" s="4">
        <f t="shared" si="11"/>
        <v>2.1704101736565798E-3</v>
      </c>
      <c r="E52" s="229">
        <f t="shared" si="12"/>
        <v>3.4470115220446343E-3</v>
      </c>
      <c r="F52" s="87">
        <f t="shared" si="17"/>
        <v>0.19648234327949629</v>
      </c>
      <c r="G52" s="83">
        <f t="shared" si="18"/>
        <v>0.58818437357272035</v>
      </c>
      <c r="I52" s="25">
        <v>120.32400000000001</v>
      </c>
      <c r="J52" s="223">
        <v>162.83000000000001</v>
      </c>
      <c r="K52" s="4">
        <f t="shared" si="13"/>
        <v>3.7681513979871757E-3</v>
      </c>
      <c r="L52" s="229">
        <f t="shared" si="14"/>
        <v>5.4224231834482722E-3</v>
      </c>
      <c r="M52" s="87">
        <f t="shared" si="19"/>
        <v>0.35326285695289383</v>
      </c>
      <c r="N52" s="83">
        <f t="shared" si="20"/>
        <v>0.43901415063756588</v>
      </c>
      <c r="P52" s="49">
        <f t="shared" si="15"/>
        <v>2.7448672324117167</v>
      </c>
      <c r="Q52" s="254">
        <f t="shared" si="16"/>
        <v>3.1045396480390473</v>
      </c>
      <c r="R52" s="92">
        <f t="shared" si="10"/>
        <v>0.13103454017020427</v>
      </c>
    </row>
    <row r="53" spans="1:18" ht="20.100000000000001" customHeight="1" x14ac:dyDescent="0.25">
      <c r="A53" s="57" t="s">
        <v>193</v>
      </c>
      <c r="B53" s="25">
        <v>76.09</v>
      </c>
      <c r="C53" s="223">
        <v>625.87000000000012</v>
      </c>
      <c r="D53" s="4">
        <f t="shared" si="11"/>
        <v>3.7673717974616558E-4</v>
      </c>
      <c r="E53" s="229">
        <f t="shared" si="12"/>
        <v>4.1132931062595581E-3</v>
      </c>
      <c r="F53" s="87">
        <f t="shared" si="17"/>
        <v>7.2253909843606268</v>
      </c>
      <c r="G53" s="83">
        <f t="shared" si="18"/>
        <v>9.9182032658177608</v>
      </c>
      <c r="I53" s="25">
        <v>23.890999999999991</v>
      </c>
      <c r="J53" s="223">
        <v>135.51999999999998</v>
      </c>
      <c r="K53" s="4">
        <f t="shared" si="13"/>
        <v>7.4818743600039539E-4</v>
      </c>
      <c r="L53" s="229">
        <f t="shared" si="14"/>
        <v>4.5129692920279412E-3</v>
      </c>
      <c r="M53" s="87">
        <f t="shared" si="19"/>
        <v>4.6724289481394683</v>
      </c>
      <c r="N53" s="83">
        <f t="shared" si="20"/>
        <v>5.0318699230677222</v>
      </c>
      <c r="P53" s="49">
        <f t="shared" si="15"/>
        <v>3.1398344066237338</v>
      </c>
      <c r="Q53" s="254">
        <f t="shared" si="16"/>
        <v>2.1653058941952792</v>
      </c>
      <c r="R53" s="92">
        <f t="shared" si="10"/>
        <v>-0.31037576706994741</v>
      </c>
    </row>
    <row r="54" spans="1:18" ht="20.100000000000001" customHeight="1" x14ac:dyDescent="0.25">
      <c r="A54" s="57" t="s">
        <v>191</v>
      </c>
      <c r="B54" s="25">
        <v>263.92999999999995</v>
      </c>
      <c r="C54" s="223">
        <v>724.91</v>
      </c>
      <c r="D54" s="4">
        <f t="shared" si="11"/>
        <v>1.3067715054593963E-3</v>
      </c>
      <c r="E54" s="229">
        <f t="shared" si="12"/>
        <v>4.7641959283215617E-3</v>
      </c>
      <c r="F54" s="87">
        <f t="shared" si="17"/>
        <v>1.7465994771340889</v>
      </c>
      <c r="G54" s="83">
        <f t="shared" si="18"/>
        <v>2.6457757981543266</v>
      </c>
      <c r="I54" s="25">
        <v>68.294999999999987</v>
      </c>
      <c r="J54" s="223">
        <v>113.233</v>
      </c>
      <c r="K54" s="4">
        <f t="shared" si="13"/>
        <v>2.1387744733015368E-3</v>
      </c>
      <c r="L54" s="229">
        <f t="shared" si="14"/>
        <v>3.7707869823214286E-3</v>
      </c>
      <c r="M54" s="87">
        <f t="shared" si="19"/>
        <v>0.65799838934036203</v>
      </c>
      <c r="N54" s="83">
        <f t="shared" si="20"/>
        <v>0.76305965373741447</v>
      </c>
      <c r="P54" s="49">
        <f t="shared" si="15"/>
        <v>2.5876179289963246</v>
      </c>
      <c r="Q54" s="254">
        <f t="shared" si="16"/>
        <v>1.5620283897311391</v>
      </c>
      <c r="R54" s="92">
        <f t="shared" si="10"/>
        <v>-0.39634504297278045</v>
      </c>
    </row>
    <row r="55" spans="1:18" ht="20.100000000000001" customHeight="1" x14ac:dyDescent="0.25">
      <c r="A55" s="57" t="s">
        <v>194</v>
      </c>
      <c r="B55" s="25">
        <v>299.99999999999994</v>
      </c>
      <c r="C55" s="223">
        <v>449.87000000000006</v>
      </c>
      <c r="D55" s="4">
        <f t="shared" si="11"/>
        <v>1.4853614656833967E-3</v>
      </c>
      <c r="E55" s="229">
        <f t="shared" si="12"/>
        <v>2.9565998845015535E-3</v>
      </c>
      <c r="F55" s="87">
        <f t="shared" si="17"/>
        <v>0.49956666666666716</v>
      </c>
      <c r="G55" s="83">
        <f t="shared" si="18"/>
        <v>0.99049184512219579</v>
      </c>
      <c r="I55" s="25">
        <v>79.625</v>
      </c>
      <c r="J55" s="223">
        <v>113.03000000000002</v>
      </c>
      <c r="K55" s="4">
        <f t="shared" si="13"/>
        <v>2.4935927584249932E-3</v>
      </c>
      <c r="L55" s="229">
        <f t="shared" si="14"/>
        <v>3.764026852700106E-3</v>
      </c>
      <c r="M55" s="87">
        <f t="shared" si="19"/>
        <v>0.41952904238618544</v>
      </c>
      <c r="N55" s="83">
        <f t="shared" si="20"/>
        <v>0.50947938069789167</v>
      </c>
      <c r="P55" s="49">
        <f t="shared" si="15"/>
        <v>2.6541666666666668</v>
      </c>
      <c r="Q55" s="254">
        <f t="shared" si="16"/>
        <v>2.5125036121546223</v>
      </c>
      <c r="R55" s="92">
        <f t="shared" si="10"/>
        <v>-5.3373835294961827E-2</v>
      </c>
    </row>
    <row r="56" spans="1:18" ht="20.100000000000001" customHeight="1" x14ac:dyDescent="0.25">
      <c r="A56" s="57" t="s">
        <v>195</v>
      </c>
      <c r="B56" s="25">
        <v>151.54</v>
      </c>
      <c r="C56" s="223">
        <v>307.53000000000009</v>
      </c>
      <c r="D56" s="4">
        <f t="shared" si="11"/>
        <v>7.5030558836553982E-4</v>
      </c>
      <c r="E56" s="229">
        <f t="shared" si="12"/>
        <v>2.0211242414047677E-3</v>
      </c>
      <c r="F56" s="87">
        <f t="shared" si="17"/>
        <v>1.0293651841098066</v>
      </c>
      <c r="G56" s="83">
        <f t="shared" si="18"/>
        <v>1.6937347565377594</v>
      </c>
      <c r="I56" s="25">
        <v>35.641999999999996</v>
      </c>
      <c r="J56" s="223">
        <v>75.582000000000008</v>
      </c>
      <c r="K56" s="4">
        <f t="shared" si="13"/>
        <v>1.1161900545781298E-3</v>
      </c>
      <c r="L56" s="229">
        <f t="shared" si="14"/>
        <v>2.5169660937873076E-3</v>
      </c>
      <c r="M56" s="87">
        <f t="shared" si="19"/>
        <v>1.120588070254195</v>
      </c>
      <c r="N56" s="83">
        <f t="shared" si="20"/>
        <v>1.2549619426044867</v>
      </c>
      <c r="P56" s="49">
        <f t="shared" si="15"/>
        <v>2.3519862742510229</v>
      </c>
      <c r="Q56" s="254">
        <f t="shared" si="16"/>
        <v>2.4577114427860689</v>
      </c>
      <c r="R56" s="92">
        <f t="shared" si="10"/>
        <v>4.4951439424838306E-2</v>
      </c>
    </row>
    <row r="57" spans="1:18" ht="20.100000000000001" customHeight="1" x14ac:dyDescent="0.25">
      <c r="A57" s="57" t="s">
        <v>196</v>
      </c>
      <c r="B57" s="25">
        <v>2236.71</v>
      </c>
      <c r="C57" s="223">
        <v>1798.3199999999997</v>
      </c>
      <c r="D57" s="4">
        <f t="shared" si="11"/>
        <v>1.1074409479695702E-2</v>
      </c>
      <c r="E57" s="229">
        <f t="shared" si="12"/>
        <v>1.1818775878135533E-2</v>
      </c>
      <c r="F57" s="87">
        <f t="shared" si="17"/>
        <v>-0.19599769304022441</v>
      </c>
      <c r="G57" s="83">
        <f t="shared" si="18"/>
        <v>6.7214996863226392E-2</v>
      </c>
      <c r="I57" s="25">
        <v>135.351</v>
      </c>
      <c r="J57" s="223">
        <v>73.92</v>
      </c>
      <c r="K57" s="4">
        <f t="shared" si="13"/>
        <v>4.2387475471972521E-3</v>
      </c>
      <c r="L57" s="229">
        <f t="shared" si="14"/>
        <v>2.4616196138334229E-3</v>
      </c>
      <c r="M57" s="87">
        <f t="shared" si="19"/>
        <v>-0.45386439701221265</v>
      </c>
      <c r="N57" s="83">
        <f t="shared" si="20"/>
        <v>-0.41925779102813121</v>
      </c>
      <c r="P57" s="49">
        <f t="shared" si="15"/>
        <v>0.60513432675670964</v>
      </c>
      <c r="Q57" s="254">
        <f t="shared" si="16"/>
        <v>0.41105031362605104</v>
      </c>
      <c r="R57" s="92">
        <f t="shared" si="10"/>
        <v>-0.32072881102428158</v>
      </c>
    </row>
    <row r="58" spans="1:18" ht="20.100000000000001" customHeight="1" x14ac:dyDescent="0.25">
      <c r="A58" s="57" t="s">
        <v>197</v>
      </c>
      <c r="B58" s="25">
        <v>147.01000000000002</v>
      </c>
      <c r="C58" s="223">
        <v>245.74999999999997</v>
      </c>
      <c r="D58" s="4">
        <f t="shared" si="11"/>
        <v>7.278766302337207E-4</v>
      </c>
      <c r="E58" s="229">
        <f t="shared" si="12"/>
        <v>1.615098632085395E-3</v>
      </c>
      <c r="F58" s="87">
        <f t="shared" si="17"/>
        <v>0.67165498945649915</v>
      </c>
      <c r="G58" s="83">
        <f t="shared" si="18"/>
        <v>1.2189181036995074</v>
      </c>
      <c r="I58" s="25">
        <v>38.942</v>
      </c>
      <c r="J58" s="223">
        <v>56.864000000000004</v>
      </c>
      <c r="K58" s="4">
        <f t="shared" si="13"/>
        <v>1.219535186167486E-3</v>
      </c>
      <c r="L58" s="229">
        <f t="shared" si="14"/>
        <v>1.8936355211177458E-3</v>
      </c>
      <c r="M58" s="87">
        <f t="shared" si="19"/>
        <v>0.46022289558831092</v>
      </c>
      <c r="N58" s="83">
        <f t="shared" si="20"/>
        <v>0.55275185381791969</v>
      </c>
      <c r="P58" s="49">
        <f t="shared" si="15"/>
        <v>2.6489354465682604</v>
      </c>
      <c r="Q58" s="254">
        <f t="shared" si="16"/>
        <v>2.3138962360122077</v>
      </c>
      <c r="R58" s="92">
        <f t="shared" si="10"/>
        <v>-0.12648070038479101</v>
      </c>
    </row>
    <row r="59" spans="1:18" ht="20.100000000000001" customHeight="1" x14ac:dyDescent="0.25">
      <c r="A59" s="57" t="s">
        <v>198</v>
      </c>
      <c r="B59" s="25">
        <v>219.66000000000003</v>
      </c>
      <c r="C59" s="223">
        <v>270.8900000000001</v>
      </c>
      <c r="D59" s="4">
        <f t="shared" si="11"/>
        <v>1.0875816651733834E-3</v>
      </c>
      <c r="E59" s="229">
        <f t="shared" si="12"/>
        <v>1.7803217434206016E-3</v>
      </c>
      <c r="F59" s="87">
        <f>(C59-B59)/B59</f>
        <v>0.23322407356824215</v>
      </c>
      <c r="G59" s="83">
        <f>(E59-D59)/D59</f>
        <v>0.63695453907526189</v>
      </c>
      <c r="I59" s="25">
        <v>29.536000000000001</v>
      </c>
      <c r="J59" s="223">
        <v>54.914999999999999</v>
      </c>
      <c r="K59" s="4">
        <f t="shared" si="13"/>
        <v>9.2497024443127904E-4</v>
      </c>
      <c r="L59" s="229">
        <f t="shared" si="14"/>
        <v>1.8287316165268184E-3</v>
      </c>
      <c r="M59" s="87">
        <f>(J59-I59)/I59</f>
        <v>0.85925650054171165</v>
      </c>
      <c r="N59" s="83">
        <f>(L59-K59)/K59</f>
        <v>0.97707075177452873</v>
      </c>
      <c r="P59" s="49">
        <f t="shared" si="15"/>
        <v>1.3446235090594554</v>
      </c>
      <c r="Q59" s="254">
        <f t="shared" si="16"/>
        <v>2.027206615231274</v>
      </c>
      <c r="R59" s="92">
        <f>(Q59-P59)/P59</f>
        <v>0.50763883092396289</v>
      </c>
    </row>
    <row r="60" spans="1:18" ht="20.100000000000001" customHeight="1" x14ac:dyDescent="0.25">
      <c r="A60" s="57" t="s">
        <v>207</v>
      </c>
      <c r="B60" s="25">
        <v>261.53999999999996</v>
      </c>
      <c r="C60" s="223">
        <v>124.56</v>
      </c>
      <c r="D60" s="4">
        <f t="shared" si="11"/>
        <v>1.2949381257827853E-3</v>
      </c>
      <c r="E60" s="229">
        <f t="shared" si="12"/>
        <v>8.1862333921691485E-4</v>
      </c>
      <c r="F60" s="87">
        <f>(C60-B60)/B60</f>
        <v>-0.52374397797660011</v>
      </c>
      <c r="G60" s="83">
        <f>(E60-D60)/D60</f>
        <v>-0.3678282205784465</v>
      </c>
      <c r="I60" s="25">
        <v>64.521000000000001</v>
      </c>
      <c r="J60" s="223">
        <v>35.724000000000004</v>
      </c>
      <c r="K60" s="4">
        <f t="shared" si="13"/>
        <v>2.0205852228111646E-3</v>
      </c>
      <c r="L60" s="229">
        <f t="shared" si="14"/>
        <v>1.1896496088282631E-3</v>
      </c>
      <c r="M60" s="87">
        <f>(J60-I60)/I60</f>
        <v>-0.44631980285488443</v>
      </c>
      <c r="N60" s="83">
        <f>(L60-K60)/K60</f>
        <v>-0.41123512366721748</v>
      </c>
      <c r="P60" s="49">
        <f t="shared" si="15"/>
        <v>2.4669649002064697</v>
      </c>
      <c r="Q60" s="254">
        <f t="shared" si="16"/>
        <v>2.8680154142581893</v>
      </c>
      <c r="R60" s="92">
        <f>(Q60-P60)/P60</f>
        <v>0.162568390826377</v>
      </c>
    </row>
    <row r="61" spans="1:18" ht="20.100000000000001" customHeight="1" thickBot="1" x14ac:dyDescent="0.3">
      <c r="A61" s="14" t="s">
        <v>18</v>
      </c>
      <c r="B61" s="25">
        <f>B62-SUM(B39:B60)</f>
        <v>205.76000000000931</v>
      </c>
      <c r="C61" s="223">
        <f>C62-SUM(C39:C60)</f>
        <v>182.23999999993248</v>
      </c>
      <c r="D61" s="4">
        <f t="shared" si="11"/>
        <v>1.018759917263432E-3</v>
      </c>
      <c r="E61" s="229">
        <f t="shared" si="12"/>
        <v>1.1977032541653442E-3</v>
      </c>
      <c r="F61" s="87">
        <f t="shared" si="17"/>
        <v>-0.1143079315711303</v>
      </c>
      <c r="G61" s="83">
        <f t="shared" si="18"/>
        <v>0.17564819136444373</v>
      </c>
      <c r="I61" s="25">
        <f>I62-SUM(I39:I60)</f>
        <v>63.712999999999738</v>
      </c>
      <c r="J61" s="223">
        <f>J62-SUM(J39:J60)</f>
        <v>73.576000000004569</v>
      </c>
      <c r="K61" s="4">
        <f t="shared" si="13"/>
        <v>1.995281323925035E-3</v>
      </c>
      <c r="L61" s="229">
        <f t="shared" si="14"/>
        <v>2.4501640247215797E-3</v>
      </c>
      <c r="M61" s="87">
        <f t="shared" si="19"/>
        <v>0.15480357226947203</v>
      </c>
      <c r="N61" s="83">
        <f t="shared" si="20"/>
        <v>0.2279792304684726</v>
      </c>
      <c r="P61" s="49">
        <f t="shared" si="15"/>
        <v>3.0964716174181985</v>
      </c>
      <c r="Q61" s="254">
        <f t="shared" si="16"/>
        <v>4.0373134328375677</v>
      </c>
      <c r="R61" s="92">
        <f t="shared" si="10"/>
        <v>0.30384319046458175</v>
      </c>
    </row>
    <row r="62" spans="1:18" ht="26.25" customHeight="1" thickBot="1" x14ac:dyDescent="0.3">
      <c r="A62" s="18" t="s">
        <v>19</v>
      </c>
      <c r="B62" s="61">
        <v>201971.04</v>
      </c>
      <c r="C62" s="251">
        <v>152157.88999999998</v>
      </c>
      <c r="D62" s="58">
        <f>SUM(D39:D61)</f>
        <v>1</v>
      </c>
      <c r="E62" s="252">
        <f>SUM(E39:E61)</f>
        <v>0.99999999999999967</v>
      </c>
      <c r="F62" s="97">
        <f t="shared" si="17"/>
        <v>-0.24663511164768978</v>
      </c>
      <c r="G62" s="99">
        <v>0</v>
      </c>
      <c r="H62" s="2"/>
      <c r="I62" s="61">
        <v>31931.837999999996</v>
      </c>
      <c r="J62" s="251">
        <v>30029.010000000002</v>
      </c>
      <c r="K62" s="58">
        <f>SUM(K39:K61)</f>
        <v>1</v>
      </c>
      <c r="L62" s="252">
        <f>SUM(L39:L61)</f>
        <v>1.0000000000000002</v>
      </c>
      <c r="M62" s="97">
        <f t="shared" si="19"/>
        <v>-5.9590306076336551E-2</v>
      </c>
      <c r="N62" s="99">
        <v>0</v>
      </c>
      <c r="O62" s="2"/>
      <c r="P62" s="40">
        <f t="shared" si="15"/>
        <v>1.5810107231214929</v>
      </c>
      <c r="Q62" s="244">
        <f t="shared" si="16"/>
        <v>1.973542745630871</v>
      </c>
      <c r="R62" s="98">
        <f t="shared" si="10"/>
        <v>0.24827916520033233</v>
      </c>
    </row>
    <row r="64" spans="1:18" ht="15.75" thickBot="1" x14ac:dyDescent="0.3"/>
    <row r="65" spans="1:18" x14ac:dyDescent="0.25">
      <c r="A65" s="424" t="s">
        <v>16</v>
      </c>
      <c r="B65" s="408" t="s">
        <v>1</v>
      </c>
      <c r="C65" s="404"/>
      <c r="D65" s="408" t="s">
        <v>13</v>
      </c>
      <c r="E65" s="404"/>
      <c r="F65" s="427" t="s">
        <v>141</v>
      </c>
      <c r="G65" s="423"/>
      <c r="I65" s="428" t="s">
        <v>20</v>
      </c>
      <c r="J65" s="429"/>
      <c r="K65" s="408" t="s">
        <v>13</v>
      </c>
      <c r="L65" s="410"/>
      <c r="M65" s="422" t="s">
        <v>141</v>
      </c>
      <c r="N65" s="423"/>
      <c r="P65" s="403" t="s">
        <v>23</v>
      </c>
      <c r="Q65" s="404"/>
      <c r="R65" s="208" t="s">
        <v>0</v>
      </c>
    </row>
    <row r="66" spans="1:18" x14ac:dyDescent="0.25">
      <c r="A66" s="425"/>
      <c r="B66" s="411" t="str">
        <f>B5</f>
        <v>jan.-fev</v>
      </c>
      <c r="C66" s="412"/>
      <c r="D66" s="411" t="str">
        <f>B5</f>
        <v>jan.-fev</v>
      </c>
      <c r="E66" s="412"/>
      <c r="F66" s="411" t="str">
        <f>B5</f>
        <v>jan.-fev</v>
      </c>
      <c r="G66" s="413"/>
      <c r="I66" s="401" t="str">
        <f>B5</f>
        <v>jan.-fev</v>
      </c>
      <c r="J66" s="412"/>
      <c r="K66" s="411" t="str">
        <f>B5</f>
        <v>jan.-fev</v>
      </c>
      <c r="L66" s="402"/>
      <c r="M66" s="412" t="str">
        <f>B5</f>
        <v>jan.-fev</v>
      </c>
      <c r="N66" s="413"/>
      <c r="P66" s="401" t="str">
        <f>B5</f>
        <v>jan.-fev</v>
      </c>
      <c r="Q66" s="402"/>
      <c r="R66" s="209" t="str">
        <f>R37</f>
        <v>2019/2018</v>
      </c>
    </row>
    <row r="67" spans="1:18" ht="19.5" customHeight="1" thickBot="1" x14ac:dyDescent="0.3">
      <c r="A67" s="426"/>
      <c r="B67" s="148">
        <f>B6</f>
        <v>2018</v>
      </c>
      <c r="C67" s="213">
        <f>C6</f>
        <v>2019</v>
      </c>
      <c r="D67" s="148">
        <f>B6</f>
        <v>2018</v>
      </c>
      <c r="E67" s="213">
        <f>C6</f>
        <v>2019</v>
      </c>
      <c r="F67" s="148" t="s">
        <v>1</v>
      </c>
      <c r="G67" s="212" t="s">
        <v>15</v>
      </c>
      <c r="I67" s="36">
        <f>B6</f>
        <v>2018</v>
      </c>
      <c r="J67" s="213">
        <f>C6</f>
        <v>2019</v>
      </c>
      <c r="K67" s="148">
        <f>B6</f>
        <v>2018</v>
      </c>
      <c r="L67" s="213">
        <f>C6</f>
        <v>2019</v>
      </c>
      <c r="M67" s="37">
        <v>1000</v>
      </c>
      <c r="N67" s="212" t="s">
        <v>15</v>
      </c>
      <c r="P67" s="36">
        <f>B6</f>
        <v>2018</v>
      </c>
      <c r="Q67" s="213">
        <f>C6</f>
        <v>2019</v>
      </c>
      <c r="R67" s="210" t="s">
        <v>24</v>
      </c>
    </row>
    <row r="68" spans="1:18" ht="20.100000000000001" customHeight="1" x14ac:dyDescent="0.25">
      <c r="A68" s="57" t="s">
        <v>142</v>
      </c>
      <c r="B68" s="59">
        <v>26885.339999999997</v>
      </c>
      <c r="C68" s="245">
        <v>29750.460000000006</v>
      </c>
      <c r="D68" s="4">
        <f>B68/$B$96</f>
        <v>0.15831829176458509</v>
      </c>
      <c r="E68" s="247">
        <f>C68/$C$96</f>
        <v>0.1512190532451082</v>
      </c>
      <c r="F68" s="100">
        <f t="shared" ref="F68:F80" si="21">(C68-B68)/B68</f>
        <v>0.10656811481647657</v>
      </c>
      <c r="G68" s="101">
        <f t="shared" ref="G68:G80" si="22">(E68-D68)/D68</f>
        <v>-4.4841555832558229E-2</v>
      </c>
      <c r="I68" s="25">
        <v>7254.5340000000015</v>
      </c>
      <c r="J68" s="245">
        <v>7956.8610000000017</v>
      </c>
      <c r="K68" s="63">
        <f>I68/$I$96</f>
        <v>0.18990922227269638</v>
      </c>
      <c r="L68" s="247">
        <f>J68/$J$96</f>
        <v>0.19164387749857334</v>
      </c>
      <c r="M68" s="100">
        <f t="shared" ref="M68:M80" si="23">(J68-I68)/I68</f>
        <v>9.681214534248514E-2</v>
      </c>
      <c r="N68" s="101">
        <f t="shared" ref="N68:N80" si="24">(L68-K68)/K68</f>
        <v>9.1341284278765242E-3</v>
      </c>
      <c r="P68" s="64">
        <f t="shared" ref="P68:P96" si="25">(I68/B68)*10</f>
        <v>2.6983233241610494</v>
      </c>
      <c r="Q68" s="249">
        <f t="shared" ref="Q68:Q96" si="26">(J68/C68)*10</f>
        <v>2.674533771914787</v>
      </c>
      <c r="R68" s="104">
        <f t="shared" si="10"/>
        <v>-8.8164201944401447E-3</v>
      </c>
    </row>
    <row r="69" spans="1:18" ht="20.100000000000001" customHeight="1" x14ac:dyDescent="0.25">
      <c r="A69" s="57" t="s">
        <v>145</v>
      </c>
      <c r="B69" s="25">
        <v>24787.26</v>
      </c>
      <c r="C69" s="223">
        <v>23226.950000000004</v>
      </c>
      <c r="D69" s="4">
        <f t="shared" ref="D69:D95" si="27">B69/$B$96</f>
        <v>0.14596343809394374</v>
      </c>
      <c r="E69" s="229">
        <f t="shared" ref="E69:E95" si="28">C69/$C$96</f>
        <v>0.11806060776107213</v>
      </c>
      <c r="F69" s="102">
        <f t="shared" si="21"/>
        <v>-6.2948062835504776E-2</v>
      </c>
      <c r="G69" s="83">
        <f t="shared" si="22"/>
        <v>-0.19116314809543625</v>
      </c>
      <c r="I69" s="25">
        <v>7114.9410000000007</v>
      </c>
      <c r="J69" s="223">
        <v>6335.2990000000009</v>
      </c>
      <c r="K69" s="31">
        <f t="shared" ref="K69:K96" si="29">I69/$I$96</f>
        <v>0.18625495611794229</v>
      </c>
      <c r="L69" s="229">
        <f t="shared" ref="L69:L96" si="30">J69/$J$96</f>
        <v>0.15258796973741706</v>
      </c>
      <c r="M69" s="102">
        <f t="shared" si="23"/>
        <v>-0.1095781398608927</v>
      </c>
      <c r="N69" s="83">
        <f t="shared" si="24"/>
        <v>-0.18075753301945036</v>
      </c>
      <c r="P69" s="62">
        <f t="shared" si="25"/>
        <v>2.8704023760593151</v>
      </c>
      <c r="Q69" s="236">
        <f t="shared" si="26"/>
        <v>2.7275638859170059</v>
      </c>
      <c r="R69" s="92">
        <f t="shared" si="10"/>
        <v>-4.9762532017691423E-2</v>
      </c>
    </row>
    <row r="70" spans="1:18" ht="20.100000000000001" customHeight="1" x14ac:dyDescent="0.25">
      <c r="A70" s="57" t="s">
        <v>144</v>
      </c>
      <c r="B70" s="25">
        <v>28889.67</v>
      </c>
      <c r="C70" s="223">
        <v>42964.619999999995</v>
      </c>
      <c r="D70" s="4">
        <f t="shared" si="27"/>
        <v>0.17012108472656776</v>
      </c>
      <c r="E70" s="229">
        <f t="shared" si="28"/>
        <v>0.21838550259175285</v>
      </c>
      <c r="F70" s="102">
        <f t="shared" si="21"/>
        <v>0.48719663464484009</v>
      </c>
      <c r="G70" s="83">
        <f t="shared" si="22"/>
        <v>0.28370626687902639</v>
      </c>
      <c r="I70" s="25">
        <v>4806.8610000000017</v>
      </c>
      <c r="J70" s="223">
        <v>6225.6909999999998</v>
      </c>
      <c r="K70" s="31">
        <f t="shared" si="29"/>
        <v>0.12583402794486256</v>
      </c>
      <c r="L70" s="229">
        <f t="shared" si="30"/>
        <v>0.14994802138028682</v>
      </c>
      <c r="M70" s="102">
        <f t="shared" si="23"/>
        <v>0.29516767803354366</v>
      </c>
      <c r="N70" s="83">
        <f t="shared" si="24"/>
        <v>0.1916333270837553</v>
      </c>
      <c r="P70" s="62">
        <f t="shared" si="25"/>
        <v>1.6638684346342489</v>
      </c>
      <c r="Q70" s="236">
        <f t="shared" si="26"/>
        <v>1.4490273625136219</v>
      </c>
      <c r="R70" s="92">
        <f t="shared" si="10"/>
        <v>-0.12912143030578821</v>
      </c>
    </row>
    <row r="71" spans="1:18" ht="20.100000000000001" customHeight="1" x14ac:dyDescent="0.25">
      <c r="A71" s="57" t="s">
        <v>143</v>
      </c>
      <c r="B71" s="25">
        <v>17577.97</v>
      </c>
      <c r="C71" s="223">
        <v>18371.93</v>
      </c>
      <c r="D71" s="4">
        <f t="shared" si="27"/>
        <v>0.10351047013313294</v>
      </c>
      <c r="E71" s="229">
        <f t="shared" si="28"/>
        <v>9.3382954780712651E-2</v>
      </c>
      <c r="F71" s="102">
        <f t="shared" si="21"/>
        <v>4.5167900502731492E-2</v>
      </c>
      <c r="G71" s="83">
        <f t="shared" si="22"/>
        <v>-9.7840492265125437E-2</v>
      </c>
      <c r="I71" s="25">
        <v>5541.4369999999999</v>
      </c>
      <c r="J71" s="223">
        <v>5571.0379999999986</v>
      </c>
      <c r="K71" s="31">
        <f t="shared" si="29"/>
        <v>0.1450637616341923</v>
      </c>
      <c r="L71" s="229">
        <f t="shared" si="30"/>
        <v>0.13418046689666899</v>
      </c>
      <c r="M71" s="102">
        <f t="shared" si="23"/>
        <v>5.3417552162009149E-3</v>
      </c>
      <c r="N71" s="83">
        <f t="shared" si="24"/>
        <v>-7.5024214282873369E-2</v>
      </c>
      <c r="P71" s="62">
        <f t="shared" si="25"/>
        <v>3.1524897357317139</v>
      </c>
      <c r="Q71" s="236">
        <f t="shared" si="26"/>
        <v>3.0323640466733752</v>
      </c>
      <c r="R71" s="92">
        <f t="shared" si="10"/>
        <v>-3.8105021468200488E-2</v>
      </c>
    </row>
    <row r="72" spans="1:18" ht="20.100000000000001" customHeight="1" x14ac:dyDescent="0.25">
      <c r="A72" s="57" t="s">
        <v>146</v>
      </c>
      <c r="B72" s="25">
        <v>13541.629999999996</v>
      </c>
      <c r="C72" s="223">
        <v>13943.42</v>
      </c>
      <c r="D72" s="4">
        <f t="shared" si="27"/>
        <v>7.9741886444733748E-2</v>
      </c>
      <c r="E72" s="229">
        <f t="shared" si="28"/>
        <v>7.0873215788895577E-2</v>
      </c>
      <c r="F72" s="102">
        <f t="shared" si="21"/>
        <v>2.9670726493044385E-2</v>
      </c>
      <c r="G72" s="83">
        <f t="shared" si="22"/>
        <v>-0.11121721658773058</v>
      </c>
      <c r="I72" s="25">
        <v>3728.5960000000005</v>
      </c>
      <c r="J72" s="223">
        <v>4220.6559999999999</v>
      </c>
      <c r="K72" s="31">
        <f t="shared" si="29"/>
        <v>9.7607202134428833E-2</v>
      </c>
      <c r="L72" s="229">
        <f t="shared" si="30"/>
        <v>0.10165602760028337</v>
      </c>
      <c r="M72" s="102">
        <f t="shared" si="23"/>
        <v>0.13196924526014603</v>
      </c>
      <c r="N72" s="83">
        <f t="shared" si="24"/>
        <v>4.1480806511371211E-2</v>
      </c>
      <c r="P72" s="62">
        <f t="shared" si="25"/>
        <v>2.753432193908711</v>
      </c>
      <c r="Q72" s="236">
        <f t="shared" si="26"/>
        <v>3.0269876400481373</v>
      </c>
      <c r="R72" s="92">
        <f t="shared" ref="R72:R80" si="31">(Q72-P72)/P72</f>
        <v>9.9350710994300193E-2</v>
      </c>
    </row>
    <row r="73" spans="1:18" ht="20.100000000000001" customHeight="1" x14ac:dyDescent="0.25">
      <c r="A73" s="57" t="s">
        <v>147</v>
      </c>
      <c r="B73" s="25">
        <v>16198.16</v>
      </c>
      <c r="C73" s="223">
        <v>8186.010000000002</v>
      </c>
      <c r="D73" s="4">
        <f t="shared" si="27"/>
        <v>9.5385255344713218E-2</v>
      </c>
      <c r="E73" s="229">
        <f t="shared" si="28"/>
        <v>4.1608791328100081E-2</v>
      </c>
      <c r="F73" s="102">
        <f t="shared" si="21"/>
        <v>-0.49463334107083756</v>
      </c>
      <c r="G73" s="83">
        <f t="shared" si="22"/>
        <v>-0.56378172729391063</v>
      </c>
      <c r="I73" s="25">
        <v>2853.3980000000001</v>
      </c>
      <c r="J73" s="223">
        <v>2125.9139999999993</v>
      </c>
      <c r="K73" s="31">
        <f t="shared" si="29"/>
        <v>7.4696265123916597E-2</v>
      </c>
      <c r="L73" s="229">
        <f t="shared" si="30"/>
        <v>5.1203408252136345E-2</v>
      </c>
      <c r="M73" s="102">
        <f t="shared" si="23"/>
        <v>-0.25495356764110749</v>
      </c>
      <c r="N73" s="83">
        <f t="shared" si="24"/>
        <v>-0.31451180099576626</v>
      </c>
      <c r="P73" s="62">
        <f t="shared" si="25"/>
        <v>1.761556868187498</v>
      </c>
      <c r="Q73" s="236">
        <f t="shared" si="26"/>
        <v>2.5970087991585626</v>
      </c>
      <c r="R73" s="92">
        <f t="shared" si="31"/>
        <v>0.47426906622133536</v>
      </c>
    </row>
    <row r="74" spans="1:18" ht="20.100000000000001" customHeight="1" x14ac:dyDescent="0.25">
      <c r="A74" s="57" t="s">
        <v>149</v>
      </c>
      <c r="B74" s="25">
        <v>6196.0000000000018</v>
      </c>
      <c r="C74" s="223">
        <v>5450.64</v>
      </c>
      <c r="D74" s="4">
        <f t="shared" si="27"/>
        <v>3.6486060275725346E-2</v>
      </c>
      <c r="E74" s="229">
        <f t="shared" si="28"/>
        <v>2.7705138689617454E-2</v>
      </c>
      <c r="F74" s="102">
        <f t="shared" si="21"/>
        <v>-0.12029696578437722</v>
      </c>
      <c r="G74" s="83">
        <f t="shared" si="22"/>
        <v>-0.24066510661196144</v>
      </c>
      <c r="I74" s="25">
        <v>1446.2359999999999</v>
      </c>
      <c r="J74" s="223">
        <v>1294.3800000000001</v>
      </c>
      <c r="K74" s="31">
        <f t="shared" si="29"/>
        <v>3.7859572232037952E-2</v>
      </c>
      <c r="L74" s="229">
        <f t="shared" si="30"/>
        <v>3.1175610854155093E-2</v>
      </c>
      <c r="M74" s="102">
        <f t="shared" si="23"/>
        <v>-0.10500084356909922</v>
      </c>
      <c r="N74" s="83">
        <f t="shared" si="24"/>
        <v>-0.17654614101071861</v>
      </c>
      <c r="P74" s="62">
        <f t="shared" si="25"/>
        <v>2.3341446094254348</v>
      </c>
      <c r="Q74" s="236">
        <f t="shared" si="26"/>
        <v>2.3747303068997403</v>
      </c>
      <c r="R74" s="92">
        <f t="shared" si="31"/>
        <v>1.7387824777615624E-2</v>
      </c>
    </row>
    <row r="75" spans="1:18" ht="20.100000000000001" customHeight="1" x14ac:dyDescent="0.25">
      <c r="A75" s="57" t="s">
        <v>148</v>
      </c>
      <c r="B75" s="25">
        <v>2650.93</v>
      </c>
      <c r="C75" s="223">
        <v>4664.25</v>
      </c>
      <c r="D75" s="4">
        <f t="shared" si="27"/>
        <v>1.5610392473648895E-2</v>
      </c>
      <c r="E75" s="229">
        <f t="shared" si="28"/>
        <v>2.370798532521836E-2</v>
      </c>
      <c r="F75" s="102">
        <f t="shared" si="21"/>
        <v>0.75947686283681581</v>
      </c>
      <c r="G75" s="83">
        <f t="shared" si="22"/>
        <v>0.51873089451393339</v>
      </c>
      <c r="I75" s="25">
        <v>378.88499999999999</v>
      </c>
      <c r="J75" s="223">
        <v>978.24599999999987</v>
      </c>
      <c r="K75" s="31">
        <f t="shared" si="29"/>
        <v>9.9184531605738622E-3</v>
      </c>
      <c r="L75" s="229">
        <f t="shared" si="30"/>
        <v>2.3561409026432573E-2</v>
      </c>
      <c r="M75" s="102">
        <f t="shared" si="23"/>
        <v>1.5819074389326573</v>
      </c>
      <c r="N75" s="83">
        <f t="shared" si="24"/>
        <v>1.375512455923052</v>
      </c>
      <c r="P75" s="62">
        <f t="shared" si="25"/>
        <v>1.4292531300336109</v>
      </c>
      <c r="Q75" s="236">
        <f t="shared" si="26"/>
        <v>2.0973275446213218</v>
      </c>
      <c r="R75" s="92">
        <f t="shared" si="31"/>
        <v>0.46742903727067592</v>
      </c>
    </row>
    <row r="76" spans="1:18" ht="20.100000000000001" customHeight="1" x14ac:dyDescent="0.25">
      <c r="A76" s="57" t="s">
        <v>152</v>
      </c>
      <c r="B76" s="25">
        <v>7797.03</v>
      </c>
      <c r="C76" s="223">
        <v>13498.81</v>
      </c>
      <c r="D76" s="4">
        <f t="shared" si="27"/>
        <v>4.5913961677152795E-2</v>
      </c>
      <c r="E76" s="229">
        <f t="shared" si="28"/>
        <v>6.8613301042592237E-2</v>
      </c>
      <c r="F76" s="102">
        <f t="shared" si="21"/>
        <v>0.73127588325298221</v>
      </c>
      <c r="G76" s="83">
        <f t="shared" si="22"/>
        <v>0.49438860286227138</v>
      </c>
      <c r="I76" s="25">
        <v>531.54199999999992</v>
      </c>
      <c r="J76" s="223">
        <v>852.08499999999981</v>
      </c>
      <c r="K76" s="31">
        <f t="shared" si="29"/>
        <v>1.391470876355029E-2</v>
      </c>
      <c r="L76" s="229">
        <f t="shared" si="30"/>
        <v>2.052277567226219E-2</v>
      </c>
      <c r="M76" s="102">
        <f t="shared" si="23"/>
        <v>0.60304359768372007</v>
      </c>
      <c r="N76" s="83">
        <f t="shared" si="24"/>
        <v>0.47489796739560897</v>
      </c>
      <c r="P76" s="62">
        <f t="shared" si="25"/>
        <v>0.68172368196608191</v>
      </c>
      <c r="Q76" s="236">
        <f t="shared" si="26"/>
        <v>0.63122971580457821</v>
      </c>
      <c r="R76" s="92">
        <f t="shared" si="31"/>
        <v>-7.4068082857089226E-2</v>
      </c>
    </row>
    <row r="77" spans="1:18" ht="20.100000000000001" customHeight="1" x14ac:dyDescent="0.25">
      <c r="A77" s="57" t="s">
        <v>188</v>
      </c>
      <c r="B77" s="25">
        <v>2138.2900000000004</v>
      </c>
      <c r="C77" s="223">
        <v>3377.2599999999993</v>
      </c>
      <c r="D77" s="4">
        <f t="shared" si="27"/>
        <v>1.2591636188989791E-2</v>
      </c>
      <c r="E77" s="229">
        <f t="shared" si="28"/>
        <v>1.7166324815232233E-2</v>
      </c>
      <c r="F77" s="102">
        <f t="shared" si="21"/>
        <v>0.57942093916166593</v>
      </c>
      <c r="G77" s="83">
        <f t="shared" si="22"/>
        <v>0.36331169020294435</v>
      </c>
      <c r="I77" s="25">
        <v>613.15800000000002</v>
      </c>
      <c r="J77" s="223">
        <v>752.63400000000024</v>
      </c>
      <c r="K77" s="31">
        <f t="shared" si="29"/>
        <v>1.6051252762793854E-2</v>
      </c>
      <c r="L77" s="229">
        <f t="shared" si="30"/>
        <v>1.8127462336876472E-2</v>
      </c>
      <c r="M77" s="102">
        <f t="shared" si="23"/>
        <v>0.22747154893192328</v>
      </c>
      <c r="N77" s="83">
        <f t="shared" si="24"/>
        <v>0.12934875581145827</v>
      </c>
      <c r="P77" s="62">
        <f t="shared" si="25"/>
        <v>2.8675156316495887</v>
      </c>
      <c r="Q77" s="236">
        <f t="shared" si="26"/>
        <v>2.2285343740191763</v>
      </c>
      <c r="R77" s="92">
        <f t="shared" si="31"/>
        <v>-0.22283444615882605</v>
      </c>
    </row>
    <row r="78" spans="1:18" ht="20.100000000000001" customHeight="1" x14ac:dyDescent="0.25">
      <c r="A78" s="57" t="s">
        <v>150</v>
      </c>
      <c r="B78" s="25">
        <v>1708.24</v>
      </c>
      <c r="C78" s="223">
        <v>2588.0600000000004</v>
      </c>
      <c r="D78" s="4">
        <f t="shared" si="27"/>
        <v>1.0059223306230641E-2</v>
      </c>
      <c r="E78" s="229">
        <f t="shared" si="28"/>
        <v>1.3154888460263631E-2</v>
      </c>
      <c r="F78" s="102">
        <f t="shared" si="21"/>
        <v>0.51504472439469884</v>
      </c>
      <c r="G78" s="83">
        <f t="shared" si="22"/>
        <v>0.30774395396069482</v>
      </c>
      <c r="I78" s="25">
        <v>425.22799999999995</v>
      </c>
      <c r="J78" s="223">
        <v>692.78200000000015</v>
      </c>
      <c r="K78" s="31">
        <f t="shared" si="29"/>
        <v>1.1131620414016132E-2</v>
      </c>
      <c r="L78" s="229">
        <f t="shared" si="30"/>
        <v>1.6685905250979832E-2</v>
      </c>
      <c r="M78" s="102">
        <f t="shared" si="23"/>
        <v>0.62920127555099903</v>
      </c>
      <c r="N78" s="83">
        <f t="shared" si="24"/>
        <v>0.49896462782454792</v>
      </c>
      <c r="P78" s="62">
        <f t="shared" si="25"/>
        <v>2.4892755116377088</v>
      </c>
      <c r="Q78" s="236">
        <f t="shared" si="26"/>
        <v>2.6768390222792364</v>
      </c>
      <c r="R78" s="92">
        <f t="shared" si="31"/>
        <v>7.5348634478040771E-2</v>
      </c>
    </row>
    <row r="79" spans="1:18" ht="20.100000000000001" customHeight="1" x14ac:dyDescent="0.25">
      <c r="A79" s="57" t="s">
        <v>154</v>
      </c>
      <c r="B79" s="25">
        <v>6568.8099999999995</v>
      </c>
      <c r="C79" s="223">
        <v>11393.95</v>
      </c>
      <c r="D79" s="4">
        <f t="shared" si="27"/>
        <v>3.8681406972205831E-2</v>
      </c>
      <c r="E79" s="229">
        <f t="shared" si="28"/>
        <v>5.7914477010510106E-2</v>
      </c>
      <c r="F79" s="102">
        <f t="shared" si="21"/>
        <v>0.73455313823965096</v>
      </c>
      <c r="G79" s="83">
        <f t="shared" si="22"/>
        <v>0.49721743710418859</v>
      </c>
      <c r="I79" s="25">
        <v>424.52099999999996</v>
      </c>
      <c r="J79" s="223">
        <v>626.46800000000019</v>
      </c>
      <c r="K79" s="31">
        <f t="shared" si="29"/>
        <v>1.1113112564973479E-2</v>
      </c>
      <c r="L79" s="229">
        <f t="shared" si="30"/>
        <v>1.5088708555896132E-2</v>
      </c>
      <c r="M79" s="102">
        <f t="shared" si="23"/>
        <v>0.4757055599134089</v>
      </c>
      <c r="N79" s="83">
        <f t="shared" si="24"/>
        <v>0.35773919931784121</v>
      </c>
      <c r="P79" s="62">
        <f t="shared" si="25"/>
        <v>0.64626774103680884</v>
      </c>
      <c r="Q79" s="236">
        <f t="shared" si="26"/>
        <v>0.54982512649256854</v>
      </c>
      <c r="R79" s="92">
        <f t="shared" si="31"/>
        <v>-0.14923012309034209</v>
      </c>
    </row>
    <row r="80" spans="1:18" ht="20.100000000000001" customHeight="1" x14ac:dyDescent="0.25">
      <c r="A80" s="57" t="s">
        <v>153</v>
      </c>
      <c r="B80" s="25">
        <v>5296.4900000000016</v>
      </c>
      <c r="C80" s="223">
        <v>6137.1999999999989</v>
      </c>
      <c r="D80" s="4">
        <f t="shared" si="27"/>
        <v>3.1189162909905834E-2</v>
      </c>
      <c r="E80" s="229">
        <f t="shared" si="28"/>
        <v>3.1194864670189226E-2</v>
      </c>
      <c r="F80" s="102">
        <f t="shared" si="21"/>
        <v>0.15872964925828181</v>
      </c>
      <c r="G80" s="83">
        <f t="shared" si="22"/>
        <v>1.8281222551122742E-4</v>
      </c>
      <c r="I80" s="25">
        <v>518.05799999999988</v>
      </c>
      <c r="J80" s="223">
        <v>585.38400000000013</v>
      </c>
      <c r="K80" s="31">
        <f t="shared" si="29"/>
        <v>1.356172455352039E-2</v>
      </c>
      <c r="L80" s="229">
        <f t="shared" si="30"/>
        <v>1.4099185543850127E-2</v>
      </c>
      <c r="M80" s="102">
        <f t="shared" si="23"/>
        <v>0.12995842164390911</v>
      </c>
      <c r="N80" s="83">
        <f t="shared" si="24"/>
        <v>3.9630726034044175E-2</v>
      </c>
      <c r="P80" s="62">
        <f t="shared" si="25"/>
        <v>0.97811569548889876</v>
      </c>
      <c r="Q80" s="236">
        <f t="shared" si="26"/>
        <v>0.95382910773642737</v>
      </c>
      <c r="R80" s="92">
        <f t="shared" si="31"/>
        <v>-2.4829974474882589E-2</v>
      </c>
    </row>
    <row r="81" spans="1:18" ht="20.100000000000001" customHeight="1" x14ac:dyDescent="0.25">
      <c r="A81" s="57" t="s">
        <v>151</v>
      </c>
      <c r="B81" s="25">
        <v>205.74999999999997</v>
      </c>
      <c r="C81" s="223">
        <v>226.29000000000002</v>
      </c>
      <c r="D81" s="4">
        <f t="shared" si="27"/>
        <v>1.2115892352696073E-3</v>
      </c>
      <c r="E81" s="229">
        <f t="shared" si="28"/>
        <v>1.1502127886034547E-3</v>
      </c>
      <c r="F81" s="102">
        <f t="shared" ref="F81:F83" si="32">(C81-B81)/B81</f>
        <v>9.9829890643985675E-2</v>
      </c>
      <c r="G81" s="83">
        <f t="shared" ref="G81:G83" si="33">(E81-D81)/D81</f>
        <v>-5.065780124110697E-2</v>
      </c>
      <c r="I81" s="25">
        <v>378.95300000000003</v>
      </c>
      <c r="J81" s="223">
        <v>413.6</v>
      </c>
      <c r="K81" s="31">
        <f t="shared" si="29"/>
        <v>9.9202332648665095E-3</v>
      </c>
      <c r="L81" s="229">
        <f t="shared" si="30"/>
        <v>9.9617057195557305E-3</v>
      </c>
      <c r="M81" s="102">
        <f t="shared" ref="M81:M86" si="34">(J81-I81)/I81</f>
        <v>9.1428224608328709E-2</v>
      </c>
      <c r="N81" s="83">
        <f t="shared" ref="N81:N86" si="35">(L81-K81)/K81</f>
        <v>4.1805926919178246E-3</v>
      </c>
      <c r="P81" s="62">
        <f t="shared" si="25"/>
        <v>18.418128797083845</v>
      </c>
      <c r="Q81" s="236">
        <f t="shared" si="26"/>
        <v>18.277431614300234</v>
      </c>
      <c r="R81" s="92">
        <f t="shared" ref="R81:R83" si="36">(Q81-P81)/P81</f>
        <v>-7.639059555598739E-3</v>
      </c>
    </row>
    <row r="82" spans="1:18" ht="20.100000000000001" customHeight="1" x14ac:dyDescent="0.25">
      <c r="A82" s="57" t="s">
        <v>201</v>
      </c>
      <c r="B82" s="25">
        <v>908.87999999999988</v>
      </c>
      <c r="C82" s="223">
        <v>1839.3700000000001</v>
      </c>
      <c r="D82" s="4">
        <f t="shared" si="27"/>
        <v>5.3520739934475852E-3</v>
      </c>
      <c r="E82" s="229">
        <f t="shared" si="28"/>
        <v>9.3493609835765441E-3</v>
      </c>
      <c r="F82" s="102">
        <f t="shared" si="32"/>
        <v>1.0237765161517476</v>
      </c>
      <c r="G82" s="83">
        <f t="shared" si="33"/>
        <v>0.7468669145872685</v>
      </c>
      <c r="I82" s="25">
        <v>229.803</v>
      </c>
      <c r="J82" s="223">
        <v>405.01499999999999</v>
      </c>
      <c r="K82" s="31">
        <f t="shared" si="29"/>
        <v>6.0157839229828458E-3</v>
      </c>
      <c r="L82" s="229">
        <f t="shared" si="30"/>
        <v>9.7549328868613717E-3</v>
      </c>
      <c r="M82" s="102">
        <f t="shared" si="34"/>
        <v>0.76244435451234316</v>
      </c>
      <c r="N82" s="83">
        <f t="shared" si="35"/>
        <v>0.62155639427031129</v>
      </c>
      <c r="P82" s="62">
        <f t="shared" si="25"/>
        <v>2.5284195933456566</v>
      </c>
      <c r="Q82" s="236">
        <f t="shared" si="26"/>
        <v>2.2019223973425679</v>
      </c>
      <c r="R82" s="92">
        <f t="shared" si="36"/>
        <v>-0.12913093889256763</v>
      </c>
    </row>
    <row r="83" spans="1:18" ht="20.100000000000001" customHeight="1" x14ac:dyDescent="0.25">
      <c r="A83" s="57" t="s">
        <v>200</v>
      </c>
      <c r="B83" s="25">
        <v>1060.81</v>
      </c>
      <c r="C83" s="223">
        <v>1484.6799999999998</v>
      </c>
      <c r="D83" s="4">
        <f t="shared" si="27"/>
        <v>6.2467362170904117E-3</v>
      </c>
      <c r="E83" s="229">
        <f t="shared" si="28"/>
        <v>7.5465019354977094E-3</v>
      </c>
      <c r="F83" s="102">
        <f t="shared" si="32"/>
        <v>0.39957202515059237</v>
      </c>
      <c r="G83" s="83">
        <f t="shared" si="33"/>
        <v>0.20807117080616847</v>
      </c>
      <c r="I83" s="25">
        <v>302.697</v>
      </c>
      <c r="J83" s="223">
        <v>318.04199999999997</v>
      </c>
      <c r="K83" s="31">
        <f t="shared" si="29"/>
        <v>7.9240033686903064E-3</v>
      </c>
      <c r="L83" s="229">
        <f t="shared" si="30"/>
        <v>7.6601566984016997E-3</v>
      </c>
      <c r="M83" s="102">
        <f t="shared" si="34"/>
        <v>5.0694258615050593E-2</v>
      </c>
      <c r="N83" s="83">
        <f t="shared" si="35"/>
        <v>-3.3297142619995584E-2</v>
      </c>
      <c r="P83" s="62">
        <f t="shared" si="25"/>
        <v>2.8534516077337129</v>
      </c>
      <c r="Q83" s="236">
        <f t="shared" si="26"/>
        <v>2.1421585796265861</v>
      </c>
      <c r="R83" s="92">
        <f t="shared" si="36"/>
        <v>-0.24927460699852366</v>
      </c>
    </row>
    <row r="84" spans="1:18" ht="20.100000000000001" customHeight="1" x14ac:dyDescent="0.25">
      <c r="A84" s="57" t="s">
        <v>156</v>
      </c>
      <c r="B84" s="25">
        <v>831.70000000000016</v>
      </c>
      <c r="C84" s="223">
        <v>1339.05</v>
      </c>
      <c r="D84" s="4">
        <f t="shared" si="27"/>
        <v>4.8975881748419573E-3</v>
      </c>
      <c r="E84" s="229">
        <f t="shared" si="28"/>
        <v>6.8062770541316708E-3</v>
      </c>
      <c r="F84" s="102">
        <f t="shared" ref="F84:F91" si="37">(C84-B84)/B84</f>
        <v>0.61001563063604625</v>
      </c>
      <c r="G84" s="83">
        <f t="shared" ref="G84:G91" si="38">(E84-D84)/D84</f>
        <v>0.38972016656980474</v>
      </c>
      <c r="I84" s="25">
        <v>207.446</v>
      </c>
      <c r="J84" s="223">
        <v>235.63599999999997</v>
      </c>
      <c r="K84" s="31">
        <f t="shared" si="29"/>
        <v>5.4305222807670018E-3</v>
      </c>
      <c r="L84" s="229">
        <f t="shared" si="30"/>
        <v>5.6753783581557872E-3</v>
      </c>
      <c r="M84" s="102">
        <f t="shared" ref="M84:M85" si="39">(J84-I84)/I84</f>
        <v>0.13589078603588389</v>
      </c>
      <c r="N84" s="83">
        <f t="shared" ref="N84:N85" si="40">(L84-K84)/K84</f>
        <v>4.5088863414846747E-2</v>
      </c>
      <c r="P84" s="62">
        <f t="shared" ref="P84:P93" si="41">(I84/B84)*10</f>
        <v>2.494240711795118</v>
      </c>
      <c r="Q84" s="236">
        <f t="shared" ref="Q84:Q93" si="42">(J84/C84)*10</f>
        <v>1.759725178298047</v>
      </c>
      <c r="R84" s="92">
        <f t="shared" ref="R84:R93" si="43">(Q84-P84)/P84</f>
        <v>-0.29448462212311349</v>
      </c>
    </row>
    <row r="85" spans="1:18" ht="20.100000000000001" customHeight="1" x14ac:dyDescent="0.25">
      <c r="A85" s="57" t="s">
        <v>155</v>
      </c>
      <c r="B85" s="25">
        <v>383</v>
      </c>
      <c r="C85" s="223">
        <v>702.13000000000011</v>
      </c>
      <c r="D85" s="4">
        <f t="shared" si="27"/>
        <v>2.2553520151069729E-3</v>
      </c>
      <c r="E85" s="229">
        <f t="shared" si="28"/>
        <v>3.5688669639053587E-3</v>
      </c>
      <c r="F85" s="102">
        <f t="shared" si="37"/>
        <v>0.83323759791122742</v>
      </c>
      <c r="G85" s="83">
        <f t="shared" si="38"/>
        <v>0.5823990844888508</v>
      </c>
      <c r="I85" s="25">
        <v>151.74299999999999</v>
      </c>
      <c r="J85" s="223">
        <v>201.36399999999995</v>
      </c>
      <c r="K85" s="31">
        <f t="shared" si="29"/>
        <v>3.9723289070429275E-3</v>
      </c>
      <c r="L85" s="229">
        <f t="shared" si="30"/>
        <v>4.8499248319937606E-3</v>
      </c>
      <c r="M85" s="102">
        <f t="shared" si="39"/>
        <v>0.32700684710332573</v>
      </c>
      <c r="N85" s="83">
        <f t="shared" si="40"/>
        <v>0.22092730624467125</v>
      </c>
      <c r="P85" s="62">
        <f t="shared" si="41"/>
        <v>3.9619582245430807</v>
      </c>
      <c r="Q85" s="236">
        <f t="shared" si="42"/>
        <v>2.8679019554783292</v>
      </c>
      <c r="R85" s="92">
        <f t="shared" si="43"/>
        <v>-0.27614028393520612</v>
      </c>
    </row>
    <row r="86" spans="1:18" ht="20.100000000000001" customHeight="1" x14ac:dyDescent="0.25">
      <c r="A86" s="57" t="s">
        <v>189</v>
      </c>
      <c r="B86" s="25">
        <v>112.55</v>
      </c>
      <c r="C86" s="223">
        <v>423.90000000000015</v>
      </c>
      <c r="D86" s="4">
        <f t="shared" si="27"/>
        <v>6.6276728276838063E-4</v>
      </c>
      <c r="E86" s="229">
        <f t="shared" si="28"/>
        <v>2.154647580931568E-3</v>
      </c>
      <c r="F86" s="102">
        <f t="shared" si="37"/>
        <v>2.7663260772989795</v>
      </c>
      <c r="G86" s="83">
        <f t="shared" si="38"/>
        <v>2.2509866388268285</v>
      </c>
      <c r="I86" s="25">
        <v>23.103999999999996</v>
      </c>
      <c r="J86" s="223">
        <v>175.65100000000004</v>
      </c>
      <c r="K86" s="31">
        <f t="shared" si="29"/>
        <v>6.0481661143064124E-4</v>
      </c>
      <c r="L86" s="229">
        <f t="shared" si="30"/>
        <v>4.2306179191143227E-3</v>
      </c>
      <c r="M86" s="102">
        <f t="shared" si="34"/>
        <v>6.6026229224376767</v>
      </c>
      <c r="N86" s="83">
        <f t="shared" si="35"/>
        <v>5.9948771894792428</v>
      </c>
      <c r="P86" s="62">
        <f t="shared" si="41"/>
        <v>2.0527765437583292</v>
      </c>
      <c r="Q86" s="236">
        <f t="shared" si="42"/>
        <v>4.1436895494220325</v>
      </c>
      <c r="R86" s="92">
        <f t="shared" si="43"/>
        <v>1.0185779899041285</v>
      </c>
    </row>
    <row r="87" spans="1:18" ht="20.100000000000001" customHeight="1" x14ac:dyDescent="0.25">
      <c r="A87" s="57" t="s">
        <v>159</v>
      </c>
      <c r="B87" s="25">
        <v>358.52</v>
      </c>
      <c r="C87" s="223">
        <v>680.06999999999994</v>
      </c>
      <c r="D87" s="4">
        <f t="shared" si="27"/>
        <v>2.1111979228620151E-3</v>
      </c>
      <c r="E87" s="229">
        <f t="shared" si="28"/>
        <v>3.4567378635624695E-3</v>
      </c>
      <c r="F87" s="102">
        <f t="shared" ref="F87:F93" si="44">(C87-B87)/B87</f>
        <v>0.8968816244560972</v>
      </c>
      <c r="G87" s="83">
        <f t="shared" ref="G87:G93" si="45">(E87-D87)/D87</f>
        <v>0.63733481647063794</v>
      </c>
      <c r="I87" s="25">
        <v>84.347000000000008</v>
      </c>
      <c r="J87" s="223">
        <v>149.565</v>
      </c>
      <c r="K87" s="31">
        <f t="shared" si="29"/>
        <v>2.2080361289967239E-3</v>
      </c>
      <c r="L87" s="229">
        <f t="shared" si="30"/>
        <v>3.6023271662121679E-3</v>
      </c>
      <c r="M87" s="102">
        <f t="shared" ref="M87:M94" si="46">(J87-I87)/I87</f>
        <v>0.77321066546528017</v>
      </c>
      <c r="N87" s="83">
        <f t="shared" ref="N87:N94" si="47">(L87-K87)/K87</f>
        <v>0.63146205757465335</v>
      </c>
      <c r="P87" s="62">
        <f t="shared" ref="P87:P93" si="48">(I87/B87)*10</f>
        <v>2.3526442039495707</v>
      </c>
      <c r="Q87" s="236">
        <f t="shared" ref="Q87:Q93" si="49">(J87/C87)*10</f>
        <v>2.1992588998191365</v>
      </c>
      <c r="R87" s="92">
        <f t="shared" ref="R87:R93" si="50">(Q87-P87)/P87</f>
        <v>-6.5196982983204255E-2</v>
      </c>
    </row>
    <row r="88" spans="1:18" ht="20.100000000000001" customHeight="1" x14ac:dyDescent="0.25">
      <c r="A88" s="57" t="s">
        <v>157</v>
      </c>
      <c r="B88" s="25">
        <v>87.62</v>
      </c>
      <c r="C88" s="223">
        <v>335.41999999999996</v>
      </c>
      <c r="D88" s="4">
        <f t="shared" si="27"/>
        <v>5.1596329912186154E-4</v>
      </c>
      <c r="E88" s="229">
        <f t="shared" si="28"/>
        <v>1.7049112800095925E-3</v>
      </c>
      <c r="F88" s="102">
        <f t="shared" si="44"/>
        <v>2.828121433462679</v>
      </c>
      <c r="G88" s="83">
        <f t="shared" si="45"/>
        <v>2.3043266505800872</v>
      </c>
      <c r="I88" s="25">
        <v>31.838999999999999</v>
      </c>
      <c r="J88" s="223">
        <v>119.34700000000001</v>
      </c>
      <c r="K88" s="31">
        <f t="shared" si="29"/>
        <v>8.3348147902268823E-4</v>
      </c>
      <c r="L88" s="229">
        <f t="shared" si="30"/>
        <v>2.8745156975624221E-3</v>
      </c>
      <c r="M88" s="102">
        <f t="shared" si="46"/>
        <v>2.7484531549357709</v>
      </c>
      <c r="N88" s="83">
        <f t="shared" si="47"/>
        <v>2.4488057262327896</v>
      </c>
      <c r="P88" s="62">
        <f t="shared" si="48"/>
        <v>3.6337594156585249</v>
      </c>
      <c r="Q88" s="236">
        <f t="shared" si="49"/>
        <v>3.5581360682129874</v>
      </c>
      <c r="R88" s="92">
        <f t="shared" si="50"/>
        <v>-2.08113248003329E-2</v>
      </c>
    </row>
    <row r="89" spans="1:18" ht="20.100000000000001" customHeight="1" x14ac:dyDescent="0.25">
      <c r="A89" s="57" t="s">
        <v>205</v>
      </c>
      <c r="B89" s="25">
        <v>388.06000000000006</v>
      </c>
      <c r="C89" s="223">
        <v>446.59999999999997</v>
      </c>
      <c r="D89" s="4">
        <f t="shared" si="27"/>
        <v>2.2851485717556449E-3</v>
      </c>
      <c r="E89" s="229">
        <f t="shared" si="28"/>
        <v>2.2700297467422455E-3</v>
      </c>
      <c r="F89" s="102">
        <f t="shared" si="44"/>
        <v>0.15085296088233752</v>
      </c>
      <c r="G89" s="83">
        <f t="shared" si="45"/>
        <v>-6.6161234329651384E-3</v>
      </c>
      <c r="I89" s="25">
        <v>85.337999999999994</v>
      </c>
      <c r="J89" s="223">
        <v>103.497</v>
      </c>
      <c r="K89" s="31">
        <f t="shared" si="29"/>
        <v>2.2339785312616026E-3</v>
      </c>
      <c r="L89" s="229">
        <f t="shared" si="30"/>
        <v>2.4927627100020775E-3</v>
      </c>
      <c r="M89" s="102">
        <f t="shared" si="46"/>
        <v>0.2127891443436688</v>
      </c>
      <c r="N89" s="83">
        <f t="shared" si="47"/>
        <v>0.11584004730534754</v>
      </c>
      <c r="P89" s="62">
        <f t="shared" si="48"/>
        <v>2.1990929237746735</v>
      </c>
      <c r="Q89" s="236">
        <f t="shared" si="49"/>
        <v>2.3174429019256606</v>
      </c>
      <c r="R89" s="92">
        <f t="shared" si="50"/>
        <v>5.3817634021505169E-2</v>
      </c>
    </row>
    <row r="90" spans="1:18" ht="20.100000000000001" customHeight="1" x14ac:dyDescent="0.25">
      <c r="A90" s="57" t="s">
        <v>206</v>
      </c>
      <c r="B90" s="25">
        <v>90</v>
      </c>
      <c r="C90" s="223">
        <v>173.93999999999997</v>
      </c>
      <c r="D90" s="4">
        <f t="shared" si="27"/>
        <v>5.299782803123435E-4</v>
      </c>
      <c r="E90" s="229">
        <f t="shared" si="28"/>
        <v>8.8412219916781493E-4</v>
      </c>
      <c r="F90" s="102">
        <f t="shared" si="44"/>
        <v>0.93266666666666631</v>
      </c>
      <c r="G90" s="83">
        <f t="shared" si="45"/>
        <v>0.66822345747217449</v>
      </c>
      <c r="I90" s="25">
        <v>23.109000000000002</v>
      </c>
      <c r="J90" s="223">
        <v>92.72399999999999</v>
      </c>
      <c r="K90" s="31">
        <f t="shared" si="29"/>
        <v>6.0494750145215941E-4</v>
      </c>
      <c r="L90" s="229">
        <f t="shared" si="30"/>
        <v>2.2332911052709995E-3</v>
      </c>
      <c r="M90" s="102">
        <f t="shared" si="46"/>
        <v>3.0124626768791369</v>
      </c>
      <c r="N90" s="83">
        <f t="shared" si="47"/>
        <v>2.6917106028375142</v>
      </c>
      <c r="P90" s="62">
        <f t="shared" si="48"/>
        <v>2.5676666666666668</v>
      </c>
      <c r="Q90" s="236">
        <f t="shared" si="49"/>
        <v>5.3308037254225589</v>
      </c>
      <c r="R90" s="92">
        <f t="shared" si="50"/>
        <v>1.0761276355014509</v>
      </c>
    </row>
    <row r="91" spans="1:18" ht="20.100000000000001" customHeight="1" x14ac:dyDescent="0.25">
      <c r="A91" s="57" t="s">
        <v>203</v>
      </c>
      <c r="B91" s="25">
        <v>431.92</v>
      </c>
      <c r="C91" s="223">
        <v>544.5</v>
      </c>
      <c r="D91" s="4">
        <f t="shared" si="27"/>
        <v>2.5434246536945268E-3</v>
      </c>
      <c r="E91" s="229">
        <f t="shared" si="28"/>
        <v>2.7676471050182552E-3</v>
      </c>
      <c r="F91" s="102">
        <f t="shared" si="44"/>
        <v>0.26065012039266527</v>
      </c>
      <c r="G91" s="83">
        <f t="shared" si="45"/>
        <v>8.8157693603397091E-2</v>
      </c>
      <c r="I91" s="25">
        <v>69.281999999999996</v>
      </c>
      <c r="J91" s="223">
        <v>89.84699999999998</v>
      </c>
      <c r="K91" s="31">
        <f t="shared" si="29"/>
        <v>1.8136644941628155E-3</v>
      </c>
      <c r="L91" s="229">
        <f t="shared" si="30"/>
        <v>2.1639975188223488E-3</v>
      </c>
      <c r="M91" s="102">
        <f t="shared" si="46"/>
        <v>0.29683034554429699</v>
      </c>
      <c r="N91" s="83">
        <f t="shared" si="47"/>
        <v>0.19316308269090665</v>
      </c>
      <c r="P91" s="62">
        <f t="shared" si="48"/>
        <v>1.6040470457492126</v>
      </c>
      <c r="Q91" s="236">
        <f t="shared" si="49"/>
        <v>1.6500826446280989</v>
      </c>
      <c r="R91" s="92">
        <f t="shared" si="50"/>
        <v>2.8699656285569954E-2</v>
      </c>
    </row>
    <row r="92" spans="1:18" ht="20.100000000000001" customHeight="1" x14ac:dyDescent="0.25">
      <c r="A92" s="57" t="s">
        <v>208</v>
      </c>
      <c r="B92" s="25">
        <v>122.46</v>
      </c>
      <c r="C92" s="223">
        <v>756.31000000000006</v>
      </c>
      <c r="D92" s="4">
        <f t="shared" si="27"/>
        <v>7.211237800783287E-4</v>
      </c>
      <c r="E92" s="229">
        <f t="shared" si="28"/>
        <v>3.8442592874129602E-3</v>
      </c>
      <c r="F92" s="102">
        <f t="shared" si="44"/>
        <v>5.1759758288420716</v>
      </c>
      <c r="G92" s="83">
        <f t="shared" si="45"/>
        <v>4.330928466948345</v>
      </c>
      <c r="I92" s="25">
        <v>17.378</v>
      </c>
      <c r="J92" s="223">
        <v>87.227999999999994</v>
      </c>
      <c r="K92" s="31">
        <f t="shared" si="29"/>
        <v>4.5492135878816157E-4</v>
      </c>
      <c r="L92" s="229">
        <f t="shared" si="30"/>
        <v>2.1009179557674252E-3</v>
      </c>
      <c r="M92" s="102">
        <f t="shared" si="46"/>
        <v>4.0194498791575555</v>
      </c>
      <c r="N92" s="83">
        <f t="shared" si="47"/>
        <v>3.6182003002979193</v>
      </c>
      <c r="P92" s="62">
        <f t="shared" si="48"/>
        <v>1.419075616527846</v>
      </c>
      <c r="Q92" s="236">
        <f t="shared" si="49"/>
        <v>1.1533365947825627</v>
      </c>
      <c r="R92" s="92">
        <f t="shared" si="50"/>
        <v>-0.18726205894192305</v>
      </c>
    </row>
    <row r="93" spans="1:18" ht="20.100000000000001" customHeight="1" x14ac:dyDescent="0.25">
      <c r="A93" s="57" t="s">
        <v>209</v>
      </c>
      <c r="B93" s="25">
        <v>112.88</v>
      </c>
      <c r="C93" s="223">
        <v>50.650000000000006</v>
      </c>
      <c r="D93" s="4">
        <f t="shared" si="27"/>
        <v>6.6471053646285916E-4</v>
      </c>
      <c r="E93" s="229">
        <f t="shared" si="28"/>
        <v>2.574496342868221E-4</v>
      </c>
      <c r="F93" s="102">
        <f t="shared" si="44"/>
        <v>-0.55129340892983691</v>
      </c>
      <c r="G93" s="83">
        <f t="shared" si="45"/>
        <v>-0.61268910275321453</v>
      </c>
      <c r="I93" s="25">
        <v>36.432000000000002</v>
      </c>
      <c r="J93" s="223">
        <v>51.871999999999993</v>
      </c>
      <c r="K93" s="31">
        <f t="shared" si="29"/>
        <v>9.5371705278917611E-4</v>
      </c>
      <c r="L93" s="229">
        <f t="shared" si="30"/>
        <v>1.2493558972069504E-3</v>
      </c>
      <c r="M93" s="102">
        <f t="shared" si="46"/>
        <v>0.42380324989020612</v>
      </c>
      <c r="N93" s="83">
        <f t="shared" si="47"/>
        <v>0.30998590572871587</v>
      </c>
      <c r="P93" s="62">
        <f t="shared" si="48"/>
        <v>3.227498228206946</v>
      </c>
      <c r="Q93" s="236">
        <f t="shared" si="49"/>
        <v>10.241263573543925</v>
      </c>
      <c r="R93" s="92">
        <f t="shared" si="50"/>
        <v>2.1731275586891692</v>
      </c>
    </row>
    <row r="94" spans="1:18" ht="20.100000000000001" customHeight="1" x14ac:dyDescent="0.25">
      <c r="A94" s="57" t="s">
        <v>160</v>
      </c>
      <c r="B94" s="25">
        <v>672.66</v>
      </c>
      <c r="C94" s="223">
        <v>477.92999999999995</v>
      </c>
      <c r="D94" s="4">
        <f t="shared" si="27"/>
        <v>3.9610576670544547E-3</v>
      </c>
      <c r="E94" s="229">
        <f t="shared" si="28"/>
        <v>2.4292774672201554E-3</v>
      </c>
      <c r="F94" s="102">
        <f t="shared" ref="F94" si="51">(C94-B94)/B94</f>
        <v>-0.28949246275978952</v>
      </c>
      <c r="G94" s="83">
        <f t="shared" ref="G94" si="52">(E94-D94)/D94</f>
        <v>-0.38670989634275404</v>
      </c>
      <c r="I94" s="25">
        <v>90.052999999999983</v>
      </c>
      <c r="J94" s="223">
        <v>51.709000000000003</v>
      </c>
      <c r="K94" s="31">
        <f t="shared" si="29"/>
        <v>2.3574078215531308E-3</v>
      </c>
      <c r="L94" s="229">
        <f t="shared" si="30"/>
        <v>1.2454299832023868E-3</v>
      </c>
      <c r="M94" s="102">
        <f t="shared" si="46"/>
        <v>-0.42579369926598765</v>
      </c>
      <c r="N94" s="83">
        <f t="shared" si="47"/>
        <v>-0.47169515099773435</v>
      </c>
      <c r="P94" s="62">
        <f t="shared" ref="P94" si="53">(I94/B94)*10</f>
        <v>1.3387595516308388</v>
      </c>
      <c r="Q94" s="236">
        <f t="shared" ref="Q94" si="54">(J94/C94)*10</f>
        <v>1.0819366852886407</v>
      </c>
      <c r="R94" s="92">
        <f t="shared" ref="R94" si="55">(Q94-P94)/P94</f>
        <v>-0.19183643995618466</v>
      </c>
    </row>
    <row r="95" spans="1:18" ht="20.100000000000001" customHeight="1" thickBot="1" x14ac:dyDescent="0.3">
      <c r="A95" s="14" t="s">
        <v>18</v>
      </c>
      <c r="B95" s="25">
        <f>B96-SUM(B68:B94)</f>
        <v>3815.6499999999651</v>
      </c>
      <c r="C95" s="223">
        <f>C96-SUM(C68:C94)</f>
        <v>3703.1099999999569</v>
      </c>
      <c r="D95" s="4">
        <f t="shared" si="27"/>
        <v>2.2469018058597499E-2</v>
      </c>
      <c r="E95" s="229">
        <f t="shared" si="28"/>
        <v>1.8822592600668563E-2</v>
      </c>
      <c r="F95" s="102">
        <f>(C95-B95)/B95</f>
        <v>-2.9494319447540832E-2</v>
      </c>
      <c r="G95" s="83">
        <f>(E95-D95)/D95</f>
        <v>-0.16228681860592814</v>
      </c>
      <c r="I95" s="25">
        <f>I96-SUM(I68:I94)</f>
        <v>831.08999999998196</v>
      </c>
      <c r="J95" s="223">
        <f>J96-SUM(J68:J94)</f>
        <v>806.45899999998801</v>
      </c>
      <c r="K95" s="31">
        <f t="shared" si="29"/>
        <v>2.1756277596688054E-2</v>
      </c>
      <c r="L95" s="229">
        <f t="shared" si="30"/>
        <v>1.9423856946051921E-2</v>
      </c>
      <c r="M95" s="102">
        <f>(J95-I95)/I95</f>
        <v>-2.9636982757576775E-2</v>
      </c>
      <c r="N95" s="83">
        <f>(L95-K95)/K95</f>
        <v>-0.10720678848992056</v>
      </c>
      <c r="P95" s="62">
        <f t="shared" si="25"/>
        <v>2.1781085791411412</v>
      </c>
      <c r="Q95" s="236">
        <f t="shared" si="26"/>
        <v>2.1777883994804297</v>
      </c>
      <c r="R95" s="92">
        <f>(Q95-P95)/P95</f>
        <v>-1.4699894384409817E-4</v>
      </c>
    </row>
    <row r="96" spans="1:18" ht="26.25" customHeight="1" thickBot="1" x14ac:dyDescent="0.3">
      <c r="A96" s="18" t="s">
        <v>19</v>
      </c>
      <c r="B96" s="23">
        <v>169818.27999999994</v>
      </c>
      <c r="C96" s="242">
        <v>196737.50999999998</v>
      </c>
      <c r="D96" s="20">
        <f>SUM(D68:D95)</f>
        <v>1.0000000000000002</v>
      </c>
      <c r="E96" s="243">
        <f>SUM(E68:E95)</f>
        <v>1</v>
      </c>
      <c r="F96" s="103">
        <f>(C96-B96)/B96</f>
        <v>0.15851785803036075</v>
      </c>
      <c r="G96" s="99">
        <v>0</v>
      </c>
      <c r="H96" s="2"/>
      <c r="I96" s="23">
        <v>38200.008999999998</v>
      </c>
      <c r="J96" s="242">
        <v>41518.993999999999</v>
      </c>
      <c r="K96" s="30">
        <f t="shared" si="29"/>
        <v>1</v>
      </c>
      <c r="L96" s="243">
        <f t="shared" si="30"/>
        <v>1</v>
      </c>
      <c r="M96" s="103">
        <f>(J96-I96)/I96</f>
        <v>8.6884403613622208E-2</v>
      </c>
      <c r="N96" s="99">
        <f>(L96-K96)/K96</f>
        <v>0</v>
      </c>
      <c r="O96" s="2"/>
      <c r="P96" s="56">
        <f t="shared" si="25"/>
        <v>2.2494638975262267</v>
      </c>
      <c r="Q96" s="250">
        <f t="shared" si="26"/>
        <v>2.1103750881059744</v>
      </c>
      <c r="R96" s="98">
        <f>(Q96-P96)/P96</f>
        <v>-6.1831981199258437E-2</v>
      </c>
    </row>
  </sheetData>
  <mergeCells count="45">
    <mergeCell ref="A4:A6"/>
    <mergeCell ref="B4:C4"/>
    <mergeCell ref="D4:E4"/>
    <mergeCell ref="F4:G4"/>
    <mergeCell ref="K4:L4"/>
    <mergeCell ref="M4:N4"/>
    <mergeCell ref="P4:Q4"/>
    <mergeCell ref="B5:C5"/>
    <mergeCell ref="D5:E5"/>
    <mergeCell ref="F5:G5"/>
    <mergeCell ref="I5:J5"/>
    <mergeCell ref="K5:L5"/>
    <mergeCell ref="M5:N5"/>
    <mergeCell ref="P5:Q5"/>
    <mergeCell ref="I4:J4"/>
    <mergeCell ref="A36:A38"/>
    <mergeCell ref="B36:C36"/>
    <mergeCell ref="D36:E36"/>
    <mergeCell ref="F36:G36"/>
    <mergeCell ref="K36:L36"/>
    <mergeCell ref="M36:N36"/>
    <mergeCell ref="P36:Q36"/>
    <mergeCell ref="B37:C37"/>
    <mergeCell ref="D37:E37"/>
    <mergeCell ref="F37:G37"/>
    <mergeCell ref="I37:J37"/>
    <mergeCell ref="K37:L37"/>
    <mergeCell ref="M37:N37"/>
    <mergeCell ref="P37:Q37"/>
    <mergeCell ref="I36:J36"/>
    <mergeCell ref="A65:A67"/>
    <mergeCell ref="B65:C65"/>
    <mergeCell ref="D65:E65"/>
    <mergeCell ref="F65:G65"/>
    <mergeCell ref="K65:L65"/>
    <mergeCell ref="M65:N65"/>
    <mergeCell ref="P65:Q65"/>
    <mergeCell ref="B66:C66"/>
    <mergeCell ref="D66:E66"/>
    <mergeCell ref="F66:G66"/>
    <mergeCell ref="I66:J66"/>
    <mergeCell ref="K66:L66"/>
    <mergeCell ref="M66:N66"/>
    <mergeCell ref="P66:Q66"/>
    <mergeCell ref="I65:J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ignoredErrors>
    <ignoredError sqref="D7:E10 K7:K1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F7:G33 M7:N33 R7:R33</xm:sqref>
        </x14:conditionalFormatting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F39:G62 M39:N62 R39:R62</xm:sqref>
        </x14:conditionalFormatting>
        <x14:conditionalFormatting xmlns:xm="http://schemas.microsoft.com/office/excel/2006/main">
          <x14:cfRule type="iconSet" priority="3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F68:G96</xm:sqref>
        </x14:conditionalFormatting>
        <x14:conditionalFormatting xmlns:xm="http://schemas.microsoft.com/office/excel/2006/main">
          <x14:cfRule type="iconSet" priority="2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M68:N96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R68:R96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pageSetUpPr fitToPage="1"/>
  </sheetPr>
  <dimension ref="A1:U19"/>
  <sheetViews>
    <sheetView showGridLines="0" workbookViewId="0">
      <selection activeCell="L7" sqref="L7:M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10" width="9.5703125" customWidth="1"/>
    <col min="11" max="11" width="2.140625" customWidth="1"/>
    <col min="16" max="17" width="9.5703125" customWidth="1"/>
    <col min="18" max="18" width="2" style="13" customWidth="1"/>
    <col min="19" max="20" width="9.140625" style="51"/>
    <col min="21" max="21" width="10.85546875" customWidth="1"/>
  </cols>
  <sheetData>
    <row r="1" spans="1:21" ht="15.75" x14ac:dyDescent="0.25">
      <c r="A1" s="41" t="s">
        <v>97</v>
      </c>
      <c r="B1" s="6"/>
    </row>
    <row r="3" spans="1:21" ht="15.75" thickBot="1" x14ac:dyDescent="0.3"/>
    <row r="4" spans="1:21" x14ac:dyDescent="0.25">
      <c r="A4" s="392" t="s">
        <v>17</v>
      </c>
      <c r="B4" s="405"/>
      <c r="C4" s="405"/>
      <c r="D4" s="405"/>
      <c r="E4" s="408" t="s">
        <v>1</v>
      </c>
      <c r="F4" s="410"/>
      <c r="G4" s="404" t="s">
        <v>13</v>
      </c>
      <c r="H4" s="404"/>
      <c r="I4" s="421" t="s">
        <v>139</v>
      </c>
      <c r="J4" s="409"/>
      <c r="L4" s="416" t="s">
        <v>20</v>
      </c>
      <c r="M4" s="404"/>
      <c r="N4" s="417" t="s">
        <v>13</v>
      </c>
      <c r="O4" s="418"/>
      <c r="P4" s="419" t="s">
        <v>139</v>
      </c>
      <c r="Q4" s="409"/>
      <c r="R4"/>
      <c r="S4" s="403" t="s">
        <v>23</v>
      </c>
      <c r="T4" s="404"/>
      <c r="U4" s="208" t="s">
        <v>0</v>
      </c>
    </row>
    <row r="5" spans="1:21" x14ac:dyDescent="0.25">
      <c r="A5" s="406"/>
      <c r="B5" s="407"/>
      <c r="C5" s="407"/>
      <c r="D5" s="407"/>
      <c r="E5" s="411" t="s">
        <v>175</v>
      </c>
      <c r="F5" s="402"/>
      <c r="G5" s="412" t="str">
        <f>E5</f>
        <v>jan.-fev</v>
      </c>
      <c r="H5" s="412"/>
      <c r="I5" s="411" t="str">
        <f>G5</f>
        <v>jan.-fev</v>
      </c>
      <c r="J5" s="413"/>
      <c r="L5" s="401" t="str">
        <f>E5</f>
        <v>jan.-fev</v>
      </c>
      <c r="M5" s="412"/>
      <c r="N5" s="414" t="str">
        <f>E5</f>
        <v>jan.-fev</v>
      </c>
      <c r="O5" s="415"/>
      <c r="P5" s="412" t="str">
        <f>E5</f>
        <v>jan.-fev</v>
      </c>
      <c r="Q5" s="413"/>
      <c r="R5"/>
      <c r="S5" s="401" t="str">
        <f>E5</f>
        <v>jan.-fev</v>
      </c>
      <c r="T5" s="402"/>
      <c r="U5" s="209" t="s">
        <v>137</v>
      </c>
    </row>
    <row r="6" spans="1:21" ht="15.75" thickBot="1" x14ac:dyDescent="0.3">
      <c r="A6" s="393"/>
      <c r="B6" s="420"/>
      <c r="C6" s="420"/>
      <c r="D6" s="420"/>
      <c r="E6" s="148">
        <v>2018</v>
      </c>
      <c r="F6" s="241">
        <v>2019</v>
      </c>
      <c r="G6" s="292">
        <f>E6</f>
        <v>2018</v>
      </c>
      <c r="H6" s="219">
        <f>F6</f>
        <v>2019</v>
      </c>
      <c r="I6" s="221" t="s">
        <v>1</v>
      </c>
      <c r="J6" s="222" t="s">
        <v>15</v>
      </c>
      <c r="L6" s="291">
        <f>E6</f>
        <v>2018</v>
      </c>
      <c r="M6" s="220">
        <f>F6</f>
        <v>2019</v>
      </c>
      <c r="N6" s="218">
        <f>G6</f>
        <v>2018</v>
      </c>
      <c r="O6" s="219">
        <f>H6</f>
        <v>2019</v>
      </c>
      <c r="P6" s="217">
        <v>1000</v>
      </c>
      <c r="Q6" s="222" t="s">
        <v>15</v>
      </c>
      <c r="R6"/>
      <c r="S6" s="291">
        <f>E6</f>
        <v>2018</v>
      </c>
      <c r="T6" s="220">
        <f>F6</f>
        <v>2019</v>
      </c>
      <c r="U6" s="209" t="s">
        <v>24</v>
      </c>
    </row>
    <row r="7" spans="1:21" ht="24" customHeight="1" thickBot="1" x14ac:dyDescent="0.3">
      <c r="A7" s="18" t="s">
        <v>21</v>
      </c>
      <c r="B7" s="19"/>
      <c r="C7" s="19"/>
      <c r="D7" s="19"/>
      <c r="E7" s="23">
        <v>44398.870000000024</v>
      </c>
      <c r="F7" s="242">
        <v>38100.640000000021</v>
      </c>
      <c r="G7" s="20">
        <f>E7/E15</f>
        <v>0.46424204858082108</v>
      </c>
      <c r="H7" s="243">
        <f>F7/F15</f>
        <v>0.41064459124412689</v>
      </c>
      <c r="I7" s="153">
        <f t="shared" ref="I7:I18" si="0">(F7-E7)/E7</f>
        <v>-0.14185563731689568</v>
      </c>
      <c r="J7" s="99">
        <f t="shared" ref="J7:J18" si="1">(H7-G7)/G7</f>
        <v>-0.11545153546633824</v>
      </c>
      <c r="K7" s="12"/>
      <c r="L7" s="23">
        <v>11941.155000000004</v>
      </c>
      <c r="M7" s="242">
        <v>10951.068000000005</v>
      </c>
      <c r="N7" s="20">
        <f>L7/L15</f>
        <v>0.4019213685600056</v>
      </c>
      <c r="O7" s="243">
        <f>M7/M15</f>
        <v>0.37202365513570351</v>
      </c>
      <c r="P7" s="153">
        <f t="shared" ref="P7:P18" si="2">(M7-L7)/L7</f>
        <v>-8.2913838736705048E-2</v>
      </c>
      <c r="Q7" s="99">
        <f t="shared" ref="Q7:Q18" si="3">(O7-N7)/N7</f>
        <v>-7.4386971589539788E-2</v>
      </c>
      <c r="R7" s="67"/>
      <c r="S7" s="331">
        <f>(L7/E7)*10</f>
        <v>2.6895177737631606</v>
      </c>
      <c r="T7" s="332">
        <f>(M7/F7)*10</f>
        <v>2.8742477816645593</v>
      </c>
      <c r="U7" s="95">
        <f>(T7-S7)/S7</f>
        <v>6.8685178325825061E-2</v>
      </c>
    </row>
    <row r="8" spans="1:21" s="9" customFormat="1" ht="24" customHeight="1" x14ac:dyDescent="0.25">
      <c r="A8" s="73"/>
      <c r="B8" s="300" t="s">
        <v>36</v>
      </c>
      <c r="C8" s="300"/>
      <c r="D8" s="301"/>
      <c r="E8" s="303">
        <v>41214.22000000003</v>
      </c>
      <c r="F8" s="304">
        <v>36856.720000000023</v>
      </c>
      <c r="G8" s="305">
        <f>E8/E7</f>
        <v>0.92827182313423762</v>
      </c>
      <c r="H8" s="306">
        <f>F8/F7</f>
        <v>0.96735172952475346</v>
      </c>
      <c r="I8" s="315">
        <f t="shared" si="0"/>
        <v>-0.10572807152482817</v>
      </c>
      <c r="J8" s="314">
        <f t="shared" si="1"/>
        <v>4.2099636568268956E-2</v>
      </c>
      <c r="K8" s="5"/>
      <c r="L8" s="303">
        <v>11535.816000000004</v>
      </c>
      <c r="M8" s="304">
        <v>10804.585000000005</v>
      </c>
      <c r="N8" s="318">
        <f>L8/L7</f>
        <v>0.96605529364621767</v>
      </c>
      <c r="O8" s="306">
        <f>M8/M7</f>
        <v>0.9866238617091958</v>
      </c>
      <c r="P8" s="313">
        <f t="shared" si="2"/>
        <v>-6.3387886908043561E-2</v>
      </c>
      <c r="Q8" s="314">
        <f t="shared" si="3"/>
        <v>2.129129481330767E-2</v>
      </c>
      <c r="R8" s="72"/>
      <c r="S8" s="333">
        <f t="shared" ref="S8:T18" si="4">(L8/E8)*10</f>
        <v>2.798989280884121</v>
      </c>
      <c r="T8" s="334">
        <f t="shared" si="4"/>
        <v>2.9315101832176054</v>
      </c>
      <c r="U8" s="307">
        <f t="shared" ref="U8:U18" si="5">(T8-S8)/S8</f>
        <v>4.7345984223142422E-2</v>
      </c>
    </row>
    <row r="9" spans="1:21" ht="24" customHeight="1" x14ac:dyDescent="0.25">
      <c r="A9" s="14"/>
      <c r="B9" s="1" t="s">
        <v>40</v>
      </c>
      <c r="D9" s="1"/>
      <c r="E9" s="25">
        <v>3116.7000000000003</v>
      </c>
      <c r="F9" s="223">
        <v>1238.6099999999997</v>
      </c>
      <c r="G9" s="4">
        <f>E9/E7</f>
        <v>7.019773250985889E-2</v>
      </c>
      <c r="H9" s="229">
        <f>F9/F7</f>
        <v>3.2508902737591786E-2</v>
      </c>
      <c r="I9" s="311">
        <f t="shared" si="0"/>
        <v>-0.60258927712003096</v>
      </c>
      <c r="J9" s="312">
        <f t="shared" si="1"/>
        <v>-0.53689525893124701</v>
      </c>
      <c r="K9" s="1"/>
      <c r="L9" s="25">
        <v>394.10599999999999</v>
      </c>
      <c r="M9" s="223">
        <v>140.51</v>
      </c>
      <c r="N9" s="4">
        <f>L9/L7</f>
        <v>3.3004010081101855E-2</v>
      </c>
      <c r="O9" s="229">
        <f>M9/M7</f>
        <v>1.2830712036488124E-2</v>
      </c>
      <c r="P9" s="311">
        <f t="shared" si="2"/>
        <v>-0.64347155333844197</v>
      </c>
      <c r="Q9" s="312">
        <f t="shared" si="3"/>
        <v>-0.61123778580364052</v>
      </c>
      <c r="R9" s="8"/>
      <c r="S9" s="333">
        <f t="shared" si="4"/>
        <v>1.2644977059068885</v>
      </c>
      <c r="T9" s="334">
        <f t="shared" si="4"/>
        <v>1.1344168059356861</v>
      </c>
      <c r="U9" s="307">
        <f t="shared" si="5"/>
        <v>-0.10287159823505521</v>
      </c>
    </row>
    <row r="10" spans="1:21" ht="24" customHeight="1" thickBot="1" x14ac:dyDescent="0.3">
      <c r="A10" s="14"/>
      <c r="B10" s="1" t="s">
        <v>39</v>
      </c>
      <c r="D10" s="1"/>
      <c r="E10" s="25">
        <v>67.95</v>
      </c>
      <c r="F10" s="223">
        <v>5.31</v>
      </c>
      <c r="G10" s="4">
        <f>E10/E7</f>
        <v>1.5304443559036518E-3</v>
      </c>
      <c r="H10" s="229">
        <f>F10/F7</f>
        <v>1.3936773765480046E-4</v>
      </c>
      <c r="I10" s="316">
        <f t="shared" si="0"/>
        <v>-0.92185430463576157</v>
      </c>
      <c r="J10" s="309">
        <f t="shared" si="1"/>
        <v>-0.90893642286490661</v>
      </c>
      <c r="K10" s="1"/>
      <c r="L10" s="25">
        <v>11.233000000000001</v>
      </c>
      <c r="M10" s="223">
        <v>5.9729999999999999</v>
      </c>
      <c r="N10" s="4">
        <f>L10/L7</f>
        <v>9.4069627268049004E-4</v>
      </c>
      <c r="O10" s="229">
        <f>M10/M7</f>
        <v>5.4542625431601714E-4</v>
      </c>
      <c r="P10" s="317">
        <f t="shared" si="2"/>
        <v>-0.46826315320929407</v>
      </c>
      <c r="Q10" s="312">
        <f t="shared" si="3"/>
        <v>-0.42018877914564395</v>
      </c>
      <c r="R10" s="8"/>
      <c r="S10" s="333">
        <f t="shared" si="4"/>
        <v>1.6531272994849153</v>
      </c>
      <c r="T10" s="334">
        <f t="shared" si="4"/>
        <v>11.248587570621469</v>
      </c>
      <c r="U10" s="307">
        <f t="shared" si="5"/>
        <v>5.8044291411353059</v>
      </c>
    </row>
    <row r="11" spans="1:21" ht="24" customHeight="1" thickBot="1" x14ac:dyDescent="0.3">
      <c r="A11" s="18" t="s">
        <v>22</v>
      </c>
      <c r="B11" s="19"/>
      <c r="C11" s="19"/>
      <c r="D11" s="19"/>
      <c r="E11" s="23">
        <v>51238.459999999985</v>
      </c>
      <c r="F11" s="242">
        <v>54681.879999999976</v>
      </c>
      <c r="G11" s="20">
        <f>E11/E15</f>
        <v>0.53575795141917881</v>
      </c>
      <c r="H11" s="243">
        <f>F11/F15</f>
        <v>0.58935540875587322</v>
      </c>
      <c r="I11" s="153">
        <f t="shared" si="0"/>
        <v>6.7203815259084518E-2</v>
      </c>
      <c r="J11" s="99">
        <f t="shared" si="1"/>
        <v>0.10004043280126622</v>
      </c>
      <c r="K11" s="12"/>
      <c r="L11" s="23">
        <v>17769.022000000001</v>
      </c>
      <c r="M11" s="242">
        <v>18485.415000000008</v>
      </c>
      <c r="N11" s="20">
        <f>L11/L15</f>
        <v>0.59807863143999429</v>
      </c>
      <c r="O11" s="243">
        <f>M11/M15</f>
        <v>0.62797634486429643</v>
      </c>
      <c r="P11" s="153">
        <f t="shared" si="2"/>
        <v>4.0316962858170095E-2</v>
      </c>
      <c r="Q11" s="99">
        <f t="shared" si="3"/>
        <v>4.9989603126795214E-2</v>
      </c>
      <c r="R11" s="8"/>
      <c r="S11" s="335">
        <f t="shared" si="4"/>
        <v>3.4679071150850369</v>
      </c>
      <c r="T11" s="336">
        <f t="shared" si="4"/>
        <v>3.3805375747871169</v>
      </c>
      <c r="U11" s="98">
        <f t="shared" si="5"/>
        <v>-2.5193737144190379E-2</v>
      </c>
    </row>
    <row r="12" spans="1:21" s="9" customFormat="1" ht="24" customHeight="1" x14ac:dyDescent="0.25">
      <c r="A12" s="73"/>
      <c r="B12" s="5" t="s">
        <v>36</v>
      </c>
      <c r="C12" s="5"/>
      <c r="D12" s="5"/>
      <c r="E12" s="42">
        <v>50290.579999999987</v>
      </c>
      <c r="F12" s="225">
        <v>53745.579999999973</v>
      </c>
      <c r="G12" s="74">
        <f>E12/E11</f>
        <v>0.9815006149677411</v>
      </c>
      <c r="H12" s="231">
        <f>F12/F11</f>
        <v>0.98287732609047085</v>
      </c>
      <c r="I12" s="315">
        <f t="shared" si="0"/>
        <v>6.8700738786468291E-2</v>
      </c>
      <c r="J12" s="314">
        <f t="shared" si="1"/>
        <v>1.4026594601522424E-3</v>
      </c>
      <c r="K12" s="5"/>
      <c r="L12" s="42">
        <v>17611.989000000001</v>
      </c>
      <c r="M12" s="225">
        <v>18323.017000000007</v>
      </c>
      <c r="N12" s="74">
        <f>L12/L11</f>
        <v>0.99116254119106839</v>
      </c>
      <c r="O12" s="231">
        <f>M12/M11</f>
        <v>0.99121480367089398</v>
      </c>
      <c r="P12" s="315">
        <f t="shared" si="2"/>
        <v>4.0371817175221134E-2</v>
      </c>
      <c r="Q12" s="314">
        <f t="shared" si="3"/>
        <v>5.2728465467217999E-5</v>
      </c>
      <c r="R12" s="72"/>
      <c r="S12" s="333">
        <f t="shared" si="4"/>
        <v>3.5020453134563185</v>
      </c>
      <c r="T12" s="334">
        <f t="shared" si="4"/>
        <v>3.4092137437162306</v>
      </c>
      <c r="U12" s="307">
        <f t="shared" si="5"/>
        <v>-2.6507815128316667E-2</v>
      </c>
    </row>
    <row r="13" spans="1:21" ht="24" customHeight="1" x14ac:dyDescent="0.25">
      <c r="A13" s="14"/>
      <c r="B13" s="5" t="s">
        <v>40</v>
      </c>
      <c r="D13" s="5"/>
      <c r="E13" s="273">
        <v>857.07</v>
      </c>
      <c r="F13" s="269">
        <v>649.12000000000012</v>
      </c>
      <c r="G13" s="261">
        <f>E13/E11</f>
        <v>1.6727083522806899E-2</v>
      </c>
      <c r="H13" s="272">
        <f>F13/F11</f>
        <v>1.1870842772779583E-2</v>
      </c>
      <c r="I13" s="311">
        <f t="shared" si="0"/>
        <v>-0.24262895679466079</v>
      </c>
      <c r="J13" s="312">
        <f t="shared" si="1"/>
        <v>-0.29032202436282278</v>
      </c>
      <c r="K13" s="321"/>
      <c r="L13" s="273">
        <v>140.35099999999994</v>
      </c>
      <c r="M13" s="269">
        <v>131.05799999999999</v>
      </c>
      <c r="N13" s="261">
        <f>L13/L11</f>
        <v>7.8986339259414472E-3</v>
      </c>
      <c r="O13" s="272">
        <f>M13/M11</f>
        <v>7.0898056657099631E-3</v>
      </c>
      <c r="P13" s="311">
        <f t="shared" si="2"/>
        <v>-6.6212567064003483E-2</v>
      </c>
      <c r="Q13" s="312">
        <f t="shared" si="3"/>
        <v>-0.10240103134480674</v>
      </c>
      <c r="R13" s="322"/>
      <c r="S13" s="333">
        <f t="shared" si="4"/>
        <v>1.6375675265730913</v>
      </c>
      <c r="T13" s="334">
        <f t="shared" si="4"/>
        <v>2.0190103524771992</v>
      </c>
      <c r="U13" s="307">
        <f t="shared" si="5"/>
        <v>0.2329325781773082</v>
      </c>
    </row>
    <row r="14" spans="1:21" ht="24" customHeight="1" thickBot="1" x14ac:dyDescent="0.3">
      <c r="A14" s="14"/>
      <c r="B14" s="1" t="s">
        <v>39</v>
      </c>
      <c r="D14" s="1"/>
      <c r="E14" s="273">
        <v>90.809999999999988</v>
      </c>
      <c r="F14" s="269">
        <v>287.18000000000006</v>
      </c>
      <c r="G14" s="261">
        <f>E14/E11</f>
        <v>1.7723015094520799E-3</v>
      </c>
      <c r="H14" s="272">
        <f>F14/F11</f>
        <v>5.2518311367495078E-3</v>
      </c>
      <c r="I14" s="316">
        <f t="shared" si="0"/>
        <v>2.1624270454795735</v>
      </c>
      <c r="J14" s="309">
        <f t="shared" si="1"/>
        <v>1.9632831144928327</v>
      </c>
      <c r="K14" s="321"/>
      <c r="L14" s="273">
        <v>16.682000000000002</v>
      </c>
      <c r="M14" s="269">
        <v>31.34</v>
      </c>
      <c r="N14" s="261">
        <f>L14/L11</f>
        <v>9.3882488299018379E-4</v>
      </c>
      <c r="O14" s="272">
        <f>M14/M11</f>
        <v>1.6953906633959792E-3</v>
      </c>
      <c r="P14" s="317">
        <f t="shared" si="2"/>
        <v>0.8786716221076607</v>
      </c>
      <c r="Q14" s="312">
        <f t="shared" si="3"/>
        <v>0.80586464431589411</v>
      </c>
      <c r="R14" s="322"/>
      <c r="S14" s="333">
        <f t="shared" si="4"/>
        <v>1.8370223543662598</v>
      </c>
      <c r="T14" s="334">
        <f t="shared" si="4"/>
        <v>1.0913016226756735</v>
      </c>
      <c r="U14" s="307">
        <f t="shared" si="5"/>
        <v>-0.40593993313045268</v>
      </c>
    </row>
    <row r="15" spans="1:21" ht="24" customHeight="1" thickBot="1" x14ac:dyDescent="0.3">
      <c r="A15" s="18" t="s">
        <v>12</v>
      </c>
      <c r="B15" s="19"/>
      <c r="C15" s="19"/>
      <c r="D15" s="19"/>
      <c r="E15" s="23">
        <v>95637.330000000016</v>
      </c>
      <c r="F15" s="242">
        <v>92782.51999999999</v>
      </c>
      <c r="G15" s="20">
        <f>G7+G11</f>
        <v>0.99999999999999989</v>
      </c>
      <c r="H15" s="243">
        <f>H7+H11</f>
        <v>1</v>
      </c>
      <c r="I15" s="153">
        <f t="shared" si="0"/>
        <v>-2.985037327997369E-2</v>
      </c>
      <c r="J15" s="99">
        <v>0</v>
      </c>
      <c r="K15" s="12"/>
      <c r="L15" s="23">
        <v>29710.177000000007</v>
      </c>
      <c r="M15" s="242">
        <v>29436.483000000015</v>
      </c>
      <c r="N15" s="20">
        <f>N7+N11</f>
        <v>0.99999999999999989</v>
      </c>
      <c r="O15" s="243">
        <f>O7+O11</f>
        <v>1</v>
      </c>
      <c r="P15" s="153">
        <f t="shared" si="2"/>
        <v>-9.2121295675886474E-3</v>
      </c>
      <c r="Q15" s="99">
        <v>0</v>
      </c>
      <c r="R15" s="8"/>
      <c r="S15" s="335">
        <f t="shared" si="4"/>
        <v>3.1065460526762929</v>
      </c>
      <c r="T15" s="336">
        <f t="shared" si="4"/>
        <v>3.1726324096392315</v>
      </c>
      <c r="U15" s="98">
        <f t="shared" si="5"/>
        <v>2.1273258417014343E-2</v>
      </c>
    </row>
    <row r="16" spans="1:21" s="68" customFormat="1" ht="24" customHeight="1" x14ac:dyDescent="0.25">
      <c r="A16" s="302"/>
      <c r="B16" s="300" t="s">
        <v>36</v>
      </c>
      <c r="C16" s="300"/>
      <c r="D16" s="301"/>
      <c r="E16" s="303">
        <f>E8+E12</f>
        <v>91504.800000000017</v>
      </c>
      <c r="F16" s="304">
        <f t="shared" ref="F16:F17" si="6">F8+F12</f>
        <v>90602.299999999988</v>
      </c>
      <c r="G16" s="305">
        <f>E16/E15</f>
        <v>0.95678957160347322</v>
      </c>
      <c r="H16" s="306">
        <f>F16/F15</f>
        <v>0.97650182383492057</v>
      </c>
      <c r="I16" s="313">
        <f t="shared" si="0"/>
        <v>-9.862870581652864E-3</v>
      </c>
      <c r="J16" s="314">
        <f t="shared" si="1"/>
        <v>2.0602494860402585E-2</v>
      </c>
      <c r="K16" s="5"/>
      <c r="L16" s="303">
        <f t="shared" ref="L16:M18" si="7">L8+L12</f>
        <v>29147.805000000008</v>
      </c>
      <c r="M16" s="304">
        <f t="shared" si="7"/>
        <v>29127.602000000014</v>
      </c>
      <c r="N16" s="318">
        <f>L16/L15</f>
        <v>0.9810714018970671</v>
      </c>
      <c r="O16" s="306">
        <f>M16/M15</f>
        <v>0.98950686466178717</v>
      </c>
      <c r="P16" s="313">
        <f t="shared" si="2"/>
        <v>-6.9312251814481602E-4</v>
      </c>
      <c r="Q16" s="314">
        <f t="shared" si="3"/>
        <v>8.5982149193307225E-3</v>
      </c>
      <c r="R16" s="72"/>
      <c r="S16" s="333">
        <f t="shared" si="4"/>
        <v>3.1853853568337405</v>
      </c>
      <c r="T16" s="334">
        <f t="shared" si="4"/>
        <v>3.2148854940768627</v>
      </c>
      <c r="U16" s="307">
        <f t="shared" si="5"/>
        <v>9.2610889856181468E-3</v>
      </c>
    </row>
    <row r="17" spans="1:21" ht="24" customHeight="1" x14ac:dyDescent="0.25">
      <c r="A17" s="14"/>
      <c r="B17" s="5" t="s">
        <v>40</v>
      </c>
      <c r="C17" s="5"/>
      <c r="D17" s="323"/>
      <c r="E17" s="273">
        <f>E9+E13</f>
        <v>3973.7700000000004</v>
      </c>
      <c r="F17" s="269">
        <f t="shared" si="6"/>
        <v>1887.7299999999998</v>
      </c>
      <c r="G17" s="310">
        <f>E17/E15</f>
        <v>4.1550407147501918E-2</v>
      </c>
      <c r="H17" s="272">
        <f>F17/F15</f>
        <v>2.0345750471101667E-2</v>
      </c>
      <c r="I17" s="311">
        <f t="shared" si="0"/>
        <v>-0.52495237520037663</v>
      </c>
      <c r="J17" s="312">
        <f t="shared" si="1"/>
        <v>-0.51033571346544826</v>
      </c>
      <c r="K17" s="321"/>
      <c r="L17" s="273">
        <f t="shared" si="7"/>
        <v>534.45699999999988</v>
      </c>
      <c r="M17" s="269">
        <f t="shared" si="7"/>
        <v>271.56799999999998</v>
      </c>
      <c r="N17" s="74">
        <f>L17/L15</f>
        <v>1.798902106843725E-2</v>
      </c>
      <c r="O17" s="231">
        <f>M17/M15</f>
        <v>9.2255586375587003E-3</v>
      </c>
      <c r="P17" s="311">
        <f t="shared" si="2"/>
        <v>-0.49188054417848387</v>
      </c>
      <c r="Q17" s="312">
        <f t="shared" si="3"/>
        <v>-0.48715616027903474</v>
      </c>
      <c r="R17" s="322"/>
      <c r="S17" s="333">
        <f t="shared" si="4"/>
        <v>1.3449620888979477</v>
      </c>
      <c r="T17" s="334">
        <f t="shared" si="4"/>
        <v>1.4385955618653092</v>
      </c>
      <c r="U17" s="307">
        <f t="shared" si="5"/>
        <v>6.9617927330638874E-2</v>
      </c>
    </row>
    <row r="18" spans="1:21" ht="24" customHeight="1" thickBot="1" x14ac:dyDescent="0.3">
      <c r="A18" s="15"/>
      <c r="B18" s="324" t="s">
        <v>39</v>
      </c>
      <c r="C18" s="324"/>
      <c r="D18" s="325"/>
      <c r="E18" s="326">
        <f>E10+E14</f>
        <v>158.76</v>
      </c>
      <c r="F18" s="327">
        <f>F10+F14</f>
        <v>292.49000000000007</v>
      </c>
      <c r="G18" s="328">
        <f>E18/E15</f>
        <v>1.6600212490248312E-3</v>
      </c>
      <c r="H18" s="329">
        <f>F18/F15</f>
        <v>3.1524256939777029E-3</v>
      </c>
      <c r="I18" s="308">
        <f t="shared" si="0"/>
        <v>0.84234063995968811</v>
      </c>
      <c r="J18" s="309">
        <f t="shared" si="1"/>
        <v>0.89902731415611403</v>
      </c>
      <c r="K18" s="321"/>
      <c r="L18" s="326">
        <f t="shared" si="7"/>
        <v>27.915000000000003</v>
      </c>
      <c r="M18" s="327">
        <f t="shared" si="7"/>
        <v>37.313000000000002</v>
      </c>
      <c r="N18" s="319">
        <f>L18/L15</f>
        <v>9.3957703449562069E-4</v>
      </c>
      <c r="O18" s="320">
        <f>M18/M15</f>
        <v>1.2675767006540824E-3</v>
      </c>
      <c r="P18" s="308">
        <f t="shared" si="2"/>
        <v>0.33666487551495605</v>
      </c>
      <c r="Q18" s="309">
        <f t="shared" si="3"/>
        <v>0.34909289405369182</v>
      </c>
      <c r="R18" s="322"/>
      <c r="S18" s="337">
        <f t="shared" si="4"/>
        <v>1.7583144368858659</v>
      </c>
      <c r="T18" s="338">
        <f t="shared" si="4"/>
        <v>1.2757017333925944</v>
      </c>
      <c r="U18" s="330">
        <f t="shared" si="5"/>
        <v>-0.27447462943432477</v>
      </c>
    </row>
    <row r="19" spans="1:21" ht="6.75" customHeight="1" x14ac:dyDescent="0.25">
      <c r="S19" s="339"/>
      <c r="T19" s="339"/>
    </row>
  </sheetData>
  <mergeCells count="15">
    <mergeCell ref="P4:Q4"/>
    <mergeCell ref="S4:T4"/>
    <mergeCell ref="E5:F5"/>
    <mergeCell ref="G5:H5"/>
    <mergeCell ref="I5:J5"/>
    <mergeCell ref="L5:M5"/>
    <mergeCell ref="N5:O5"/>
    <mergeCell ref="P5:Q5"/>
    <mergeCell ref="S5:T5"/>
    <mergeCell ref="N4:O4"/>
    <mergeCell ref="A4:D6"/>
    <mergeCell ref="E4:F4"/>
    <mergeCell ref="G4:H4"/>
    <mergeCell ref="I4:J4"/>
    <mergeCell ref="L4:M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I7:J18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U7:U18</xm:sqref>
        </x14:conditionalFormatting>
        <x14:conditionalFormatting xmlns:xm="http://schemas.microsoft.com/office/excel/2006/main">
          <x14:cfRule type="iconSet" priority="3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P7:Q18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pageSetUpPr fitToPage="1"/>
  </sheetPr>
  <dimension ref="A1:R96"/>
  <sheetViews>
    <sheetView showGridLines="0" workbookViewId="0">
      <selection activeCell="P94" sqref="P94"/>
    </sheetView>
  </sheetViews>
  <sheetFormatPr defaultRowHeight="15" x14ac:dyDescent="0.25"/>
  <cols>
    <col min="1" max="1" width="26.7109375" customWidth="1"/>
    <col min="6" max="7" width="10.140625" customWidth="1"/>
    <col min="8" max="8" width="2" customWidth="1"/>
    <col min="13" max="14" width="10.140625" customWidth="1"/>
    <col min="15" max="15" width="2" customWidth="1"/>
    <col min="18" max="18" width="10.140625" customWidth="1"/>
  </cols>
  <sheetData>
    <row r="1" spans="1:18" ht="15.75" x14ac:dyDescent="0.25">
      <c r="A1" s="6" t="s">
        <v>34</v>
      </c>
    </row>
    <row r="3" spans="1:18" ht="8.25" customHeight="1" thickBot="1" x14ac:dyDescent="0.3"/>
    <row r="4" spans="1:18" x14ac:dyDescent="0.25">
      <c r="A4" s="424" t="s">
        <v>3</v>
      </c>
      <c r="B4" s="408" t="s">
        <v>1</v>
      </c>
      <c r="C4" s="404"/>
      <c r="D4" s="408" t="s">
        <v>13</v>
      </c>
      <c r="E4" s="404"/>
      <c r="F4" s="427" t="s">
        <v>141</v>
      </c>
      <c r="G4" s="423"/>
      <c r="I4" s="428" t="s">
        <v>20</v>
      </c>
      <c r="J4" s="429"/>
      <c r="K4" s="408" t="s">
        <v>13</v>
      </c>
      <c r="L4" s="410"/>
      <c r="M4" s="422" t="s">
        <v>141</v>
      </c>
      <c r="N4" s="423"/>
      <c r="P4" s="403" t="s">
        <v>23</v>
      </c>
      <c r="Q4" s="404"/>
      <c r="R4" s="208" t="s">
        <v>0</v>
      </c>
    </row>
    <row r="5" spans="1:18" x14ac:dyDescent="0.25">
      <c r="A5" s="425"/>
      <c r="B5" s="411" t="s">
        <v>175</v>
      </c>
      <c r="C5" s="412"/>
      <c r="D5" s="411" t="str">
        <f>B5</f>
        <v>jan.-fev</v>
      </c>
      <c r="E5" s="412"/>
      <c r="F5" s="411" t="str">
        <f>D5</f>
        <v>jan.-fev</v>
      </c>
      <c r="G5" s="413"/>
      <c r="I5" s="401" t="str">
        <f>B5</f>
        <v>jan.-fev</v>
      </c>
      <c r="J5" s="412"/>
      <c r="K5" s="411" t="str">
        <f>B5</f>
        <v>jan.-fev</v>
      </c>
      <c r="L5" s="402"/>
      <c r="M5" s="412" t="str">
        <f>B5</f>
        <v>jan.-fev</v>
      </c>
      <c r="N5" s="413"/>
      <c r="P5" s="401" t="str">
        <f>B5</f>
        <v>jan.-fev</v>
      </c>
      <c r="Q5" s="402"/>
      <c r="R5" s="209" t="s">
        <v>137</v>
      </c>
    </row>
    <row r="6" spans="1:18" ht="19.5" customHeight="1" thickBot="1" x14ac:dyDescent="0.3">
      <c r="A6" s="426"/>
      <c r="B6" s="148">
        <f>'5'!E6</f>
        <v>2018</v>
      </c>
      <c r="C6" s="213">
        <f>'5'!F6</f>
        <v>2019</v>
      </c>
      <c r="D6" s="148">
        <f>B6</f>
        <v>2018</v>
      </c>
      <c r="E6" s="213">
        <f>C6</f>
        <v>2019</v>
      </c>
      <c r="F6" s="148" t="s">
        <v>1</v>
      </c>
      <c r="G6" s="212" t="s">
        <v>15</v>
      </c>
      <c r="I6" s="36">
        <f>B6</f>
        <v>2018</v>
      </c>
      <c r="J6" s="213">
        <f>E6</f>
        <v>2019</v>
      </c>
      <c r="K6" s="148">
        <f>B6</f>
        <v>2018</v>
      </c>
      <c r="L6" s="213">
        <f>C6</f>
        <v>2019</v>
      </c>
      <c r="M6" s="37">
        <v>1000</v>
      </c>
      <c r="N6" s="212" t="s">
        <v>15</v>
      </c>
      <c r="P6" s="36">
        <f>B6</f>
        <v>2018</v>
      </c>
      <c r="Q6" s="213">
        <f>C6</f>
        <v>2019</v>
      </c>
      <c r="R6" s="210" t="s">
        <v>24</v>
      </c>
    </row>
    <row r="7" spans="1:18" ht="20.100000000000001" customHeight="1" x14ac:dyDescent="0.25">
      <c r="A7" s="14" t="s">
        <v>142</v>
      </c>
      <c r="B7" s="59">
        <v>12140.91</v>
      </c>
      <c r="C7" s="245">
        <v>13828.810000000001</v>
      </c>
      <c r="D7" s="4">
        <f>B7/$B$33</f>
        <v>0.12694739595929744</v>
      </c>
      <c r="E7" s="247">
        <f>C7/$C$33</f>
        <v>0.14904542364229817</v>
      </c>
      <c r="F7" s="87">
        <f>(C7-B7)/B7</f>
        <v>0.13902582261132004</v>
      </c>
      <c r="G7" s="101">
        <f>(E7-D7)/D7</f>
        <v>0.17407231960934372</v>
      </c>
      <c r="I7" s="59">
        <v>3673.3759999999997</v>
      </c>
      <c r="J7" s="245">
        <v>4179.0789999999997</v>
      </c>
      <c r="K7" s="4">
        <f>I7/$I$33</f>
        <v>0.12364032701656406</v>
      </c>
      <c r="L7" s="247">
        <f>J7/$J$33</f>
        <v>0.14196937181659908</v>
      </c>
      <c r="M7" s="87">
        <f>(J7-I7)/I7</f>
        <v>0.1376670942479071</v>
      </c>
      <c r="N7" s="101">
        <f>(L7-K7)/K7</f>
        <v>0.14824487480997584</v>
      </c>
      <c r="P7" s="49">
        <f t="shared" ref="P7:Q33" si="0">(I7/B7)*10</f>
        <v>3.0256183432708088</v>
      </c>
      <c r="Q7" s="253">
        <f t="shared" si="0"/>
        <v>3.0220091244293612</v>
      </c>
      <c r="R7" s="104">
        <f>(Q7-P7)/P7</f>
        <v>-1.1928863564285178E-3</v>
      </c>
    </row>
    <row r="8" spans="1:18" ht="20.100000000000001" customHeight="1" x14ac:dyDescent="0.25">
      <c r="A8" s="14" t="s">
        <v>145</v>
      </c>
      <c r="B8" s="25">
        <v>12164.55</v>
      </c>
      <c r="C8" s="223">
        <v>10974.62</v>
      </c>
      <c r="D8" s="4">
        <f t="shared" ref="D8:D32" si="1">B8/$B$33</f>
        <v>0.12719457977340015</v>
      </c>
      <c r="E8" s="229">
        <f t="shared" ref="E8:E32" si="2">C8/$C$33</f>
        <v>0.11828327146104678</v>
      </c>
      <c r="F8" s="87">
        <f t="shared" ref="F8:F33" si="3">(C8-B8)/B8</f>
        <v>-9.7819483663596149E-2</v>
      </c>
      <c r="G8" s="83">
        <f t="shared" ref="G8:G32" si="4">(E8-D8)/D8</f>
        <v>-7.0060440690389927E-2</v>
      </c>
      <c r="I8" s="25">
        <v>4334.3300000000008</v>
      </c>
      <c r="J8" s="223">
        <v>3576.4799999999996</v>
      </c>
      <c r="K8" s="4">
        <f t="shared" ref="K8:K32" si="5">I8/$I$33</f>
        <v>0.14588704739120206</v>
      </c>
      <c r="L8" s="229">
        <f t="shared" ref="L8:L32" si="6">J8/$J$33</f>
        <v>0.12149821023116103</v>
      </c>
      <c r="M8" s="87">
        <f t="shared" ref="M8:M33" si="7">(J8-I8)/I8</f>
        <v>-0.17484824644178018</v>
      </c>
      <c r="N8" s="83">
        <f t="shared" ref="N8:N33" si="8">(L8-K8)/K8</f>
        <v>-0.16717616537019472</v>
      </c>
      <c r="P8" s="49">
        <f t="shared" si="0"/>
        <v>3.5630828925032172</v>
      </c>
      <c r="Q8" s="254">
        <f t="shared" si="0"/>
        <v>3.2588645438293073</v>
      </c>
      <c r="R8" s="92">
        <f t="shared" ref="R8:R71" si="9">(Q8-P8)/P8</f>
        <v>-8.5380654296308978E-2</v>
      </c>
    </row>
    <row r="9" spans="1:18" ht="20.100000000000001" customHeight="1" x14ac:dyDescent="0.25">
      <c r="A9" s="14" t="s">
        <v>143</v>
      </c>
      <c r="B9" s="25">
        <v>10080.56</v>
      </c>
      <c r="C9" s="223">
        <v>9834.06</v>
      </c>
      <c r="D9" s="4">
        <f t="shared" si="1"/>
        <v>0.10540402999540029</v>
      </c>
      <c r="E9" s="229">
        <f t="shared" si="2"/>
        <v>0.1059904387162582</v>
      </c>
      <c r="F9" s="87">
        <f t="shared" si="3"/>
        <v>-2.445300657899958E-2</v>
      </c>
      <c r="G9" s="83">
        <f t="shared" si="4"/>
        <v>5.5634373835943638E-3</v>
      </c>
      <c r="I9" s="25">
        <v>3575.09</v>
      </c>
      <c r="J9" s="223">
        <v>3408.9780000000001</v>
      </c>
      <c r="K9" s="4">
        <f t="shared" si="5"/>
        <v>0.12033216766093317</v>
      </c>
      <c r="L9" s="229">
        <f t="shared" si="6"/>
        <v>0.11580792447249892</v>
      </c>
      <c r="M9" s="87">
        <f t="shared" si="7"/>
        <v>-4.6463725388731496E-2</v>
      </c>
      <c r="N9" s="83">
        <f t="shared" si="8"/>
        <v>-3.7597953035986773E-2</v>
      </c>
      <c r="P9" s="49">
        <f t="shared" si="0"/>
        <v>3.5465192409945483</v>
      </c>
      <c r="Q9" s="254">
        <f t="shared" si="0"/>
        <v>3.4665011195782824</v>
      </c>
      <c r="R9" s="92">
        <f t="shared" si="9"/>
        <v>-2.2562438260965538E-2</v>
      </c>
    </row>
    <row r="10" spans="1:18" ht="20.100000000000001" customHeight="1" x14ac:dyDescent="0.25">
      <c r="A10" s="14" t="s">
        <v>179</v>
      </c>
      <c r="B10" s="25">
        <v>11851.12</v>
      </c>
      <c r="C10" s="223">
        <v>9580.6000000000022</v>
      </c>
      <c r="D10" s="4">
        <f t="shared" si="1"/>
        <v>0.12391730300291734</v>
      </c>
      <c r="E10" s="229">
        <f t="shared" si="2"/>
        <v>0.10325867415543362</v>
      </c>
      <c r="F10" s="87">
        <f t="shared" si="3"/>
        <v>-0.19158695549450167</v>
      </c>
      <c r="G10" s="83">
        <f t="shared" si="4"/>
        <v>-0.16671302834114587</v>
      </c>
      <c r="I10" s="25">
        <v>3165.3879999999999</v>
      </c>
      <c r="J10" s="223">
        <v>2736.87</v>
      </c>
      <c r="K10" s="4">
        <f t="shared" si="5"/>
        <v>0.10654221279126005</v>
      </c>
      <c r="L10" s="229">
        <f t="shared" si="6"/>
        <v>9.2975441393593067E-2</v>
      </c>
      <c r="M10" s="87">
        <f t="shared" si="7"/>
        <v>-0.13537613714337707</v>
      </c>
      <c r="N10" s="83">
        <f t="shared" si="8"/>
        <v>-0.12733705300684262</v>
      </c>
      <c r="P10" s="49">
        <f t="shared" si="0"/>
        <v>2.6709610568452602</v>
      </c>
      <c r="Q10" s="254">
        <f t="shared" si="0"/>
        <v>2.8566791223931687</v>
      </c>
      <c r="R10" s="92">
        <f t="shared" si="9"/>
        <v>6.9532300020601873E-2</v>
      </c>
    </row>
    <row r="11" spans="1:18" ht="20.100000000000001" customHeight="1" x14ac:dyDescent="0.25">
      <c r="A11" s="14" t="s">
        <v>146</v>
      </c>
      <c r="B11" s="25">
        <v>5383.55</v>
      </c>
      <c r="C11" s="223">
        <v>5591.6399999999994</v>
      </c>
      <c r="D11" s="4">
        <f t="shared" si="1"/>
        <v>5.6291303824563051E-2</v>
      </c>
      <c r="E11" s="229">
        <f t="shared" si="2"/>
        <v>6.0266093225318736E-2</v>
      </c>
      <c r="F11" s="87">
        <f t="shared" si="3"/>
        <v>3.8652933473265635E-2</v>
      </c>
      <c r="G11" s="83">
        <f t="shared" si="4"/>
        <v>7.0611073659680654E-2</v>
      </c>
      <c r="I11" s="25">
        <v>2001.569</v>
      </c>
      <c r="J11" s="223">
        <v>2238.2429999999995</v>
      </c>
      <c r="K11" s="4">
        <f t="shared" si="5"/>
        <v>6.7369810688101939E-2</v>
      </c>
      <c r="L11" s="229">
        <f t="shared" si="6"/>
        <v>7.6036359370784831E-2</v>
      </c>
      <c r="M11" s="87">
        <f t="shared" si="7"/>
        <v>0.11824423739576279</v>
      </c>
      <c r="N11" s="83">
        <f t="shared" si="8"/>
        <v>0.1286414284701779</v>
      </c>
      <c r="P11" s="49">
        <f t="shared" si="0"/>
        <v>3.7179351914628822</v>
      </c>
      <c r="Q11" s="254">
        <f t="shared" si="0"/>
        <v>4.0028381655471375</v>
      </c>
      <c r="R11" s="92">
        <f t="shared" si="9"/>
        <v>7.6629354577898254E-2</v>
      </c>
    </row>
    <row r="12" spans="1:18" ht="20.100000000000001" customHeight="1" x14ac:dyDescent="0.25">
      <c r="A12" s="14" t="s">
        <v>176</v>
      </c>
      <c r="B12" s="25">
        <v>9496.9199999999983</v>
      </c>
      <c r="C12" s="223">
        <v>9480.3499999999985</v>
      </c>
      <c r="D12" s="4">
        <f t="shared" si="1"/>
        <v>9.9301392040116496E-2</v>
      </c>
      <c r="E12" s="229">
        <f t="shared" si="2"/>
        <v>0.1021781904608756</v>
      </c>
      <c r="F12" s="87">
        <f t="shared" si="3"/>
        <v>-1.7447762011262296E-3</v>
      </c>
      <c r="G12" s="83">
        <f t="shared" si="4"/>
        <v>2.8970373543171661E-2</v>
      </c>
      <c r="I12" s="25">
        <v>2332.9239999999995</v>
      </c>
      <c r="J12" s="223">
        <v>2120.6030000000001</v>
      </c>
      <c r="K12" s="4">
        <f t="shared" si="5"/>
        <v>7.8522723038640926E-2</v>
      </c>
      <c r="L12" s="229">
        <f t="shared" si="6"/>
        <v>7.2039958034388785E-2</v>
      </c>
      <c r="M12" s="87">
        <f t="shared" si="7"/>
        <v>-9.1010680159319166E-2</v>
      </c>
      <c r="N12" s="83">
        <f t="shared" si="8"/>
        <v>-8.2559095678100491E-2</v>
      </c>
      <c r="P12" s="49">
        <f t="shared" si="0"/>
        <v>2.4565058987545436</v>
      </c>
      <c r="Q12" s="254">
        <f t="shared" si="0"/>
        <v>2.2368404120101055</v>
      </c>
      <c r="R12" s="92">
        <f t="shared" si="9"/>
        <v>-8.9421925205149799E-2</v>
      </c>
    </row>
    <row r="13" spans="1:18" ht="20.100000000000001" customHeight="1" x14ac:dyDescent="0.25">
      <c r="A13" s="14" t="s">
        <v>177</v>
      </c>
      <c r="B13" s="25">
        <v>5977.7199999999993</v>
      </c>
      <c r="C13" s="223">
        <v>5483.05</v>
      </c>
      <c r="D13" s="4">
        <f t="shared" si="1"/>
        <v>6.2504045230037233E-2</v>
      </c>
      <c r="E13" s="229">
        <f t="shared" si="2"/>
        <v>5.9095721909687308E-2</v>
      </c>
      <c r="F13" s="87">
        <f t="shared" si="3"/>
        <v>-8.2752286825076987E-2</v>
      </c>
      <c r="G13" s="83">
        <f t="shared" si="4"/>
        <v>-5.4529643766352665E-2</v>
      </c>
      <c r="I13" s="25">
        <v>1563.7949999999998</v>
      </c>
      <c r="J13" s="223">
        <v>1547.9829999999999</v>
      </c>
      <c r="K13" s="4">
        <f t="shared" si="5"/>
        <v>5.2634994399393856E-2</v>
      </c>
      <c r="L13" s="229">
        <f t="shared" si="6"/>
        <v>5.2587226537898539E-2</v>
      </c>
      <c r="M13" s="87">
        <f t="shared" si="7"/>
        <v>-1.0111299754763188E-2</v>
      </c>
      <c r="N13" s="83">
        <f t="shared" si="8"/>
        <v>-9.0753047550180409E-4</v>
      </c>
      <c r="P13" s="49">
        <f t="shared" si="0"/>
        <v>2.6160392256579437</v>
      </c>
      <c r="Q13" s="254">
        <f t="shared" si="0"/>
        <v>2.823215181331558</v>
      </c>
      <c r="R13" s="92">
        <f t="shared" si="9"/>
        <v>7.9194514226562804E-2</v>
      </c>
    </row>
    <row r="14" spans="1:18" ht="20.100000000000001" customHeight="1" x14ac:dyDescent="0.25">
      <c r="A14" s="14" t="s">
        <v>144</v>
      </c>
      <c r="B14" s="25">
        <v>1892.44</v>
      </c>
      <c r="C14" s="223">
        <v>3856.6700000000005</v>
      </c>
      <c r="D14" s="4">
        <f t="shared" si="1"/>
        <v>1.978767077667266E-2</v>
      </c>
      <c r="E14" s="229">
        <f t="shared" si="2"/>
        <v>4.1566773568986928E-2</v>
      </c>
      <c r="F14" s="87">
        <f t="shared" si="3"/>
        <v>1.0379351525015326</v>
      </c>
      <c r="G14" s="83">
        <f t="shared" si="4"/>
        <v>1.1006400418784645</v>
      </c>
      <c r="I14" s="25">
        <v>953.64300000000014</v>
      </c>
      <c r="J14" s="223">
        <v>1297.4089999999999</v>
      </c>
      <c r="K14" s="4">
        <f t="shared" si="5"/>
        <v>3.2098193154487108E-2</v>
      </c>
      <c r="L14" s="229">
        <f t="shared" si="6"/>
        <v>4.407486451421521E-2</v>
      </c>
      <c r="M14" s="87">
        <f t="shared" si="7"/>
        <v>0.36047661441440843</v>
      </c>
      <c r="N14" s="83">
        <f t="shared" si="8"/>
        <v>0.37312602930903127</v>
      </c>
      <c r="P14" s="49">
        <f t="shared" si="0"/>
        <v>5.0392244932468149</v>
      </c>
      <c r="Q14" s="254">
        <f t="shared" si="0"/>
        <v>3.3640653724586227</v>
      </c>
      <c r="R14" s="92">
        <f t="shared" si="9"/>
        <v>-0.33242399163464792</v>
      </c>
    </row>
    <row r="15" spans="1:18" ht="20.100000000000001" customHeight="1" x14ac:dyDescent="0.25">
      <c r="A15" s="14" t="s">
        <v>181</v>
      </c>
      <c r="B15" s="25">
        <v>3851.0400000000004</v>
      </c>
      <c r="C15" s="223">
        <v>3418.48</v>
      </c>
      <c r="D15" s="4">
        <f t="shared" si="1"/>
        <v>4.0267121635453429E-2</v>
      </c>
      <c r="E15" s="229">
        <f t="shared" si="2"/>
        <v>3.6844008979277566E-2</v>
      </c>
      <c r="F15" s="87">
        <f t="shared" si="3"/>
        <v>-0.11232290498151158</v>
      </c>
      <c r="G15" s="83">
        <f t="shared" si="4"/>
        <v>-8.5010115378149162E-2</v>
      </c>
      <c r="I15" s="25">
        <v>1070.3140000000001</v>
      </c>
      <c r="J15" s="223">
        <v>1038.6150000000002</v>
      </c>
      <c r="K15" s="4">
        <f t="shared" si="5"/>
        <v>3.6025164037225367E-2</v>
      </c>
      <c r="L15" s="229">
        <f t="shared" si="6"/>
        <v>3.5283257174438934E-2</v>
      </c>
      <c r="M15" s="87">
        <f t="shared" si="7"/>
        <v>-2.961654243521045E-2</v>
      </c>
      <c r="N15" s="83">
        <f t="shared" si="8"/>
        <v>-2.0594128649068996E-2</v>
      </c>
      <c r="P15" s="49">
        <f t="shared" si="0"/>
        <v>2.7792855955793758</v>
      </c>
      <c r="Q15" s="254">
        <f t="shared" si="0"/>
        <v>3.0382362921532384</v>
      </c>
      <c r="R15" s="92">
        <f t="shared" si="9"/>
        <v>9.3171675838474313E-2</v>
      </c>
    </row>
    <row r="16" spans="1:18" ht="20.100000000000001" customHeight="1" x14ac:dyDescent="0.25">
      <c r="A16" s="14" t="s">
        <v>147</v>
      </c>
      <c r="B16" s="25">
        <v>2111.2200000000003</v>
      </c>
      <c r="C16" s="223">
        <v>1958.46</v>
      </c>
      <c r="D16" s="4">
        <f t="shared" si="1"/>
        <v>2.2075271235614792E-2</v>
      </c>
      <c r="E16" s="229">
        <f t="shared" si="2"/>
        <v>2.1108070787471608E-2</v>
      </c>
      <c r="F16" s="87">
        <f t="shared" si="3"/>
        <v>-7.2356267939864244E-2</v>
      </c>
      <c r="G16" s="83">
        <f t="shared" si="4"/>
        <v>-4.3813751496867955E-2</v>
      </c>
      <c r="I16" s="25">
        <v>677.37900000000002</v>
      </c>
      <c r="J16" s="223">
        <v>841.62099999999987</v>
      </c>
      <c r="K16" s="4">
        <f t="shared" si="5"/>
        <v>2.2799561241254138E-2</v>
      </c>
      <c r="L16" s="229">
        <f t="shared" si="6"/>
        <v>2.8591085422806774E-2</v>
      </c>
      <c r="M16" s="87">
        <f t="shared" si="7"/>
        <v>0.24246692029129902</v>
      </c>
      <c r="N16" s="83">
        <f t="shared" si="8"/>
        <v>0.25401910678321726</v>
      </c>
      <c r="P16" s="49">
        <f t="shared" si="0"/>
        <v>3.2084718788188815</v>
      </c>
      <c r="Q16" s="254">
        <f t="shared" si="0"/>
        <v>4.297361191956945</v>
      </c>
      <c r="R16" s="92">
        <f t="shared" si="9"/>
        <v>0.33937941620323964</v>
      </c>
    </row>
    <row r="17" spans="1:18" ht="20.100000000000001" customHeight="1" x14ac:dyDescent="0.25">
      <c r="A17" s="14" t="s">
        <v>178</v>
      </c>
      <c r="B17" s="25">
        <v>2442.37</v>
      </c>
      <c r="C17" s="223">
        <v>2148.23</v>
      </c>
      <c r="D17" s="4">
        <f t="shared" si="1"/>
        <v>2.5537831304993552E-2</v>
      </c>
      <c r="E17" s="229">
        <f t="shared" si="2"/>
        <v>2.3153391393120171E-2</v>
      </c>
      <c r="F17" s="87">
        <f t="shared" si="3"/>
        <v>-0.12043220314694329</v>
      </c>
      <c r="G17" s="83">
        <f t="shared" si="4"/>
        <v>-9.3368927196536791E-2</v>
      </c>
      <c r="I17" s="25">
        <v>822.16599999999994</v>
      </c>
      <c r="J17" s="223">
        <v>789.85399999999993</v>
      </c>
      <c r="K17" s="4">
        <f t="shared" si="5"/>
        <v>2.7672874517038388E-2</v>
      </c>
      <c r="L17" s="229">
        <f t="shared" si="6"/>
        <v>2.6832485388964419E-2</v>
      </c>
      <c r="M17" s="87">
        <f t="shared" si="7"/>
        <v>-3.9301065721520978E-2</v>
      </c>
      <c r="N17" s="83">
        <f t="shared" si="8"/>
        <v>-3.0368696521083666E-2</v>
      </c>
      <c r="P17" s="49">
        <f t="shared" si="0"/>
        <v>3.3662630969099681</v>
      </c>
      <c r="Q17" s="254">
        <f t="shared" si="0"/>
        <v>3.6767664542437255</v>
      </c>
      <c r="R17" s="92">
        <f t="shared" si="9"/>
        <v>9.2239776985578253E-2</v>
      </c>
    </row>
    <row r="18" spans="1:18" ht="20.100000000000001" customHeight="1" x14ac:dyDescent="0.25">
      <c r="A18" s="14" t="s">
        <v>185</v>
      </c>
      <c r="B18" s="25">
        <v>1962.49</v>
      </c>
      <c r="C18" s="223">
        <v>1635.3899999999999</v>
      </c>
      <c r="D18" s="4">
        <f t="shared" si="1"/>
        <v>2.0520125352725755E-2</v>
      </c>
      <c r="E18" s="229">
        <f t="shared" si="2"/>
        <v>1.7626057149557912E-2</v>
      </c>
      <c r="F18" s="87">
        <f t="shared" si="3"/>
        <v>-0.16667600854017098</v>
      </c>
      <c r="G18" s="83">
        <f t="shared" si="4"/>
        <v>-0.1410356005833763</v>
      </c>
      <c r="I18" s="25">
        <v>700.23599999999988</v>
      </c>
      <c r="J18" s="223">
        <v>590.221</v>
      </c>
      <c r="K18" s="4">
        <f t="shared" si="5"/>
        <v>2.3568893581482196E-2</v>
      </c>
      <c r="L18" s="229">
        <f t="shared" si="6"/>
        <v>2.005066298171557E-2</v>
      </c>
      <c r="M18" s="87">
        <f t="shared" si="7"/>
        <v>-0.15711131675606493</v>
      </c>
      <c r="N18" s="83">
        <f t="shared" si="8"/>
        <v>-0.14927432157998535</v>
      </c>
      <c r="P18" s="49">
        <f t="shared" si="0"/>
        <v>3.5680997100622163</v>
      </c>
      <c r="Q18" s="254">
        <f t="shared" si="0"/>
        <v>3.6090534979423872</v>
      </c>
      <c r="R18" s="92">
        <f t="shared" si="9"/>
        <v>1.1477758809452327E-2</v>
      </c>
    </row>
    <row r="19" spans="1:18" ht="20.100000000000001" customHeight="1" x14ac:dyDescent="0.25">
      <c r="A19" s="14" t="s">
        <v>180</v>
      </c>
      <c r="B19" s="25">
        <v>1703.55</v>
      </c>
      <c r="C19" s="223">
        <v>1754.61</v>
      </c>
      <c r="D19" s="4">
        <f t="shared" si="1"/>
        <v>1.7812605182516067E-2</v>
      </c>
      <c r="E19" s="229">
        <f t="shared" si="2"/>
        <v>1.8910997459435249E-2</v>
      </c>
      <c r="F19" s="87">
        <f t="shared" si="3"/>
        <v>2.9972704059170525E-2</v>
      </c>
      <c r="G19" s="83">
        <f t="shared" si="4"/>
        <v>6.1663763703543338E-2</v>
      </c>
      <c r="I19" s="25">
        <v>466.755</v>
      </c>
      <c r="J19" s="223">
        <v>529.54999999999995</v>
      </c>
      <c r="K19" s="4">
        <f t="shared" si="5"/>
        <v>1.5710273284470843E-2</v>
      </c>
      <c r="L19" s="229">
        <f t="shared" si="6"/>
        <v>1.7989581160222153E-2</v>
      </c>
      <c r="M19" s="87">
        <f t="shared" si="7"/>
        <v>0.13453524868507025</v>
      </c>
      <c r="N19" s="83">
        <f t="shared" si="8"/>
        <v>0.14508391003002732</v>
      </c>
      <c r="P19" s="49">
        <f t="shared" si="0"/>
        <v>2.7398960993220038</v>
      </c>
      <c r="Q19" s="254">
        <f t="shared" si="0"/>
        <v>3.0180495950667097</v>
      </c>
      <c r="R19" s="92">
        <f t="shared" si="9"/>
        <v>0.10151972398279475</v>
      </c>
    </row>
    <row r="20" spans="1:18" ht="20.100000000000001" customHeight="1" x14ac:dyDescent="0.25">
      <c r="A20" s="14" t="s">
        <v>149</v>
      </c>
      <c r="B20" s="25">
        <v>1664.96</v>
      </c>
      <c r="C20" s="223">
        <v>1294.6600000000001</v>
      </c>
      <c r="D20" s="4">
        <f t="shared" si="1"/>
        <v>1.7409101655180038E-2</v>
      </c>
      <c r="E20" s="229">
        <f t="shared" si="2"/>
        <v>1.3953705935126575E-2</v>
      </c>
      <c r="F20" s="87">
        <f t="shared" si="3"/>
        <v>-0.22240774553142414</v>
      </c>
      <c r="G20" s="83">
        <f t="shared" si="4"/>
        <v>-0.1984821381650855</v>
      </c>
      <c r="I20" s="25">
        <v>563.923</v>
      </c>
      <c r="J20" s="223">
        <v>454.05499999999995</v>
      </c>
      <c r="K20" s="4">
        <f t="shared" si="5"/>
        <v>1.8980802436821567E-2</v>
      </c>
      <c r="L20" s="229">
        <f t="shared" si="6"/>
        <v>1.5424906569171315E-2</v>
      </c>
      <c r="M20" s="87">
        <f t="shared" si="7"/>
        <v>-0.19482801730023433</v>
      </c>
      <c r="N20" s="83">
        <f t="shared" si="8"/>
        <v>-0.18734170378129203</v>
      </c>
      <c r="P20" s="49">
        <f t="shared" si="0"/>
        <v>3.3870062944455119</v>
      </c>
      <c r="Q20" s="254">
        <f t="shared" si="0"/>
        <v>3.5071370089444325</v>
      </c>
      <c r="R20" s="92">
        <f t="shared" si="9"/>
        <v>3.5468110790324699E-2</v>
      </c>
    </row>
    <row r="21" spans="1:18" ht="20.100000000000001" customHeight="1" x14ac:dyDescent="0.25">
      <c r="A21" s="14" t="s">
        <v>148</v>
      </c>
      <c r="B21" s="25">
        <v>564.48</v>
      </c>
      <c r="C21" s="223">
        <v>1408.6499999999999</v>
      </c>
      <c r="D21" s="4">
        <f t="shared" si="1"/>
        <v>5.9022977743105106E-3</v>
      </c>
      <c r="E21" s="229">
        <f t="shared" si="2"/>
        <v>1.5182277868719238E-2</v>
      </c>
      <c r="F21" s="87">
        <f t="shared" si="3"/>
        <v>1.4954825680272106</v>
      </c>
      <c r="G21" s="83">
        <f t="shared" si="4"/>
        <v>1.5722656580966534</v>
      </c>
      <c r="I21" s="25">
        <v>128.23400000000001</v>
      </c>
      <c r="J21" s="223">
        <v>424.85899999999992</v>
      </c>
      <c r="K21" s="4">
        <f t="shared" si="5"/>
        <v>4.3161641211360005E-3</v>
      </c>
      <c r="L21" s="229">
        <f t="shared" si="6"/>
        <v>1.4433076125296616E-2</v>
      </c>
      <c r="M21" s="87">
        <f t="shared" si="7"/>
        <v>2.3131540777017006</v>
      </c>
      <c r="N21" s="83">
        <f t="shared" si="8"/>
        <v>2.3439590618481572</v>
      </c>
      <c r="P21" s="49">
        <f t="shared" si="0"/>
        <v>2.27171910430839</v>
      </c>
      <c r="Q21" s="254">
        <f t="shared" si="0"/>
        <v>3.0160721257941998</v>
      </c>
      <c r="R21" s="92">
        <f t="shared" si="9"/>
        <v>0.3276606777986415</v>
      </c>
    </row>
    <row r="22" spans="1:18" ht="20.100000000000001" customHeight="1" x14ac:dyDescent="0.25">
      <c r="A22" s="14" t="s">
        <v>182</v>
      </c>
      <c r="B22" s="25">
        <v>3684.21</v>
      </c>
      <c r="C22" s="223">
        <v>1446.8000000000002</v>
      </c>
      <c r="D22" s="4">
        <f t="shared" si="1"/>
        <v>3.8522719109786926E-2</v>
      </c>
      <c r="E22" s="229">
        <f t="shared" si="2"/>
        <v>1.5593454456723102E-2</v>
      </c>
      <c r="F22" s="87">
        <f t="shared" si="3"/>
        <v>-0.60729708675672667</v>
      </c>
      <c r="G22" s="83">
        <f t="shared" si="4"/>
        <v>-0.59521407582151975</v>
      </c>
      <c r="I22" s="25">
        <v>749.40500000000009</v>
      </c>
      <c r="J22" s="223">
        <v>409.14900000000006</v>
      </c>
      <c r="K22" s="4">
        <f t="shared" si="5"/>
        <v>2.522384838030417E-2</v>
      </c>
      <c r="L22" s="229">
        <f t="shared" si="6"/>
        <v>1.3899384651352535E-2</v>
      </c>
      <c r="M22" s="87">
        <f t="shared" si="7"/>
        <v>-0.45403486766167828</v>
      </c>
      <c r="N22" s="83">
        <f t="shared" si="8"/>
        <v>-0.44895860291462292</v>
      </c>
      <c r="P22" s="49">
        <f t="shared" si="0"/>
        <v>2.0340995762999396</v>
      </c>
      <c r="Q22" s="254">
        <f t="shared" si="0"/>
        <v>2.8279582526956042</v>
      </c>
      <c r="R22" s="92">
        <f t="shared" si="9"/>
        <v>0.39027522823622351</v>
      </c>
    </row>
    <row r="23" spans="1:18" ht="20.100000000000001" customHeight="1" x14ac:dyDescent="0.25">
      <c r="A23" s="14" t="s">
        <v>184</v>
      </c>
      <c r="B23" s="25">
        <v>1035.9399999999998</v>
      </c>
      <c r="C23" s="223">
        <v>921.2399999999999</v>
      </c>
      <c r="D23" s="4">
        <f t="shared" si="1"/>
        <v>1.0831962791098408E-2</v>
      </c>
      <c r="E23" s="229">
        <f t="shared" si="2"/>
        <v>9.9290254241855037E-3</v>
      </c>
      <c r="F23" s="87">
        <f t="shared" si="3"/>
        <v>-0.1107206981099291</v>
      </c>
      <c r="G23" s="83">
        <f t="shared" si="4"/>
        <v>-8.3358610468541164E-2</v>
      </c>
      <c r="I23" s="25">
        <v>359.755</v>
      </c>
      <c r="J23" s="223">
        <v>352.81100000000004</v>
      </c>
      <c r="K23" s="4">
        <f t="shared" si="5"/>
        <v>1.2108813757656173E-2</v>
      </c>
      <c r="L23" s="229">
        <f t="shared" si="6"/>
        <v>1.1985501121176734E-2</v>
      </c>
      <c r="M23" s="87">
        <f t="shared" si="7"/>
        <v>-1.9302024989228669E-2</v>
      </c>
      <c r="N23" s="83">
        <f t="shared" si="8"/>
        <v>-1.0183709069063084E-2</v>
      </c>
      <c r="P23" s="49">
        <f t="shared" si="0"/>
        <v>3.472739733961427</v>
      </c>
      <c r="Q23" s="254">
        <f t="shared" si="0"/>
        <v>3.8297403499630938</v>
      </c>
      <c r="R23" s="92">
        <f t="shared" si="9"/>
        <v>0.10280085562139973</v>
      </c>
    </row>
    <row r="24" spans="1:18" ht="20.100000000000001" customHeight="1" x14ac:dyDescent="0.25">
      <c r="A24" s="14" t="s">
        <v>183</v>
      </c>
      <c r="B24" s="25">
        <v>553.07000000000016</v>
      </c>
      <c r="C24" s="223">
        <v>734.88999999999987</v>
      </c>
      <c r="D24" s="4">
        <f t="shared" si="1"/>
        <v>5.7829928961839481E-3</v>
      </c>
      <c r="E24" s="229">
        <f t="shared" si="2"/>
        <v>7.9205652099123836E-3</v>
      </c>
      <c r="F24" s="87">
        <f t="shared" ref="F24:F25" si="10">(C24-B24)/B24</f>
        <v>0.32874681324244609</v>
      </c>
      <c r="G24" s="83">
        <f t="shared" ref="G24:G25" si="11">(E24-D24)/D24</f>
        <v>0.36963080399752279</v>
      </c>
      <c r="I24" s="25">
        <v>184.88299999999998</v>
      </c>
      <c r="J24" s="223">
        <v>313.80700000000007</v>
      </c>
      <c r="K24" s="4">
        <f t="shared" si="5"/>
        <v>6.2228845018324867E-3</v>
      </c>
      <c r="L24" s="229">
        <f t="shared" si="6"/>
        <v>1.0660478699170682E-2</v>
      </c>
      <c r="M24" s="87">
        <f t="shared" ref="M24:M25" si="12">(J24-I24)/I24</f>
        <v>0.69732749901288982</v>
      </c>
      <c r="N24" s="83">
        <f t="shared" ref="N24:N25" si="13">(L24-K24)/K24</f>
        <v>0.71310887997863903</v>
      </c>
      <c r="P24" s="49">
        <f t="shared" ref="P24:P27" si="14">(I24/B24)*10</f>
        <v>3.3428499104995741</v>
      </c>
      <c r="Q24" s="254">
        <f t="shared" ref="Q24:Q27" si="15">(J24/C24)*10</f>
        <v>4.2701220590836737</v>
      </c>
      <c r="R24" s="92">
        <f t="shared" ref="R24:R27" si="16">(Q24-P24)/P24</f>
        <v>0.27738970441706812</v>
      </c>
    </row>
    <row r="25" spans="1:18" ht="20.100000000000001" customHeight="1" x14ac:dyDescent="0.25">
      <c r="A25" s="14" t="s">
        <v>201</v>
      </c>
      <c r="B25" s="25">
        <v>790.75</v>
      </c>
      <c r="C25" s="223">
        <v>1294.48</v>
      </c>
      <c r="D25" s="4">
        <f t="shared" si="1"/>
        <v>8.2682149323909365E-3</v>
      </c>
      <c r="E25" s="229">
        <f t="shared" si="2"/>
        <v>1.3951765914527868E-2</v>
      </c>
      <c r="F25" s="87">
        <f t="shared" si="10"/>
        <v>0.63702813784381918</v>
      </c>
      <c r="G25" s="83">
        <f t="shared" si="11"/>
        <v>0.68739758564711229</v>
      </c>
      <c r="I25" s="25">
        <v>190.751</v>
      </c>
      <c r="J25" s="223">
        <v>300.34399999999999</v>
      </c>
      <c r="K25" s="4">
        <f t="shared" si="5"/>
        <v>6.4203925813030339E-3</v>
      </c>
      <c r="L25" s="229">
        <f t="shared" si="6"/>
        <v>1.0203121072581933E-2</v>
      </c>
      <c r="M25" s="87">
        <f t="shared" si="12"/>
        <v>0.57453434058012798</v>
      </c>
      <c r="N25" s="83">
        <f t="shared" si="13"/>
        <v>0.58917401753510601</v>
      </c>
      <c r="P25" s="49">
        <f t="shared" si="14"/>
        <v>2.4122794815049002</v>
      </c>
      <c r="Q25" s="254">
        <f t="shared" si="15"/>
        <v>2.320190346702923</v>
      </c>
      <c r="R25" s="92">
        <f t="shared" si="16"/>
        <v>-3.8175151556040857E-2</v>
      </c>
    </row>
    <row r="26" spans="1:18" ht="20.100000000000001" customHeight="1" x14ac:dyDescent="0.25">
      <c r="A26" s="14" t="s">
        <v>188</v>
      </c>
      <c r="B26" s="25">
        <v>698.63</v>
      </c>
      <c r="C26" s="223">
        <v>698.38</v>
      </c>
      <c r="D26" s="4">
        <f t="shared" si="1"/>
        <v>7.3049927261666526E-3</v>
      </c>
      <c r="E26" s="229">
        <f t="shared" si="2"/>
        <v>7.5270643651411933E-3</v>
      </c>
      <c r="F26" s="87">
        <f t="shared" si="3"/>
        <v>-3.5784320742023674E-4</v>
      </c>
      <c r="G26" s="83">
        <f t="shared" si="4"/>
        <v>3.0399980848587978E-2</v>
      </c>
      <c r="I26" s="25">
        <v>333.78499999999997</v>
      </c>
      <c r="J26" s="223">
        <v>291.666</v>
      </c>
      <c r="K26" s="4">
        <f t="shared" si="5"/>
        <v>1.1234702506147979E-2</v>
      </c>
      <c r="L26" s="229">
        <f t="shared" si="6"/>
        <v>9.9083168325509487E-3</v>
      </c>
      <c r="M26" s="87">
        <f t="shared" si="7"/>
        <v>-0.12618601794568352</v>
      </c>
      <c r="N26" s="83">
        <f t="shared" si="8"/>
        <v>-0.11806148608485098</v>
      </c>
      <c r="P26" s="49">
        <f t="shared" si="14"/>
        <v>4.7777077995505488</v>
      </c>
      <c r="Q26" s="254">
        <f t="shared" si="15"/>
        <v>4.1763223460007453</v>
      </c>
      <c r="R26" s="92">
        <f t="shared" si="16"/>
        <v>-0.12587321761418258</v>
      </c>
    </row>
    <row r="27" spans="1:18" ht="20.100000000000001" customHeight="1" x14ac:dyDescent="0.25">
      <c r="A27" s="14" t="s">
        <v>151</v>
      </c>
      <c r="B27" s="25">
        <v>129.81</v>
      </c>
      <c r="C27" s="223">
        <v>142.54</v>
      </c>
      <c r="D27" s="4">
        <f t="shared" si="1"/>
        <v>1.3573151822619887E-3</v>
      </c>
      <c r="E27" s="229">
        <f t="shared" si="2"/>
        <v>1.5362807563321194E-3</v>
      </c>
      <c r="F27" s="87">
        <f t="shared" si="3"/>
        <v>9.8066404745397032E-2</v>
      </c>
      <c r="G27" s="83">
        <f t="shared" si="4"/>
        <v>0.13185262819493523</v>
      </c>
      <c r="I27" s="25">
        <v>254.22300000000001</v>
      </c>
      <c r="J27" s="223">
        <v>267.45299999999997</v>
      </c>
      <c r="K27" s="4">
        <f t="shared" si="5"/>
        <v>8.556764909209395E-3</v>
      </c>
      <c r="L27" s="229">
        <f t="shared" si="6"/>
        <v>9.0857661222639892E-3</v>
      </c>
      <c r="M27" s="87">
        <f t="shared" si="7"/>
        <v>5.2040924699967982E-2</v>
      </c>
      <c r="N27" s="83">
        <f t="shared" si="8"/>
        <v>6.1822571809264711E-2</v>
      </c>
      <c r="P27" s="49">
        <f t="shared" si="14"/>
        <v>19.584238502426626</v>
      </c>
      <c r="Q27" s="254">
        <f t="shared" si="15"/>
        <v>18.763364669566435</v>
      </c>
      <c r="R27" s="92">
        <f t="shared" si="16"/>
        <v>-4.1915024306841353E-2</v>
      </c>
    </row>
    <row r="28" spans="1:18" ht="20.100000000000001" customHeight="1" x14ac:dyDescent="0.25">
      <c r="A28" s="14" t="s">
        <v>150</v>
      </c>
      <c r="B28" s="25">
        <v>856.94</v>
      </c>
      <c r="C28" s="223">
        <v>829.61</v>
      </c>
      <c r="D28" s="4">
        <f t="shared" si="1"/>
        <v>8.9603086995423201E-3</v>
      </c>
      <c r="E28" s="229">
        <f t="shared" si="2"/>
        <v>8.9414471605211848E-3</v>
      </c>
      <c r="F28" s="87">
        <f t="shared" si="3"/>
        <v>-3.1892547903003755E-2</v>
      </c>
      <c r="G28" s="83">
        <f t="shared" si="4"/>
        <v>-2.1050099559738007E-3</v>
      </c>
      <c r="I28" s="25">
        <v>228.06599999999997</v>
      </c>
      <c r="J28" s="223">
        <v>230.65100000000001</v>
      </c>
      <c r="K28" s="4">
        <f t="shared" si="5"/>
        <v>7.6763595181543352E-3</v>
      </c>
      <c r="L28" s="229">
        <f t="shared" si="6"/>
        <v>7.8355488323791911E-3</v>
      </c>
      <c r="M28" s="87">
        <f t="shared" si="7"/>
        <v>1.1334438276639379E-2</v>
      </c>
      <c r="N28" s="83">
        <f t="shared" si="8"/>
        <v>2.0737605351648584E-2</v>
      </c>
      <c r="P28" s="49">
        <f t="shared" si="0"/>
        <v>2.66139986463463</v>
      </c>
      <c r="Q28" s="254">
        <f t="shared" si="0"/>
        <v>2.7802340858957826</v>
      </c>
      <c r="R28" s="92">
        <f t="shared" si="9"/>
        <v>4.4651021005994815E-2</v>
      </c>
    </row>
    <row r="29" spans="1:18" ht="20.100000000000001" customHeight="1" x14ac:dyDescent="0.25">
      <c r="A29" s="14" t="s">
        <v>186</v>
      </c>
      <c r="B29" s="25">
        <v>446.01</v>
      </c>
      <c r="C29" s="223">
        <v>388.95000000000005</v>
      </c>
      <c r="D29" s="4">
        <f t="shared" si="1"/>
        <v>4.6635555384074382E-3</v>
      </c>
      <c r="E29" s="229">
        <f t="shared" si="2"/>
        <v>4.1920611770406759E-3</v>
      </c>
      <c r="F29" s="87">
        <f>(C29-B29)/B29</f>
        <v>-0.12793435124772976</v>
      </c>
      <c r="G29" s="83">
        <f>(E29-D29)/D29</f>
        <v>-0.10110190765043903</v>
      </c>
      <c r="I29" s="25">
        <v>140.846</v>
      </c>
      <c r="J29" s="223">
        <v>122.67</v>
      </c>
      <c r="K29" s="4">
        <f t="shared" si="5"/>
        <v>4.7406651262966231E-3</v>
      </c>
      <c r="L29" s="229">
        <f t="shared" si="6"/>
        <v>4.1672777281171781E-3</v>
      </c>
      <c r="M29" s="87">
        <f>(J29-I29)/I29</f>
        <v>-0.12904874827826138</v>
      </c>
      <c r="N29" s="83">
        <f>(L29-K29)/K29</f>
        <v>-0.12095083345981274</v>
      </c>
      <c r="P29" s="49">
        <f t="shared" si="0"/>
        <v>3.1579112575951211</v>
      </c>
      <c r="Q29" s="254">
        <f t="shared" si="0"/>
        <v>3.1538758195140759</v>
      </c>
      <c r="R29" s="92">
        <f>(Q29-P29)/P29</f>
        <v>-1.2778820403326913E-3</v>
      </c>
    </row>
    <row r="30" spans="1:18" ht="20.100000000000001" customHeight="1" x14ac:dyDescent="0.25">
      <c r="A30" s="14" t="s">
        <v>192</v>
      </c>
      <c r="B30" s="25">
        <v>336.92</v>
      </c>
      <c r="C30" s="223">
        <v>335.15</v>
      </c>
      <c r="D30" s="4">
        <f t="shared" si="1"/>
        <v>3.5228921593691491E-3</v>
      </c>
      <c r="E30" s="229">
        <f t="shared" si="2"/>
        <v>3.6122105758714033E-3</v>
      </c>
      <c r="F30" s="87">
        <f t="shared" si="3"/>
        <v>-5.2534726344533973E-3</v>
      </c>
      <c r="G30" s="83">
        <f t="shared" si="4"/>
        <v>2.53537186100663E-2</v>
      </c>
      <c r="I30" s="25">
        <v>94.832999999999998</v>
      </c>
      <c r="J30" s="223">
        <v>117.42700000000001</v>
      </c>
      <c r="K30" s="4">
        <f t="shared" si="5"/>
        <v>3.1919365542655638E-3</v>
      </c>
      <c r="L30" s="229">
        <f t="shared" si="6"/>
        <v>3.98916541762139E-3</v>
      </c>
      <c r="M30" s="87">
        <f t="shared" si="7"/>
        <v>0.2382503980681831</v>
      </c>
      <c r="N30" s="83">
        <f t="shared" si="8"/>
        <v>0.24976338025592787</v>
      </c>
      <c r="P30" s="49">
        <f t="shared" si="0"/>
        <v>2.8147037872491989</v>
      </c>
      <c r="Q30" s="254">
        <f t="shared" si="0"/>
        <v>3.5037147545874987</v>
      </c>
      <c r="R30" s="92">
        <f t="shared" si="9"/>
        <v>0.24478986757312324</v>
      </c>
    </row>
    <row r="31" spans="1:18" ht="20.100000000000001" customHeight="1" x14ac:dyDescent="0.25">
      <c r="A31" s="14" t="s">
        <v>190</v>
      </c>
      <c r="B31" s="25">
        <v>509.56</v>
      </c>
      <c r="C31" s="223">
        <v>230.70999999999998</v>
      </c>
      <c r="D31" s="4">
        <f t="shared" si="1"/>
        <v>5.3280450217503966E-3</v>
      </c>
      <c r="E31" s="229">
        <f t="shared" si="2"/>
        <v>2.486567512932393E-3</v>
      </c>
      <c r="F31" s="87">
        <f t="shared" si="3"/>
        <v>-0.54723683177643456</v>
      </c>
      <c r="G31" s="83">
        <f t="shared" si="4"/>
        <v>-0.53330583679724741</v>
      </c>
      <c r="I31" s="25">
        <v>128.92000000000002</v>
      </c>
      <c r="J31" s="223">
        <v>106.08099999999999</v>
      </c>
      <c r="K31" s="4">
        <f t="shared" si="5"/>
        <v>4.3392538523079156E-3</v>
      </c>
      <c r="L31" s="229">
        <f t="shared" si="6"/>
        <v>3.6037253499339554E-3</v>
      </c>
      <c r="M31" s="87">
        <f t="shared" si="7"/>
        <v>-0.17715637604716122</v>
      </c>
      <c r="N31" s="83">
        <f t="shared" si="8"/>
        <v>-0.16950575546133473</v>
      </c>
      <c r="P31" s="49">
        <f t="shared" si="0"/>
        <v>2.5300259047020961</v>
      </c>
      <c r="Q31" s="254">
        <f t="shared" si="0"/>
        <v>4.5980234926964583</v>
      </c>
      <c r="R31" s="92">
        <f t="shared" si="9"/>
        <v>0.81738198180143273</v>
      </c>
    </row>
    <row r="32" spans="1:18" ht="20.100000000000001" customHeight="1" thickBot="1" x14ac:dyDescent="0.3">
      <c r="A32" s="14" t="s">
        <v>18</v>
      </c>
      <c r="B32" s="25">
        <f>B33-SUM(B7:B31)</f>
        <v>3307.6100000000151</v>
      </c>
      <c r="C32" s="223">
        <f>C33-SUM(C7:C31)</f>
        <v>3511.4899999999907</v>
      </c>
      <c r="D32" s="4">
        <f t="shared" si="1"/>
        <v>3.4584926199842825E-2</v>
      </c>
      <c r="E32" s="229">
        <f t="shared" si="2"/>
        <v>3.7846460734198541E-2</v>
      </c>
      <c r="F32" s="87">
        <f t="shared" si="3"/>
        <v>6.1639673359306153E-2</v>
      </c>
      <c r="G32" s="83">
        <f t="shared" si="4"/>
        <v>9.4305088740381307E-2</v>
      </c>
      <c r="I32" s="25">
        <v>1.925</v>
      </c>
      <c r="J32" s="223">
        <v>46.324999999999996</v>
      </c>
      <c r="K32" s="4">
        <f t="shared" si="5"/>
        <v>6.4792612982413417E-5</v>
      </c>
      <c r="L32" s="229">
        <f t="shared" si="6"/>
        <v>1.573727404866946E-3</v>
      </c>
      <c r="M32" s="87">
        <f t="shared" si="7"/>
        <v>23.064935064935064</v>
      </c>
      <c r="N32" s="83">
        <f t="shared" si="8"/>
        <v>23.288685583557204</v>
      </c>
      <c r="P32" s="49">
        <f t="shared" si="0"/>
        <v>5.8199122629330278E-3</v>
      </c>
      <c r="Q32" s="254">
        <f t="shared" si="0"/>
        <v>0.13192405503077076</v>
      </c>
      <c r="R32" s="92">
        <f t="shared" si="9"/>
        <v>21.667705125211931</v>
      </c>
    </row>
    <row r="33" spans="1:18" ht="26.25" customHeight="1" thickBot="1" x14ac:dyDescent="0.3">
      <c r="A33" s="18" t="s">
        <v>19</v>
      </c>
      <c r="B33" s="23">
        <v>95637.330000000031</v>
      </c>
      <c r="C33" s="242">
        <v>92782.51999999999</v>
      </c>
      <c r="D33" s="20">
        <f>SUM(D7:D32)</f>
        <v>1</v>
      </c>
      <c r="E33" s="243">
        <f>SUM(E7:E32)</f>
        <v>0.99999999999999989</v>
      </c>
      <c r="F33" s="97">
        <f t="shared" si="3"/>
        <v>-2.9850373279973839E-2</v>
      </c>
      <c r="G33" s="99">
        <v>0</v>
      </c>
      <c r="H33" s="2"/>
      <c r="I33" s="23">
        <v>29710.176999999996</v>
      </c>
      <c r="J33" s="242">
        <v>29436.483000000015</v>
      </c>
      <c r="K33" s="20">
        <f>SUM(K7:K32)</f>
        <v>0.96588162366047181</v>
      </c>
      <c r="L33" s="243">
        <f>SUM(L7:L32)</f>
        <v>0.9625064244257705</v>
      </c>
      <c r="M33" s="97">
        <f t="shared" si="7"/>
        <v>-9.2121295675882831E-3</v>
      </c>
      <c r="N33" s="99">
        <f t="shared" si="8"/>
        <v>-3.4944232833730403E-3</v>
      </c>
      <c r="P33" s="40">
        <f t="shared" si="0"/>
        <v>3.1065460526762911</v>
      </c>
      <c r="Q33" s="244">
        <f t="shared" si="0"/>
        <v>3.1726324096392315</v>
      </c>
      <c r="R33" s="98">
        <f t="shared" si="9"/>
        <v>2.1273258417014926E-2</v>
      </c>
    </row>
    <row r="35" spans="1:18" ht="15.75" thickBot="1" x14ac:dyDescent="0.3"/>
    <row r="36" spans="1:18" x14ac:dyDescent="0.25">
      <c r="A36" s="424" t="s">
        <v>2</v>
      </c>
      <c r="B36" s="408" t="s">
        <v>1</v>
      </c>
      <c r="C36" s="404"/>
      <c r="D36" s="408" t="s">
        <v>13</v>
      </c>
      <c r="E36" s="404"/>
      <c r="F36" s="427" t="s">
        <v>141</v>
      </c>
      <c r="G36" s="423"/>
      <c r="I36" s="428" t="s">
        <v>20</v>
      </c>
      <c r="J36" s="429"/>
      <c r="K36" s="408" t="s">
        <v>13</v>
      </c>
      <c r="L36" s="410"/>
      <c r="M36" s="422" t="s">
        <v>141</v>
      </c>
      <c r="N36" s="423"/>
      <c r="P36" s="403" t="s">
        <v>23</v>
      </c>
      <c r="Q36" s="404"/>
      <c r="R36" s="208" t="s">
        <v>0</v>
      </c>
    </row>
    <row r="37" spans="1:18" x14ac:dyDescent="0.25">
      <c r="A37" s="425"/>
      <c r="B37" s="411" t="str">
        <f>B5</f>
        <v>jan.-fev</v>
      </c>
      <c r="C37" s="412"/>
      <c r="D37" s="411" t="str">
        <f>B5</f>
        <v>jan.-fev</v>
      </c>
      <c r="E37" s="412"/>
      <c r="F37" s="411" t="str">
        <f>B5</f>
        <v>jan.-fev</v>
      </c>
      <c r="G37" s="413"/>
      <c r="I37" s="401" t="str">
        <f>B5</f>
        <v>jan.-fev</v>
      </c>
      <c r="J37" s="412"/>
      <c r="K37" s="411" t="str">
        <f>B5</f>
        <v>jan.-fev</v>
      </c>
      <c r="L37" s="402"/>
      <c r="M37" s="412" t="str">
        <f>B5</f>
        <v>jan.-fev</v>
      </c>
      <c r="N37" s="413"/>
      <c r="P37" s="401" t="str">
        <f>B5</f>
        <v>jan.-fev</v>
      </c>
      <c r="Q37" s="402"/>
      <c r="R37" s="209" t="str">
        <f>R5</f>
        <v>2019/2018</v>
      </c>
    </row>
    <row r="38" spans="1:18" ht="19.5" customHeight="1" thickBot="1" x14ac:dyDescent="0.3">
      <c r="A38" s="426"/>
      <c r="B38" s="148">
        <f>B6</f>
        <v>2018</v>
      </c>
      <c r="C38" s="213">
        <f>C6</f>
        <v>2019</v>
      </c>
      <c r="D38" s="148">
        <f>B6</f>
        <v>2018</v>
      </c>
      <c r="E38" s="213">
        <f>C6</f>
        <v>2019</v>
      </c>
      <c r="F38" s="148" t="s">
        <v>1</v>
      </c>
      <c r="G38" s="212" t="s">
        <v>15</v>
      </c>
      <c r="I38" s="36">
        <f>B6</f>
        <v>2018</v>
      </c>
      <c r="J38" s="213">
        <f>C6</f>
        <v>2019</v>
      </c>
      <c r="K38" s="148">
        <f>B6</f>
        <v>2018</v>
      </c>
      <c r="L38" s="213">
        <f>C6</f>
        <v>2019</v>
      </c>
      <c r="M38" s="37">
        <v>1000</v>
      </c>
      <c r="N38" s="212" t="s">
        <v>15</v>
      </c>
      <c r="P38" s="36">
        <f>B6</f>
        <v>2018</v>
      </c>
      <c r="Q38" s="213">
        <f>C6</f>
        <v>2019</v>
      </c>
      <c r="R38" s="210" t="s">
        <v>24</v>
      </c>
    </row>
    <row r="39" spans="1:18" ht="20.100000000000001" customHeight="1" x14ac:dyDescent="0.25">
      <c r="A39" s="57" t="s">
        <v>179</v>
      </c>
      <c r="B39" s="59">
        <v>11851.12</v>
      </c>
      <c r="C39" s="245">
        <v>9580.6000000000022</v>
      </c>
      <c r="D39" s="4">
        <f t="shared" ref="D39:D61" si="17">B39/$B$62</f>
        <v>0.2669239104508741</v>
      </c>
      <c r="E39" s="247">
        <f t="shared" ref="E39:E61" si="18">C39/$C$62</f>
        <v>0.25145509366771801</v>
      </c>
      <c r="F39" s="87">
        <f>(C39-B39)/B39</f>
        <v>-0.19158695549450167</v>
      </c>
      <c r="G39" s="101">
        <f>(E39-D39)/D39</f>
        <v>-5.7952158564689708E-2</v>
      </c>
      <c r="I39" s="59">
        <v>3165.3879999999999</v>
      </c>
      <c r="J39" s="245">
        <v>2736.87</v>
      </c>
      <c r="K39" s="4">
        <f t="shared" ref="K39:K61" si="19">I39/$I$62</f>
        <v>0.26508223032026634</v>
      </c>
      <c r="L39" s="247">
        <f t="shared" ref="L39:L61" si="20">J39/$J$62</f>
        <v>0.24991809018079325</v>
      </c>
      <c r="M39" s="87">
        <f>(J39-I39)/I39</f>
        <v>-0.13537613714337707</v>
      </c>
      <c r="N39" s="101">
        <f>(L39-K39)/K39</f>
        <v>-5.7205419318949152E-2</v>
      </c>
      <c r="P39" s="49">
        <f t="shared" ref="P39:Q62" si="21">(I39/B39)*10</f>
        <v>2.6709610568452602</v>
      </c>
      <c r="Q39" s="253">
        <f t="shared" si="21"/>
        <v>2.8566791223931687</v>
      </c>
      <c r="R39" s="104">
        <f t="shared" si="9"/>
        <v>6.9532300020601873E-2</v>
      </c>
    </row>
    <row r="40" spans="1:18" ht="20.100000000000001" customHeight="1" x14ac:dyDescent="0.25">
      <c r="A40" s="57" t="s">
        <v>176</v>
      </c>
      <c r="B40" s="25">
        <v>9496.9199999999983</v>
      </c>
      <c r="C40" s="223">
        <v>9480.3499999999985</v>
      </c>
      <c r="D40" s="4">
        <f t="shared" si="17"/>
        <v>0.21390003844692437</v>
      </c>
      <c r="E40" s="229">
        <f t="shared" si="18"/>
        <v>0.24882390427037449</v>
      </c>
      <c r="F40" s="87">
        <f t="shared" ref="F40:F62" si="22">(C40-B40)/B40</f>
        <v>-1.7447762011262296E-3</v>
      </c>
      <c r="G40" s="83">
        <f t="shared" ref="G40:G61" si="23">(E40-D40)/D40</f>
        <v>0.16327190063650163</v>
      </c>
      <c r="I40" s="25">
        <v>2332.9239999999995</v>
      </c>
      <c r="J40" s="223">
        <v>2120.6030000000001</v>
      </c>
      <c r="K40" s="4">
        <f t="shared" si="19"/>
        <v>0.19536837098253892</v>
      </c>
      <c r="L40" s="229">
        <f t="shared" si="20"/>
        <v>0.19364348755756056</v>
      </c>
      <c r="M40" s="87">
        <f t="shared" ref="M40:M62" si="24">(J40-I40)/I40</f>
        <v>-9.1010680159319166E-2</v>
      </c>
      <c r="N40" s="83">
        <f t="shared" ref="N40:N61" si="25">(L40-K40)/K40</f>
        <v>-8.8288775522038319E-3</v>
      </c>
      <c r="P40" s="49">
        <f t="shared" si="21"/>
        <v>2.4565058987545436</v>
      </c>
      <c r="Q40" s="254">
        <f t="shared" si="21"/>
        <v>2.2368404120101055</v>
      </c>
      <c r="R40" s="92">
        <f t="shared" si="9"/>
        <v>-8.9421925205149799E-2</v>
      </c>
    </row>
    <row r="41" spans="1:18" ht="20.100000000000001" customHeight="1" x14ac:dyDescent="0.25">
      <c r="A41" s="57" t="s">
        <v>177</v>
      </c>
      <c r="B41" s="25">
        <v>5977.7199999999993</v>
      </c>
      <c r="C41" s="223">
        <v>5483.05</v>
      </c>
      <c r="D41" s="4">
        <f t="shared" si="17"/>
        <v>0.13463675989951995</v>
      </c>
      <c r="E41" s="229">
        <f t="shared" si="18"/>
        <v>0.14390965611076353</v>
      </c>
      <c r="F41" s="87">
        <f t="shared" si="22"/>
        <v>-8.2752286825076987E-2</v>
      </c>
      <c r="G41" s="83">
        <f t="shared" si="23"/>
        <v>6.8873435591914028E-2</v>
      </c>
      <c r="I41" s="25">
        <v>1563.7949999999998</v>
      </c>
      <c r="J41" s="223">
        <v>1547.9829999999999</v>
      </c>
      <c r="K41" s="4">
        <f t="shared" si="19"/>
        <v>0.13095843743758456</v>
      </c>
      <c r="L41" s="229">
        <f t="shared" si="20"/>
        <v>0.14135452359532419</v>
      </c>
      <c r="M41" s="87">
        <f t="shared" si="24"/>
        <v>-1.0111299754763188E-2</v>
      </c>
      <c r="N41" s="83">
        <f t="shared" si="25"/>
        <v>7.9384622794498844E-2</v>
      </c>
      <c r="P41" s="49">
        <f t="shared" si="21"/>
        <v>2.6160392256579437</v>
      </c>
      <c r="Q41" s="254">
        <f t="shared" si="21"/>
        <v>2.823215181331558</v>
      </c>
      <c r="R41" s="92">
        <f t="shared" si="9"/>
        <v>7.9194514226562804E-2</v>
      </c>
    </row>
    <row r="42" spans="1:18" ht="20.100000000000001" customHeight="1" x14ac:dyDescent="0.25">
      <c r="A42" s="57" t="s">
        <v>181</v>
      </c>
      <c r="B42" s="25">
        <v>3851.0400000000004</v>
      </c>
      <c r="C42" s="223">
        <v>3418.48</v>
      </c>
      <c r="D42" s="4">
        <f t="shared" si="17"/>
        <v>8.6737342639576193E-2</v>
      </c>
      <c r="E42" s="229">
        <f t="shared" si="18"/>
        <v>8.97223773668894E-2</v>
      </c>
      <c r="F42" s="87">
        <f t="shared" si="22"/>
        <v>-0.11232290498151158</v>
      </c>
      <c r="G42" s="83">
        <f t="shared" si="23"/>
        <v>3.4414643525765641E-2</v>
      </c>
      <c r="I42" s="25">
        <v>1070.3140000000001</v>
      </c>
      <c r="J42" s="223">
        <v>1038.6150000000002</v>
      </c>
      <c r="K42" s="4">
        <f t="shared" si="19"/>
        <v>8.9632368058198741E-2</v>
      </c>
      <c r="L42" s="229">
        <f t="shared" si="20"/>
        <v>9.4841434643634759E-2</v>
      </c>
      <c r="M42" s="87">
        <f t="shared" si="24"/>
        <v>-2.961654243521045E-2</v>
      </c>
      <c r="N42" s="83">
        <f t="shared" si="25"/>
        <v>5.811590944527701E-2</v>
      </c>
      <c r="P42" s="49">
        <f t="shared" si="21"/>
        <v>2.7792855955793758</v>
      </c>
      <c r="Q42" s="254">
        <f t="shared" si="21"/>
        <v>3.0382362921532384</v>
      </c>
      <c r="R42" s="92">
        <f t="shared" si="9"/>
        <v>9.3171675838474313E-2</v>
      </c>
    </row>
    <row r="43" spans="1:18" ht="20.100000000000001" customHeight="1" x14ac:dyDescent="0.25">
      <c r="A43" s="57" t="s">
        <v>178</v>
      </c>
      <c r="B43" s="25">
        <v>2442.37</v>
      </c>
      <c r="C43" s="223">
        <v>2148.23</v>
      </c>
      <c r="D43" s="4">
        <f t="shared" si="17"/>
        <v>5.5009733355826394E-2</v>
      </c>
      <c r="E43" s="229">
        <f t="shared" si="18"/>
        <v>5.6383042384589875E-2</v>
      </c>
      <c r="F43" s="87">
        <f t="shared" si="22"/>
        <v>-0.12043220314694329</v>
      </c>
      <c r="G43" s="83">
        <f t="shared" si="23"/>
        <v>2.4964837038571573E-2</v>
      </c>
      <c r="I43" s="25">
        <v>822.16599999999994</v>
      </c>
      <c r="J43" s="223">
        <v>789.85399999999993</v>
      </c>
      <c r="K43" s="4">
        <f t="shared" si="19"/>
        <v>6.8851463698444582E-2</v>
      </c>
      <c r="L43" s="229">
        <f t="shared" si="20"/>
        <v>7.2125750657378779E-2</v>
      </c>
      <c r="M43" s="87">
        <f t="shared" si="24"/>
        <v>-3.9301065721520978E-2</v>
      </c>
      <c r="N43" s="83">
        <f t="shared" si="25"/>
        <v>4.755580757549191E-2</v>
      </c>
      <c r="P43" s="49">
        <f t="shared" si="21"/>
        <v>3.3662630969099681</v>
      </c>
      <c r="Q43" s="254">
        <f t="shared" si="21"/>
        <v>3.6767664542437255</v>
      </c>
      <c r="R43" s="92">
        <f t="shared" si="9"/>
        <v>9.2239776985578253E-2</v>
      </c>
    </row>
    <row r="44" spans="1:18" ht="20.100000000000001" customHeight="1" x14ac:dyDescent="0.25">
      <c r="A44" s="57" t="s">
        <v>185</v>
      </c>
      <c r="B44" s="25">
        <v>1962.49</v>
      </c>
      <c r="C44" s="223">
        <v>1635.3899999999999</v>
      </c>
      <c r="D44" s="4">
        <f t="shared" si="17"/>
        <v>4.4201350169497555E-2</v>
      </c>
      <c r="E44" s="229">
        <f t="shared" si="18"/>
        <v>4.2922901032633576E-2</v>
      </c>
      <c r="F44" s="87">
        <f t="shared" si="22"/>
        <v>-0.16667600854017098</v>
      </c>
      <c r="G44" s="83">
        <f t="shared" si="23"/>
        <v>-2.892330510180232E-2</v>
      </c>
      <c r="I44" s="25">
        <v>700.23599999999988</v>
      </c>
      <c r="J44" s="223">
        <v>590.221</v>
      </c>
      <c r="K44" s="4">
        <f t="shared" si="19"/>
        <v>5.8640558639428089E-2</v>
      </c>
      <c r="L44" s="229">
        <f t="shared" si="20"/>
        <v>5.3896204461519173E-2</v>
      </c>
      <c r="M44" s="87">
        <f t="shared" si="24"/>
        <v>-0.15711131675606493</v>
      </c>
      <c r="N44" s="83">
        <f t="shared" si="25"/>
        <v>-8.0905678390296915E-2</v>
      </c>
      <c r="P44" s="49">
        <f t="shared" si="21"/>
        <v>3.5680997100622163</v>
      </c>
      <c r="Q44" s="254">
        <f t="shared" si="21"/>
        <v>3.6090534979423872</v>
      </c>
      <c r="R44" s="92">
        <f t="shared" si="9"/>
        <v>1.1477758809452327E-2</v>
      </c>
    </row>
    <row r="45" spans="1:18" ht="20.100000000000001" customHeight="1" x14ac:dyDescent="0.25">
      <c r="A45" s="57" t="s">
        <v>180</v>
      </c>
      <c r="B45" s="25">
        <v>1703.55</v>
      </c>
      <c r="C45" s="223">
        <v>1754.61</v>
      </c>
      <c r="D45" s="4">
        <f t="shared" si="17"/>
        <v>3.836921975716949E-2</v>
      </c>
      <c r="E45" s="229">
        <f t="shared" si="18"/>
        <v>4.6051982328905769E-2</v>
      </c>
      <c r="F45" s="87">
        <f t="shared" si="22"/>
        <v>2.9972704059170525E-2</v>
      </c>
      <c r="G45" s="83">
        <f t="shared" si="23"/>
        <v>0.20023244205534607</v>
      </c>
      <c r="I45" s="25">
        <v>466.755</v>
      </c>
      <c r="J45" s="223">
        <v>529.54999999999995</v>
      </c>
      <c r="K45" s="4">
        <f t="shared" si="19"/>
        <v>3.908792742410596E-2</v>
      </c>
      <c r="L45" s="229">
        <f t="shared" si="20"/>
        <v>4.8356014226192352E-2</v>
      </c>
      <c r="M45" s="87">
        <f t="shared" si="24"/>
        <v>0.13453524868507025</v>
      </c>
      <c r="N45" s="83">
        <f t="shared" si="25"/>
        <v>0.23710867812271519</v>
      </c>
      <c r="P45" s="49">
        <f t="shared" si="21"/>
        <v>2.7398960993220038</v>
      </c>
      <c r="Q45" s="254">
        <f t="shared" si="21"/>
        <v>3.0180495950667097</v>
      </c>
      <c r="R45" s="92">
        <f t="shared" si="9"/>
        <v>0.10151972398279475</v>
      </c>
    </row>
    <row r="46" spans="1:18" ht="20.100000000000001" customHeight="1" x14ac:dyDescent="0.25">
      <c r="A46" s="57" t="s">
        <v>182</v>
      </c>
      <c r="B46" s="25">
        <v>3684.21</v>
      </c>
      <c r="C46" s="223">
        <v>1446.8000000000002</v>
      </c>
      <c r="D46" s="4">
        <f t="shared" si="17"/>
        <v>8.2979814576361957E-2</v>
      </c>
      <c r="E46" s="229">
        <f t="shared" si="18"/>
        <v>3.7973115412234561E-2</v>
      </c>
      <c r="F46" s="87">
        <f t="shared" si="22"/>
        <v>-0.60729708675672667</v>
      </c>
      <c r="G46" s="83">
        <f t="shared" si="23"/>
        <v>-0.5423812934977108</v>
      </c>
      <c r="I46" s="25">
        <v>749.40500000000009</v>
      </c>
      <c r="J46" s="223">
        <v>409.14900000000006</v>
      </c>
      <c r="K46" s="4">
        <f t="shared" si="19"/>
        <v>6.2758167028231365E-2</v>
      </c>
      <c r="L46" s="229">
        <f t="shared" si="20"/>
        <v>3.7361561447705367E-2</v>
      </c>
      <c r="M46" s="87">
        <f t="shared" si="24"/>
        <v>-0.45403486766167828</v>
      </c>
      <c r="N46" s="83">
        <f t="shared" si="25"/>
        <v>-0.40467411307760942</v>
      </c>
      <c r="P46" s="49">
        <f t="shared" si="21"/>
        <v>2.0340995762999396</v>
      </c>
      <c r="Q46" s="254">
        <f t="shared" si="21"/>
        <v>2.8279582526956042</v>
      </c>
      <c r="R46" s="92">
        <f t="shared" si="9"/>
        <v>0.39027522823622351</v>
      </c>
    </row>
    <row r="47" spans="1:18" ht="20.100000000000001" customHeight="1" x14ac:dyDescent="0.25">
      <c r="A47" s="57" t="s">
        <v>184</v>
      </c>
      <c r="B47" s="25">
        <v>1035.9399999999998</v>
      </c>
      <c r="C47" s="223">
        <v>921.2399999999999</v>
      </c>
      <c r="D47" s="4">
        <f t="shared" si="17"/>
        <v>2.3332575806546421E-2</v>
      </c>
      <c r="E47" s="229">
        <f t="shared" si="18"/>
        <v>2.41791214005854E-2</v>
      </c>
      <c r="F47" s="87">
        <f t="shared" si="22"/>
        <v>-0.1107206981099291</v>
      </c>
      <c r="G47" s="83">
        <f t="shared" si="23"/>
        <v>3.6281703360049218E-2</v>
      </c>
      <c r="I47" s="25">
        <v>359.755</v>
      </c>
      <c r="J47" s="223">
        <v>352.81100000000004</v>
      </c>
      <c r="K47" s="4">
        <f t="shared" si="19"/>
        <v>3.0127320179664366E-2</v>
      </c>
      <c r="L47" s="229">
        <f t="shared" si="20"/>
        <v>3.2217040383641114E-2</v>
      </c>
      <c r="M47" s="87">
        <f t="shared" si="24"/>
        <v>-1.9302024989228669E-2</v>
      </c>
      <c r="N47" s="83">
        <f t="shared" si="25"/>
        <v>6.9362963300907465E-2</v>
      </c>
      <c r="P47" s="49">
        <f t="shared" si="21"/>
        <v>3.472739733961427</v>
      </c>
      <c r="Q47" s="254">
        <f t="shared" si="21"/>
        <v>3.8297403499630938</v>
      </c>
      <c r="R47" s="92">
        <f t="shared" si="9"/>
        <v>0.10280085562139973</v>
      </c>
    </row>
    <row r="48" spans="1:18" ht="20.100000000000001" customHeight="1" x14ac:dyDescent="0.25">
      <c r="A48" s="57" t="s">
        <v>183</v>
      </c>
      <c r="B48" s="25">
        <v>553.07000000000016</v>
      </c>
      <c r="C48" s="223">
        <v>734.88999999999987</v>
      </c>
      <c r="D48" s="4">
        <f t="shared" si="17"/>
        <v>1.245684856393868E-2</v>
      </c>
      <c r="E48" s="229">
        <f t="shared" si="18"/>
        <v>1.9288127443528508E-2</v>
      </c>
      <c r="F48" s="87">
        <f t="shared" si="22"/>
        <v>0.32874681324244609</v>
      </c>
      <c r="G48" s="83">
        <f t="shared" si="23"/>
        <v>0.54839543440912419</v>
      </c>
      <c r="I48" s="25">
        <v>184.88299999999998</v>
      </c>
      <c r="J48" s="223">
        <v>313.80700000000007</v>
      </c>
      <c r="K48" s="4">
        <f t="shared" si="19"/>
        <v>1.5482840646486877E-2</v>
      </c>
      <c r="L48" s="229">
        <f t="shared" si="20"/>
        <v>2.8655378635216219E-2</v>
      </c>
      <c r="M48" s="87">
        <f t="shared" si="24"/>
        <v>0.69732749901288982</v>
      </c>
      <c r="N48" s="83">
        <f t="shared" si="25"/>
        <v>0.85078302421967034</v>
      </c>
      <c r="P48" s="49">
        <f t="shared" si="21"/>
        <v>3.3428499104995741</v>
      </c>
      <c r="Q48" s="254">
        <f t="shared" si="21"/>
        <v>4.2701220590836737</v>
      </c>
      <c r="R48" s="92">
        <f t="shared" si="9"/>
        <v>0.27738970441706812</v>
      </c>
    </row>
    <row r="49" spans="1:18" ht="20.100000000000001" customHeight="1" x14ac:dyDescent="0.25">
      <c r="A49" s="57" t="s">
        <v>186</v>
      </c>
      <c r="B49" s="25">
        <v>446.01</v>
      </c>
      <c r="C49" s="223">
        <v>388.95000000000005</v>
      </c>
      <c r="D49" s="4">
        <f t="shared" si="17"/>
        <v>1.0045525933430288E-2</v>
      </c>
      <c r="E49" s="229">
        <f t="shared" si="18"/>
        <v>1.0208489936127061E-2</v>
      </c>
      <c r="F49" s="87">
        <f t="shared" si="22"/>
        <v>-0.12793435124772976</v>
      </c>
      <c r="G49" s="83">
        <f t="shared" si="23"/>
        <v>1.6222545616496675E-2</v>
      </c>
      <c r="I49" s="25">
        <v>140.846</v>
      </c>
      <c r="J49" s="223">
        <v>122.67</v>
      </c>
      <c r="K49" s="4">
        <f t="shared" si="19"/>
        <v>1.179500642944506E-2</v>
      </c>
      <c r="L49" s="229">
        <f t="shared" si="20"/>
        <v>1.1201647181809113E-2</v>
      </c>
      <c r="M49" s="87">
        <f t="shared" si="24"/>
        <v>-0.12904874827826138</v>
      </c>
      <c r="N49" s="83">
        <f t="shared" si="25"/>
        <v>-5.0305970682193446E-2</v>
      </c>
      <c r="P49" s="49">
        <f t="shared" si="21"/>
        <v>3.1579112575951211</v>
      </c>
      <c r="Q49" s="254">
        <f t="shared" si="21"/>
        <v>3.1538758195140759</v>
      </c>
      <c r="R49" s="92">
        <f t="shared" si="9"/>
        <v>-1.2778820403326913E-3</v>
      </c>
    </row>
    <row r="50" spans="1:18" ht="20.100000000000001" customHeight="1" x14ac:dyDescent="0.25">
      <c r="A50" s="57" t="s">
        <v>192</v>
      </c>
      <c r="B50" s="25">
        <v>336.92</v>
      </c>
      <c r="C50" s="223">
        <v>335.15</v>
      </c>
      <c r="D50" s="4">
        <f t="shared" si="17"/>
        <v>7.5884814185586255E-3</v>
      </c>
      <c r="E50" s="229">
        <f t="shared" si="18"/>
        <v>8.7964401647846347E-3</v>
      </c>
      <c r="F50" s="87">
        <f t="shared" si="22"/>
        <v>-5.2534726344533973E-3</v>
      </c>
      <c r="G50" s="83">
        <f t="shared" si="23"/>
        <v>0.15918319879808732</v>
      </c>
      <c r="I50" s="25">
        <v>94.832999999999998</v>
      </c>
      <c r="J50" s="223">
        <v>117.42700000000001</v>
      </c>
      <c r="K50" s="4">
        <f t="shared" si="19"/>
        <v>7.9416940823563553E-3</v>
      </c>
      <c r="L50" s="229">
        <f t="shared" si="20"/>
        <v>1.0722881092510793E-2</v>
      </c>
      <c r="M50" s="87">
        <f t="shared" si="24"/>
        <v>0.2382503980681831</v>
      </c>
      <c r="N50" s="83">
        <f t="shared" si="25"/>
        <v>0.35020072308416594</v>
      </c>
      <c r="P50" s="49">
        <f t="shared" si="21"/>
        <v>2.8147037872491989</v>
      </c>
      <c r="Q50" s="254">
        <f t="shared" si="21"/>
        <v>3.5037147545874987</v>
      </c>
      <c r="R50" s="92">
        <f t="shared" si="9"/>
        <v>0.24478986757312324</v>
      </c>
    </row>
    <row r="51" spans="1:18" ht="20.100000000000001" customHeight="1" x14ac:dyDescent="0.25">
      <c r="A51" s="57" t="s">
        <v>190</v>
      </c>
      <c r="B51" s="25">
        <v>509.56</v>
      </c>
      <c r="C51" s="223">
        <v>230.70999999999998</v>
      </c>
      <c r="D51" s="4">
        <f t="shared" si="17"/>
        <v>1.1476868668053938E-2</v>
      </c>
      <c r="E51" s="229">
        <f t="shared" si="18"/>
        <v>6.0552788614574461E-3</v>
      </c>
      <c r="F51" s="87">
        <f t="shared" si="22"/>
        <v>-0.54723683177643456</v>
      </c>
      <c r="G51" s="83">
        <f t="shared" si="23"/>
        <v>-0.4723927722278099</v>
      </c>
      <c r="I51" s="25">
        <v>128.92000000000002</v>
      </c>
      <c r="J51" s="223">
        <v>106.08099999999999</v>
      </c>
      <c r="K51" s="4">
        <f t="shared" si="19"/>
        <v>1.0796275569658046E-2</v>
      </c>
      <c r="L51" s="229">
        <f t="shared" si="20"/>
        <v>9.6868177606056292E-3</v>
      </c>
      <c r="M51" s="87">
        <f t="shared" si="24"/>
        <v>-0.17715637604716122</v>
      </c>
      <c r="N51" s="83">
        <f t="shared" si="25"/>
        <v>-0.10276301321637688</v>
      </c>
      <c r="P51" s="49">
        <f t="shared" si="21"/>
        <v>2.5300259047020961</v>
      </c>
      <c r="Q51" s="254">
        <f t="shared" si="21"/>
        <v>4.5980234926964583</v>
      </c>
      <c r="R51" s="92">
        <f t="shared" si="9"/>
        <v>0.81738198180143273</v>
      </c>
    </row>
    <row r="52" spans="1:18" ht="20.100000000000001" customHeight="1" x14ac:dyDescent="0.25">
      <c r="A52" s="57" t="s">
        <v>194</v>
      </c>
      <c r="B52" s="25">
        <v>172.84000000000003</v>
      </c>
      <c r="C52" s="223">
        <v>205.73</v>
      </c>
      <c r="D52" s="4">
        <f t="shared" si="17"/>
        <v>3.892891868644405E-3</v>
      </c>
      <c r="E52" s="229">
        <f t="shared" si="18"/>
        <v>5.3996468300794957E-3</v>
      </c>
      <c r="F52" s="87">
        <f t="shared" si="22"/>
        <v>0.19029159916685925</v>
      </c>
      <c r="G52" s="83">
        <f t="shared" si="23"/>
        <v>0.3870528677077737</v>
      </c>
      <c r="I52" s="25">
        <v>48.179000000000002</v>
      </c>
      <c r="J52" s="223">
        <v>58.018000000000001</v>
      </c>
      <c r="K52" s="4">
        <f t="shared" si="19"/>
        <v>4.0347018357939418E-3</v>
      </c>
      <c r="L52" s="229">
        <f t="shared" si="20"/>
        <v>5.2979307588994955E-3</v>
      </c>
      <c r="M52" s="87">
        <f t="shared" si="24"/>
        <v>0.20421760518068036</v>
      </c>
      <c r="N52" s="83">
        <f t="shared" si="25"/>
        <v>0.31309102246386383</v>
      </c>
      <c r="P52" s="49">
        <f t="shared" si="21"/>
        <v>2.7874913214533672</v>
      </c>
      <c r="Q52" s="254">
        <f t="shared" si="21"/>
        <v>2.8201040198318186</v>
      </c>
      <c r="R52" s="92">
        <f t="shared" si="9"/>
        <v>1.1699659162148521E-2</v>
      </c>
    </row>
    <row r="53" spans="1:18" ht="20.100000000000001" customHeight="1" x14ac:dyDescent="0.25">
      <c r="A53" s="57" t="s">
        <v>191</v>
      </c>
      <c r="B53" s="25">
        <v>80.719999999999985</v>
      </c>
      <c r="C53" s="223">
        <v>118.96000000000001</v>
      </c>
      <c r="D53" s="4">
        <f t="shared" si="17"/>
        <v>1.8180642885731097E-3</v>
      </c>
      <c r="E53" s="229">
        <f t="shared" si="18"/>
        <v>3.1222572639199768E-3</v>
      </c>
      <c r="F53" s="87">
        <f t="shared" si="22"/>
        <v>0.47373637264618473</v>
      </c>
      <c r="G53" s="83">
        <f t="shared" si="23"/>
        <v>0.7173525070284783</v>
      </c>
      <c r="I53" s="25">
        <v>24.926000000000002</v>
      </c>
      <c r="J53" s="223">
        <v>35.876999999999995</v>
      </c>
      <c r="K53" s="4">
        <f t="shared" si="19"/>
        <v>2.0874027679901991E-3</v>
      </c>
      <c r="L53" s="229">
        <f t="shared" si="20"/>
        <v>3.27611882238335E-3</v>
      </c>
      <c r="M53" s="87">
        <f t="shared" si="24"/>
        <v>0.43934044772526648</v>
      </c>
      <c r="N53" s="83">
        <f t="shared" si="25"/>
        <v>0.56947134143051603</v>
      </c>
      <c r="P53" s="49">
        <f t="shared" si="21"/>
        <v>3.0879583746283457</v>
      </c>
      <c r="Q53" s="254">
        <f t="shared" si="21"/>
        <v>3.0158876933422993</v>
      </c>
      <c r="R53" s="92">
        <f t="shared" si="9"/>
        <v>-2.3339265800407839E-2</v>
      </c>
    </row>
    <row r="54" spans="1:18" ht="20.100000000000001" customHeight="1" x14ac:dyDescent="0.25">
      <c r="A54" s="57" t="s">
        <v>199</v>
      </c>
      <c r="B54" s="25">
        <v>29.48</v>
      </c>
      <c r="C54" s="223">
        <v>51.230000000000004</v>
      </c>
      <c r="D54" s="4">
        <f t="shared" si="17"/>
        <v>6.6398086257600693E-4</v>
      </c>
      <c r="E54" s="229">
        <f t="shared" si="18"/>
        <v>1.3445968361686317E-3</v>
      </c>
      <c r="F54" s="87">
        <f t="shared" si="22"/>
        <v>0.73778833107191322</v>
      </c>
      <c r="G54" s="83">
        <f t="shared" si="23"/>
        <v>1.0250536001174486</v>
      </c>
      <c r="I54" s="25">
        <v>14.146999999999998</v>
      </c>
      <c r="J54" s="223">
        <v>28.128</v>
      </c>
      <c r="K54" s="4">
        <f t="shared" si="19"/>
        <v>1.184726268103881E-3</v>
      </c>
      <c r="L54" s="229">
        <f t="shared" si="20"/>
        <v>2.5685166049557897E-3</v>
      </c>
      <c r="M54" s="87">
        <f t="shared" si="24"/>
        <v>0.98826606347635559</v>
      </c>
      <c r="N54" s="83">
        <f t="shared" si="25"/>
        <v>1.1680253693257125</v>
      </c>
      <c r="P54" s="49">
        <f t="shared" si="21"/>
        <v>4.7988466757123467</v>
      </c>
      <c r="Q54" s="254">
        <f t="shared" si="21"/>
        <v>5.4905328908842463</v>
      </c>
      <c r="R54" s="92">
        <f t="shared" si="9"/>
        <v>0.14413592721614196</v>
      </c>
    </row>
    <row r="55" spans="1:18" ht="20.100000000000001" customHeight="1" x14ac:dyDescent="0.25">
      <c r="A55" s="57" t="s">
        <v>193</v>
      </c>
      <c r="B55" s="25">
        <v>22.169999999999998</v>
      </c>
      <c r="C55" s="223">
        <v>84.5</v>
      </c>
      <c r="D55" s="4">
        <f t="shared" si="17"/>
        <v>4.993370326767325E-4</v>
      </c>
      <c r="E55" s="229">
        <f t="shared" si="18"/>
        <v>2.2178105144690487E-3</v>
      </c>
      <c r="F55" s="87">
        <f t="shared" si="22"/>
        <v>2.8114569237708618</v>
      </c>
      <c r="G55" s="83">
        <f t="shared" si="23"/>
        <v>3.4415101811702491</v>
      </c>
      <c r="I55" s="25">
        <v>6.1339999999999995</v>
      </c>
      <c r="J55" s="223">
        <v>23.81</v>
      </c>
      <c r="K55" s="4">
        <f t="shared" si="19"/>
        <v>5.1368565268602572E-4</v>
      </c>
      <c r="L55" s="229">
        <f t="shared" si="20"/>
        <v>2.1742171631113963E-3</v>
      </c>
      <c r="M55" s="87">
        <f t="shared" si="24"/>
        <v>2.8816432996413432</v>
      </c>
      <c r="N55" s="83">
        <f t="shared" si="25"/>
        <v>3.2325830042995545</v>
      </c>
      <c r="P55" s="49">
        <f t="shared" si="21"/>
        <v>2.7668019846639602</v>
      </c>
      <c r="Q55" s="254">
        <f t="shared" si="21"/>
        <v>2.8177514792899405</v>
      </c>
      <c r="R55" s="92">
        <f t="shared" si="9"/>
        <v>1.841457932601864E-2</v>
      </c>
    </row>
    <row r="56" spans="1:18" ht="20.100000000000001" customHeight="1" x14ac:dyDescent="0.25">
      <c r="A56" s="57" t="s">
        <v>197</v>
      </c>
      <c r="B56" s="25">
        <v>95.09</v>
      </c>
      <c r="C56" s="223">
        <v>31.349999999999998</v>
      </c>
      <c r="D56" s="4">
        <f t="shared" si="17"/>
        <v>2.1417211744352953E-3</v>
      </c>
      <c r="E56" s="229">
        <f t="shared" si="18"/>
        <v>8.2282082400715595E-4</v>
      </c>
      <c r="F56" s="87">
        <f t="shared" ref="F56" si="26">(C56-B56)/B56</f>
        <v>-0.67031233568198556</v>
      </c>
      <c r="G56" s="83">
        <f t="shared" ref="G56" si="27">(E56-D56)/D56</f>
        <v>-0.61581328427398674</v>
      </c>
      <c r="I56" s="25">
        <v>26.448999999999998</v>
      </c>
      <c r="J56" s="223">
        <v>9.4599999999999991</v>
      </c>
      <c r="K56" s="4">
        <f t="shared" si="19"/>
        <v>2.2149448692358486E-3</v>
      </c>
      <c r="L56" s="229">
        <f t="shared" si="20"/>
        <v>8.6384268639369207E-4</v>
      </c>
      <c r="M56" s="87">
        <f t="shared" ref="M56" si="28">(J56-I56)/I56</f>
        <v>-0.64233052289311499</v>
      </c>
      <c r="N56" s="83">
        <f t="shared" ref="N56" si="29">(L56-K56)/K56</f>
        <v>-0.60999359469758907</v>
      </c>
      <c r="P56" s="49">
        <f t="shared" ref="P56" si="30">(I56/B56)*10</f>
        <v>2.7814701861394466</v>
      </c>
      <c r="Q56" s="254">
        <f t="shared" ref="Q56" si="31">(J56/C56)*10</f>
        <v>3.0175438596491229</v>
      </c>
      <c r="R56" s="92">
        <f t="shared" ref="R56" si="32">(Q56-P56)/P56</f>
        <v>8.4873702650516525E-2</v>
      </c>
    </row>
    <row r="57" spans="1:18" ht="20.100000000000001" customHeight="1" x14ac:dyDescent="0.25">
      <c r="A57" s="57" t="s">
        <v>195</v>
      </c>
      <c r="B57" s="25">
        <v>5.4399999999999995</v>
      </c>
      <c r="C57" s="223">
        <v>26.15</v>
      </c>
      <c r="D57" s="4">
        <f t="shared" si="17"/>
        <v>1.22525640855274E-4</v>
      </c>
      <c r="E57" s="229">
        <f t="shared" si="18"/>
        <v>6.863401769629068E-4</v>
      </c>
      <c r="F57" s="87">
        <f t="shared" ref="F57:F58" si="33">(C57-B57)/B57</f>
        <v>3.8069852941176476</v>
      </c>
      <c r="G57" s="83">
        <f t="shared" ref="G57:G58" si="34">(E57-D57)/D57</f>
        <v>4.601604465579614</v>
      </c>
      <c r="I57" s="25">
        <v>1.85</v>
      </c>
      <c r="J57" s="223">
        <v>8.1470000000000002</v>
      </c>
      <c r="K57" s="4">
        <f t="shared" si="19"/>
        <v>1.5492638693660708E-4</v>
      </c>
      <c r="L57" s="229">
        <f t="shared" si="20"/>
        <v>7.4394570465638585E-4</v>
      </c>
      <c r="M57" s="87">
        <f t="shared" ref="M57:M58" si="35">(J57-I57)/I57</f>
        <v>3.4037837837837839</v>
      </c>
      <c r="N57" s="83">
        <f t="shared" ref="N57:N58" si="36">(L57-K57)/K57</f>
        <v>3.8019302545330396</v>
      </c>
      <c r="P57" s="49">
        <f t="shared" ref="P57:P58" si="37">(I57/B57)*10</f>
        <v>3.4007352941176476</v>
      </c>
      <c r="Q57" s="254">
        <f t="shared" ref="Q57:Q58" si="38">(J57/C57)*10</f>
        <v>3.115487571701721</v>
      </c>
      <c r="R57" s="92">
        <f t="shared" ref="R57:R58" si="39">(Q57-P57)/P57</f>
        <v>-8.3878249186088688E-2</v>
      </c>
    </row>
    <row r="58" spans="1:18" ht="20.100000000000001" customHeight="1" x14ac:dyDescent="0.25">
      <c r="A58" s="57" t="s">
        <v>210</v>
      </c>
      <c r="B58" s="25">
        <v>11.129999999999999</v>
      </c>
      <c r="C58" s="223">
        <v>7.0299999999999994</v>
      </c>
      <c r="D58" s="4">
        <f t="shared" si="17"/>
        <v>2.5068205564691168E-4</v>
      </c>
      <c r="E58" s="229">
        <f t="shared" si="18"/>
        <v>1.8451133629251374E-4</v>
      </c>
      <c r="F58" s="87">
        <f t="shared" si="33"/>
        <v>-0.36837376460017968</v>
      </c>
      <c r="G58" s="83">
        <f t="shared" si="34"/>
        <v>-0.26396272833983814</v>
      </c>
      <c r="I58" s="25">
        <v>5.1639999999999997</v>
      </c>
      <c r="J58" s="223">
        <v>3.625</v>
      </c>
      <c r="K58" s="4">
        <f t="shared" si="19"/>
        <v>4.3245397953548047E-4</v>
      </c>
      <c r="L58" s="229">
        <f t="shared" si="20"/>
        <v>3.3101794272485561E-4</v>
      </c>
      <c r="M58" s="87">
        <f t="shared" si="35"/>
        <v>-0.29802478698683188</v>
      </c>
      <c r="N58" s="83">
        <f t="shared" si="36"/>
        <v>-0.2345591475874084</v>
      </c>
      <c r="P58" s="49">
        <f t="shared" si="37"/>
        <v>4.639712488769093</v>
      </c>
      <c r="Q58" s="254">
        <f t="shared" si="38"/>
        <v>5.1564722617354199</v>
      </c>
      <c r="R58" s="92">
        <f t="shared" si="39"/>
        <v>0.11137754208201429</v>
      </c>
    </row>
    <row r="59" spans="1:18" ht="20.100000000000001" customHeight="1" x14ac:dyDescent="0.25">
      <c r="A59" s="57" t="s">
        <v>187</v>
      </c>
      <c r="B59" s="25">
        <v>91.63000000000001</v>
      </c>
      <c r="C59" s="223">
        <v>5.05</v>
      </c>
      <c r="D59" s="4">
        <f t="shared" si="17"/>
        <v>2.0637912631560219E-3</v>
      </c>
      <c r="E59" s="229">
        <f t="shared" si="18"/>
        <v>1.3254370530258811E-4</v>
      </c>
      <c r="F59" s="87">
        <f t="shared" ref="F59" si="40">(C59-B59)/B59</f>
        <v>-0.94488704572738191</v>
      </c>
      <c r="G59" s="83">
        <f t="shared" ref="G59" si="41">(E59-D59)/D59</f>
        <v>-0.93577659346231667</v>
      </c>
      <c r="I59" s="25">
        <v>20.604000000000003</v>
      </c>
      <c r="J59" s="223">
        <v>3.0230000000000001</v>
      </c>
      <c r="K59" s="4">
        <f t="shared" si="19"/>
        <v>1.7254612305091094E-3</v>
      </c>
      <c r="L59" s="229">
        <f t="shared" si="20"/>
        <v>2.7604613540889341E-4</v>
      </c>
      <c r="M59" s="87">
        <f t="shared" ref="M59:M60" si="42">(J59-I59)/I59</f>
        <v>-0.85328091632692682</v>
      </c>
      <c r="N59" s="83">
        <f t="shared" ref="N59:N60" si="43">(L59-K59)/K59</f>
        <v>-0.84001603134980662</v>
      </c>
      <c r="P59" s="49">
        <f t="shared" ref="P59:P60" si="44">(I59/B59)*10</f>
        <v>2.2486085343228202</v>
      </c>
      <c r="Q59" s="254">
        <f t="shared" ref="Q59:Q60" si="45">(J59/C59)*10</f>
        <v>5.986138613861387</v>
      </c>
      <c r="R59" s="92">
        <f t="shared" ref="R59:R60" si="46">(Q59-P59)/P59</f>
        <v>1.6621524033591482</v>
      </c>
    </row>
    <row r="60" spans="1:18" ht="20.100000000000001" customHeight="1" x14ac:dyDescent="0.25">
      <c r="A60" s="57" t="s">
        <v>198</v>
      </c>
      <c r="B60" s="25">
        <v>3.02</v>
      </c>
      <c r="C60" s="223">
        <v>4.2200000000000006</v>
      </c>
      <c r="D60" s="4">
        <f t="shared" si="17"/>
        <v>6.8019749151273446E-5</v>
      </c>
      <c r="E60" s="229">
        <f t="shared" si="18"/>
        <v>1.1075929433206375E-4</v>
      </c>
      <c r="F60" s="87">
        <f>(C60-B60)/B60</f>
        <v>0.39735099337748364</v>
      </c>
      <c r="G60" s="83">
        <f>(E60-D60)/D60</f>
        <v>0.62834023521226334</v>
      </c>
      <c r="I60" s="25">
        <v>1.7170000000000001</v>
      </c>
      <c r="J60" s="223">
        <v>2.278</v>
      </c>
      <c r="K60" s="4">
        <f t="shared" si="19"/>
        <v>1.437884358757591E-4</v>
      </c>
      <c r="L60" s="229">
        <f t="shared" si="20"/>
        <v>2.0801624097302649E-4</v>
      </c>
      <c r="M60" s="87">
        <f t="shared" si="42"/>
        <v>0.32673267326732669</v>
      </c>
      <c r="N60" s="83">
        <f t="shared" si="43"/>
        <v>0.44668268839619102</v>
      </c>
      <c r="P60" s="49">
        <f t="shared" si="44"/>
        <v>5.685430463576159</v>
      </c>
      <c r="Q60" s="254">
        <f t="shared" si="45"/>
        <v>5.3981042654028428</v>
      </c>
      <c r="R60" s="92">
        <f t="shared" si="46"/>
        <v>-5.0537281216273433E-2</v>
      </c>
    </row>
    <row r="61" spans="1:18" ht="20.100000000000001" customHeight="1" thickBot="1" x14ac:dyDescent="0.3">
      <c r="A61" s="14" t="s">
        <v>18</v>
      </c>
      <c r="B61" s="25">
        <f>B62-SUM(B39:B60)</f>
        <v>36.430000000007567</v>
      </c>
      <c r="C61" s="223">
        <f>C62-SUM(C39:C60)</f>
        <v>7.9699999999866122</v>
      </c>
      <c r="D61" s="4">
        <f t="shared" si="17"/>
        <v>8.2051637800708817E-4</v>
      </c>
      <c r="E61" s="229">
        <f t="shared" si="18"/>
        <v>2.0918283787323819E-4</v>
      </c>
      <c r="F61" s="87">
        <f t="shared" si="22"/>
        <v>-0.78122426571548298</v>
      </c>
      <c r="G61" s="83">
        <f t="shared" si="23"/>
        <v>-0.74505952168643841</v>
      </c>
      <c r="I61" s="25">
        <f>I62-SUM(I39:I60)</f>
        <v>11.764999999997599</v>
      </c>
      <c r="J61" s="223">
        <f>J62-SUM(J39:J60)</f>
        <v>3.0610000000051514</v>
      </c>
      <c r="K61" s="4">
        <f t="shared" si="19"/>
        <v>9.8524807692368117E-4</v>
      </c>
      <c r="L61" s="229">
        <f t="shared" si="20"/>
        <v>2.7951611660206573E-4</v>
      </c>
      <c r="M61" s="87">
        <f t="shared" si="24"/>
        <v>-0.73982150446189754</v>
      </c>
      <c r="N61" s="83">
        <f t="shared" si="25"/>
        <v>-0.71629874429715079</v>
      </c>
      <c r="P61" s="49">
        <f t="shared" si="21"/>
        <v>3.229481196814481</v>
      </c>
      <c r="Q61" s="254">
        <f t="shared" si="21"/>
        <v>3.8406524466879461</v>
      </c>
      <c r="R61" s="92">
        <f t="shared" si="9"/>
        <v>0.18924750219209099</v>
      </c>
    </row>
    <row r="62" spans="1:18" ht="26.25" customHeight="1" thickBot="1" x14ac:dyDescent="0.3">
      <c r="A62" s="18" t="s">
        <v>19</v>
      </c>
      <c r="B62" s="61">
        <v>44398.87</v>
      </c>
      <c r="C62" s="251">
        <v>38100.639999999992</v>
      </c>
      <c r="D62" s="58">
        <f>SUM(D39:D61)</f>
        <v>1.0000000000000002</v>
      </c>
      <c r="E62" s="252">
        <f>SUM(E39:E61)</f>
        <v>0.99999999999999989</v>
      </c>
      <c r="F62" s="97">
        <f t="shared" si="22"/>
        <v>-0.14185563731689591</v>
      </c>
      <c r="G62" s="99">
        <v>0</v>
      </c>
      <c r="H62" s="2"/>
      <c r="I62" s="61">
        <v>11941.154999999999</v>
      </c>
      <c r="J62" s="251">
        <v>10951.068000000003</v>
      </c>
      <c r="K62" s="58">
        <f>SUM(K39:K61)</f>
        <v>0.99999999999999978</v>
      </c>
      <c r="L62" s="252">
        <f>SUM(L39:L61)</f>
        <v>1.0000000000000004</v>
      </c>
      <c r="M62" s="97">
        <f t="shared" si="24"/>
        <v>-8.2913838736704784E-2</v>
      </c>
      <c r="N62" s="99">
        <v>0</v>
      </c>
      <c r="O62" s="2"/>
      <c r="P62" s="40">
        <f t="shared" si="21"/>
        <v>2.689517773763161</v>
      </c>
      <c r="Q62" s="244">
        <f t="shared" si="21"/>
        <v>2.8742477816645611</v>
      </c>
      <c r="R62" s="98">
        <f t="shared" si="9"/>
        <v>6.8685178325825547E-2</v>
      </c>
    </row>
    <row r="64" spans="1:18" ht="15.75" thickBot="1" x14ac:dyDescent="0.3"/>
    <row r="65" spans="1:18" x14ac:dyDescent="0.25">
      <c r="A65" s="424" t="s">
        <v>16</v>
      </c>
      <c r="B65" s="408" t="s">
        <v>1</v>
      </c>
      <c r="C65" s="404"/>
      <c r="D65" s="408" t="s">
        <v>13</v>
      </c>
      <c r="E65" s="404"/>
      <c r="F65" s="427" t="s">
        <v>141</v>
      </c>
      <c r="G65" s="423"/>
      <c r="I65" s="428" t="s">
        <v>20</v>
      </c>
      <c r="J65" s="429"/>
      <c r="K65" s="408" t="s">
        <v>13</v>
      </c>
      <c r="L65" s="410"/>
      <c r="M65" s="422" t="s">
        <v>141</v>
      </c>
      <c r="N65" s="423"/>
      <c r="P65" s="403" t="s">
        <v>23</v>
      </c>
      <c r="Q65" s="404"/>
      <c r="R65" s="208" t="s">
        <v>0</v>
      </c>
    </row>
    <row r="66" spans="1:18" x14ac:dyDescent="0.25">
      <c r="A66" s="425"/>
      <c r="B66" s="411" t="str">
        <f>B5</f>
        <v>jan.-fev</v>
      </c>
      <c r="C66" s="412"/>
      <c r="D66" s="411" t="str">
        <f>B5</f>
        <v>jan.-fev</v>
      </c>
      <c r="E66" s="412"/>
      <c r="F66" s="411" t="str">
        <f>B5</f>
        <v>jan.-fev</v>
      </c>
      <c r="G66" s="413"/>
      <c r="I66" s="401" t="str">
        <f>B5</f>
        <v>jan.-fev</v>
      </c>
      <c r="J66" s="412"/>
      <c r="K66" s="411" t="str">
        <f>B5</f>
        <v>jan.-fev</v>
      </c>
      <c r="L66" s="402"/>
      <c r="M66" s="412" t="str">
        <f>B5</f>
        <v>jan.-fev</v>
      </c>
      <c r="N66" s="413"/>
      <c r="P66" s="401" t="str">
        <f>B5</f>
        <v>jan.-fev</v>
      </c>
      <c r="Q66" s="402"/>
      <c r="R66" s="209" t="str">
        <f>R37</f>
        <v>2019/2018</v>
      </c>
    </row>
    <row r="67" spans="1:18" ht="19.5" customHeight="1" thickBot="1" x14ac:dyDescent="0.3">
      <c r="A67" s="426"/>
      <c r="B67" s="148">
        <f>B6</f>
        <v>2018</v>
      </c>
      <c r="C67" s="213">
        <f>C6</f>
        <v>2019</v>
      </c>
      <c r="D67" s="148">
        <f>B6</f>
        <v>2018</v>
      </c>
      <c r="E67" s="213">
        <f>C6</f>
        <v>2019</v>
      </c>
      <c r="F67" s="148" t="s">
        <v>1</v>
      </c>
      <c r="G67" s="212" t="s">
        <v>15</v>
      </c>
      <c r="I67" s="36">
        <f>B6</f>
        <v>2018</v>
      </c>
      <c r="J67" s="213">
        <f>C6</f>
        <v>2019</v>
      </c>
      <c r="K67" s="148">
        <f>B6</f>
        <v>2018</v>
      </c>
      <c r="L67" s="213">
        <f>C6</f>
        <v>2019</v>
      </c>
      <c r="M67" s="37">
        <v>1000</v>
      </c>
      <c r="N67" s="212" t="s">
        <v>15</v>
      </c>
      <c r="P67" s="36">
        <f>B6</f>
        <v>2018</v>
      </c>
      <c r="Q67" s="213">
        <f>C6</f>
        <v>2019</v>
      </c>
      <c r="R67" s="210" t="s">
        <v>24</v>
      </c>
    </row>
    <row r="68" spans="1:18" ht="20.100000000000001" customHeight="1" x14ac:dyDescent="0.25">
      <c r="A68" s="57" t="s">
        <v>142</v>
      </c>
      <c r="B68" s="59">
        <v>12140.91</v>
      </c>
      <c r="C68" s="245">
        <v>13828.810000000001</v>
      </c>
      <c r="D68" s="4">
        <f>B68/$B$96</f>
        <v>0.23694915889353427</v>
      </c>
      <c r="E68" s="247">
        <f>C68/$C$96</f>
        <v>0.25289565757431892</v>
      </c>
      <c r="F68" s="100">
        <f t="shared" ref="F68:F93" si="47">(C68-B68)/B68</f>
        <v>0.13902582261132004</v>
      </c>
      <c r="G68" s="101">
        <f t="shared" ref="G68:G93" si="48">(E68-D68)/D68</f>
        <v>6.729924155565252E-2</v>
      </c>
      <c r="I68" s="25">
        <v>3673.3759999999997</v>
      </c>
      <c r="J68" s="245">
        <v>4179.0789999999997</v>
      </c>
      <c r="K68" s="63">
        <f>I68/$I$96</f>
        <v>0.2067292167233514</v>
      </c>
      <c r="L68" s="247">
        <f>J68/$J$96</f>
        <v>0.22607439432655421</v>
      </c>
      <c r="M68" s="100">
        <f t="shared" ref="M68:M75" si="49">(J68-I68)/I68</f>
        <v>0.1376670942479071</v>
      </c>
      <c r="N68" s="101">
        <f t="shared" ref="N68:N75" si="50">(L68-K68)/K68</f>
        <v>9.3577375805040955E-2</v>
      </c>
      <c r="P68" s="64">
        <f t="shared" ref="P68:Q96" si="51">(I68/B68)*10</f>
        <v>3.0256183432708088</v>
      </c>
      <c r="Q68" s="249">
        <f t="shared" si="51"/>
        <v>3.0220091244293612</v>
      </c>
      <c r="R68" s="104">
        <f t="shared" si="9"/>
        <v>-1.1928863564285178E-3</v>
      </c>
    </row>
    <row r="69" spans="1:18" ht="20.100000000000001" customHeight="1" x14ac:dyDescent="0.25">
      <c r="A69" s="57" t="s">
        <v>145</v>
      </c>
      <c r="B69" s="25">
        <v>12164.55</v>
      </c>
      <c r="C69" s="223">
        <v>10974.62</v>
      </c>
      <c r="D69" s="4">
        <f t="shared" ref="D69:D95" si="52">B69/$B$96</f>
        <v>0.23741053107372859</v>
      </c>
      <c r="E69" s="229">
        <f t="shared" ref="E69:E95" si="53">C69/$C$96</f>
        <v>0.20069939073053081</v>
      </c>
      <c r="F69" s="102">
        <f t="shared" si="47"/>
        <v>-9.7819483663596149E-2</v>
      </c>
      <c r="G69" s="83">
        <f t="shared" si="48"/>
        <v>-0.15463147391636564</v>
      </c>
      <c r="I69" s="25">
        <v>4334.3300000000008</v>
      </c>
      <c r="J69" s="223">
        <v>3576.4799999999996</v>
      </c>
      <c r="K69" s="31">
        <f t="shared" ref="K69:K96" si="54">I69/$I$96</f>
        <v>0.24392619920218456</v>
      </c>
      <c r="L69" s="229">
        <f t="shared" ref="L69:L96" si="55">J69/$J$96</f>
        <v>0.19347577536127808</v>
      </c>
      <c r="M69" s="102">
        <f t="shared" si="49"/>
        <v>-0.17484824644178018</v>
      </c>
      <c r="N69" s="83">
        <f t="shared" si="50"/>
        <v>-0.20682658937791809</v>
      </c>
      <c r="P69" s="62">
        <f t="shared" si="51"/>
        <v>3.5630828925032172</v>
      </c>
      <c r="Q69" s="236">
        <f t="shared" si="51"/>
        <v>3.2588645438293073</v>
      </c>
      <c r="R69" s="92">
        <f t="shared" si="9"/>
        <v>-8.5380654296308978E-2</v>
      </c>
    </row>
    <row r="70" spans="1:18" ht="20.100000000000001" customHeight="1" x14ac:dyDescent="0.25">
      <c r="A70" s="57" t="s">
        <v>143</v>
      </c>
      <c r="B70" s="25">
        <v>10080.56</v>
      </c>
      <c r="C70" s="223">
        <v>9834.06</v>
      </c>
      <c r="D70" s="4">
        <f t="shared" si="52"/>
        <v>0.19673815333247721</v>
      </c>
      <c r="E70" s="229">
        <f t="shared" si="53"/>
        <v>0.1798412929474992</v>
      </c>
      <c r="F70" s="102">
        <f t="shared" si="47"/>
        <v>-2.445300657899958E-2</v>
      </c>
      <c r="G70" s="83">
        <f t="shared" si="48"/>
        <v>-8.5885020768814449E-2</v>
      </c>
      <c r="I70" s="25">
        <v>3575.09</v>
      </c>
      <c r="J70" s="223">
        <v>3408.9780000000001</v>
      </c>
      <c r="K70" s="31">
        <f t="shared" si="54"/>
        <v>0.20119790498317799</v>
      </c>
      <c r="L70" s="229">
        <f t="shared" si="55"/>
        <v>0.18441446946146464</v>
      </c>
      <c r="M70" s="102">
        <f t="shared" si="49"/>
        <v>-4.6463725388731496E-2</v>
      </c>
      <c r="N70" s="83">
        <f t="shared" si="50"/>
        <v>-8.3417546137553478E-2</v>
      </c>
      <c r="P70" s="62">
        <f t="shared" si="51"/>
        <v>3.5465192409945483</v>
      </c>
      <c r="Q70" s="236">
        <f t="shared" si="51"/>
        <v>3.4665011195782824</v>
      </c>
      <c r="R70" s="92">
        <f t="shared" si="9"/>
        <v>-2.2562438260965538E-2</v>
      </c>
    </row>
    <row r="71" spans="1:18" ht="20.100000000000001" customHeight="1" x14ac:dyDescent="0.25">
      <c r="A71" s="57" t="s">
        <v>146</v>
      </c>
      <c r="B71" s="25">
        <v>5383.55</v>
      </c>
      <c r="C71" s="223">
        <v>5591.6399999999994</v>
      </c>
      <c r="D71" s="4">
        <f t="shared" si="52"/>
        <v>0.1050685364080029</v>
      </c>
      <c r="E71" s="229">
        <f t="shared" si="53"/>
        <v>0.10225764000798798</v>
      </c>
      <c r="F71" s="102">
        <f t="shared" si="47"/>
        <v>3.8652933473265635E-2</v>
      </c>
      <c r="G71" s="83">
        <f t="shared" si="48"/>
        <v>-2.6752979494257197E-2</v>
      </c>
      <c r="I71" s="25">
        <v>2001.569</v>
      </c>
      <c r="J71" s="223">
        <v>2238.2429999999995</v>
      </c>
      <c r="K71" s="31">
        <f t="shared" si="54"/>
        <v>0.11264373469738512</v>
      </c>
      <c r="L71" s="229">
        <f t="shared" si="55"/>
        <v>0.12108156619691794</v>
      </c>
      <c r="M71" s="102">
        <f t="shared" si="49"/>
        <v>0.11824423739576279</v>
      </c>
      <c r="N71" s="83">
        <f t="shared" si="50"/>
        <v>7.4907242042363667E-2</v>
      </c>
      <c r="P71" s="62">
        <f t="shared" si="51"/>
        <v>3.7179351914628822</v>
      </c>
      <c r="Q71" s="236">
        <f t="shared" si="51"/>
        <v>4.0028381655471375</v>
      </c>
      <c r="R71" s="92">
        <f t="shared" si="9"/>
        <v>7.6629354577898254E-2</v>
      </c>
    </row>
    <row r="72" spans="1:18" ht="20.100000000000001" customHeight="1" x14ac:dyDescent="0.25">
      <c r="A72" s="57" t="s">
        <v>144</v>
      </c>
      <c r="B72" s="25">
        <v>1892.44</v>
      </c>
      <c r="C72" s="223">
        <v>3856.6700000000005</v>
      </c>
      <c r="D72" s="4">
        <f t="shared" si="52"/>
        <v>3.6933974986757996E-2</v>
      </c>
      <c r="E72" s="229">
        <f t="shared" si="53"/>
        <v>7.0529213699309534E-2</v>
      </c>
      <c r="F72" s="102">
        <f t="shared" si="47"/>
        <v>1.0379351525015326</v>
      </c>
      <c r="G72" s="83">
        <f t="shared" si="48"/>
        <v>0.90960257390645061</v>
      </c>
      <c r="I72" s="25">
        <v>953.64300000000014</v>
      </c>
      <c r="J72" s="223">
        <v>1297.4089999999999</v>
      </c>
      <c r="K72" s="31">
        <f t="shared" si="54"/>
        <v>5.3668851330140731E-2</v>
      </c>
      <c r="L72" s="229">
        <f t="shared" si="55"/>
        <v>7.018554898551102E-2</v>
      </c>
      <c r="M72" s="102">
        <f t="shared" si="49"/>
        <v>0.36047661441440843</v>
      </c>
      <c r="N72" s="83">
        <f t="shared" si="50"/>
        <v>0.30775202461049167</v>
      </c>
      <c r="P72" s="62">
        <f t="shared" si="51"/>
        <v>5.0392244932468149</v>
      </c>
      <c r="Q72" s="236">
        <f t="shared" si="51"/>
        <v>3.3640653724586227</v>
      </c>
      <c r="R72" s="92">
        <f t="shared" ref="R72:R75" si="56">(Q72-P72)/P72</f>
        <v>-0.33242399163464792</v>
      </c>
    </row>
    <row r="73" spans="1:18" ht="20.100000000000001" customHeight="1" x14ac:dyDescent="0.25">
      <c r="A73" s="57" t="s">
        <v>147</v>
      </c>
      <c r="B73" s="25">
        <v>2111.2200000000003</v>
      </c>
      <c r="C73" s="223">
        <v>1958.46</v>
      </c>
      <c r="D73" s="4">
        <f t="shared" si="52"/>
        <v>4.12038144784211E-2</v>
      </c>
      <c r="E73" s="229">
        <f t="shared" si="53"/>
        <v>3.5815520607557744E-2</v>
      </c>
      <c r="F73" s="102">
        <f t="shared" si="47"/>
        <v>-7.2356267939864244E-2</v>
      </c>
      <c r="G73" s="83">
        <f t="shared" si="48"/>
        <v>-0.13077172439181003</v>
      </c>
      <c r="I73" s="25">
        <v>677.37900000000002</v>
      </c>
      <c r="J73" s="223">
        <v>841.62099999999987</v>
      </c>
      <c r="K73" s="31">
        <f t="shared" si="54"/>
        <v>3.8121343988431096E-2</v>
      </c>
      <c r="L73" s="229">
        <f t="shared" si="55"/>
        <v>4.5528921043968988E-2</v>
      </c>
      <c r="M73" s="102">
        <f t="shared" si="49"/>
        <v>0.24246692029129902</v>
      </c>
      <c r="N73" s="83">
        <f t="shared" si="50"/>
        <v>0.194315737078575</v>
      </c>
      <c r="P73" s="62">
        <f t="shared" si="51"/>
        <v>3.2084718788188815</v>
      </c>
      <c r="Q73" s="236">
        <f t="shared" si="51"/>
        <v>4.297361191956945</v>
      </c>
      <c r="R73" s="92">
        <f t="shared" si="56"/>
        <v>0.33937941620323964</v>
      </c>
    </row>
    <row r="74" spans="1:18" ht="20.100000000000001" customHeight="1" x14ac:dyDescent="0.25">
      <c r="A74" s="57" t="s">
        <v>149</v>
      </c>
      <c r="B74" s="25">
        <v>1664.96</v>
      </c>
      <c r="C74" s="223">
        <v>1294.6600000000001</v>
      </c>
      <c r="D74" s="4">
        <f t="shared" si="52"/>
        <v>3.2494341164820334E-2</v>
      </c>
      <c r="E74" s="229">
        <f t="shared" si="53"/>
        <v>2.3676215960387607E-2</v>
      </c>
      <c r="F74" s="102">
        <f t="shared" si="47"/>
        <v>-0.22240774553142414</v>
      </c>
      <c r="G74" s="83">
        <f t="shared" si="48"/>
        <v>-0.27137418049822104</v>
      </c>
      <c r="I74" s="25">
        <v>563.923</v>
      </c>
      <c r="J74" s="223">
        <v>454.05499999999995</v>
      </c>
      <c r="K74" s="31">
        <f t="shared" si="54"/>
        <v>3.1736299274096227E-2</v>
      </c>
      <c r="L74" s="229">
        <f t="shared" si="55"/>
        <v>2.4562878355719901E-2</v>
      </c>
      <c r="M74" s="102">
        <f t="shared" si="49"/>
        <v>-0.19482801730023433</v>
      </c>
      <c r="N74" s="83">
        <f t="shared" si="50"/>
        <v>-0.22603205422351841</v>
      </c>
      <c r="P74" s="62">
        <f t="shared" si="51"/>
        <v>3.3870062944455119</v>
      </c>
      <c r="Q74" s="236">
        <f t="shared" si="51"/>
        <v>3.5071370089444325</v>
      </c>
      <c r="R74" s="92">
        <f t="shared" si="56"/>
        <v>3.5468110790324699E-2</v>
      </c>
    </row>
    <row r="75" spans="1:18" ht="20.100000000000001" customHeight="1" x14ac:dyDescent="0.25">
      <c r="A75" s="57" t="s">
        <v>148</v>
      </c>
      <c r="B75" s="25">
        <v>564.48</v>
      </c>
      <c r="C75" s="223">
        <v>1408.6499999999999</v>
      </c>
      <c r="D75" s="4">
        <f t="shared" si="52"/>
        <v>1.1016724546366149E-2</v>
      </c>
      <c r="E75" s="229">
        <f t="shared" si="53"/>
        <v>2.5760818757511621E-2</v>
      </c>
      <c r="F75" s="102">
        <f t="shared" si="47"/>
        <v>1.4954825680272106</v>
      </c>
      <c r="G75" s="83">
        <f t="shared" si="48"/>
        <v>1.3383373750602479</v>
      </c>
      <c r="I75" s="25">
        <v>128.23400000000001</v>
      </c>
      <c r="J75" s="223">
        <v>424.85899999999992</v>
      </c>
      <c r="K75" s="31">
        <f t="shared" si="54"/>
        <v>7.2167168232444064E-3</v>
      </c>
      <c r="L75" s="229">
        <f t="shared" si="55"/>
        <v>2.2983471022965943E-2</v>
      </c>
      <c r="M75" s="102">
        <f t="shared" si="49"/>
        <v>2.3131540777017006</v>
      </c>
      <c r="N75" s="83">
        <f t="shared" si="50"/>
        <v>2.1847544507965475</v>
      </c>
      <c r="P75" s="62">
        <f t="shared" si="51"/>
        <v>2.27171910430839</v>
      </c>
      <c r="Q75" s="236">
        <f t="shared" si="51"/>
        <v>3.0160721257941998</v>
      </c>
      <c r="R75" s="92">
        <f t="shared" si="56"/>
        <v>0.3276606777986415</v>
      </c>
    </row>
    <row r="76" spans="1:18" ht="20.100000000000001" customHeight="1" x14ac:dyDescent="0.25">
      <c r="A76" s="57" t="s">
        <v>201</v>
      </c>
      <c r="B76" s="25">
        <v>790.75</v>
      </c>
      <c r="C76" s="223">
        <v>1294.48</v>
      </c>
      <c r="D76" s="4">
        <f t="shared" si="52"/>
        <v>1.5432743294782865E-2</v>
      </c>
      <c r="E76" s="229">
        <f t="shared" si="53"/>
        <v>2.3672924193535404E-2</v>
      </c>
      <c r="F76" s="102">
        <f t="shared" ref="F76:F84" si="57">(C76-B76)/B76</f>
        <v>0.63702813784381918</v>
      </c>
      <c r="G76" s="83">
        <f t="shared" ref="G76:G84" si="58">(E76-D76)/D76</f>
        <v>0.53394142190767757</v>
      </c>
      <c r="I76" s="25">
        <v>190.751</v>
      </c>
      <c r="J76" s="223">
        <v>300.34399999999999</v>
      </c>
      <c r="K76" s="31">
        <f t="shared" si="54"/>
        <v>1.0735030886899682E-2</v>
      </c>
      <c r="L76" s="229">
        <f t="shared" si="55"/>
        <v>1.6247620083184502E-2</v>
      </c>
      <c r="M76" s="102">
        <f t="shared" ref="M76:M93" si="59">(J76-I76)/I76</f>
        <v>0.57453434058012798</v>
      </c>
      <c r="N76" s="83">
        <f t="shared" ref="N76:N93" si="60">(L76-K76)/K76</f>
        <v>0.51351405080836954</v>
      </c>
      <c r="P76" s="62">
        <f t="shared" ref="P76:P93" si="61">(I76/B76)*10</f>
        <v>2.4122794815049002</v>
      </c>
      <c r="Q76" s="236">
        <f t="shared" ref="Q76:Q93" si="62">(J76/C76)*10</f>
        <v>2.320190346702923</v>
      </c>
      <c r="R76" s="92">
        <f t="shared" ref="R76:R93" si="63">(Q76-P76)/P76</f>
        <v>-3.8175151556040857E-2</v>
      </c>
    </row>
    <row r="77" spans="1:18" ht="20.100000000000001" customHeight="1" x14ac:dyDescent="0.25">
      <c r="A77" s="57" t="s">
        <v>188</v>
      </c>
      <c r="B77" s="25">
        <v>698.63</v>
      </c>
      <c r="C77" s="223">
        <v>698.38</v>
      </c>
      <c r="D77" s="4">
        <f t="shared" si="52"/>
        <v>1.3634875052841167E-2</v>
      </c>
      <c r="E77" s="229">
        <f t="shared" si="53"/>
        <v>1.2771689634665082E-2</v>
      </c>
      <c r="F77" s="102">
        <f t="shared" si="57"/>
        <v>-3.5784320742023674E-4</v>
      </c>
      <c r="G77" s="83">
        <f t="shared" si="58"/>
        <v>-6.3307174787510689E-2</v>
      </c>
      <c r="I77" s="25">
        <v>333.78499999999997</v>
      </c>
      <c r="J77" s="223">
        <v>291.666</v>
      </c>
      <c r="K77" s="31">
        <f t="shared" si="54"/>
        <v>1.8784657928838169E-2</v>
      </c>
      <c r="L77" s="229">
        <f t="shared" si="55"/>
        <v>1.577816889693848E-2</v>
      </c>
      <c r="M77" s="102">
        <f t="shared" si="59"/>
        <v>-0.12618601794568352</v>
      </c>
      <c r="N77" s="83">
        <f t="shared" si="60"/>
        <v>-0.16005024117496081</v>
      </c>
      <c r="P77" s="62">
        <f t="shared" si="61"/>
        <v>4.7777077995505488</v>
      </c>
      <c r="Q77" s="236">
        <f t="shared" si="62"/>
        <v>4.1763223460007453</v>
      </c>
      <c r="R77" s="92">
        <f t="shared" si="63"/>
        <v>-0.12587321761418258</v>
      </c>
    </row>
    <row r="78" spans="1:18" ht="20.100000000000001" customHeight="1" x14ac:dyDescent="0.25">
      <c r="A78" s="57" t="s">
        <v>151</v>
      </c>
      <c r="B78" s="25">
        <v>129.81</v>
      </c>
      <c r="C78" s="223">
        <v>142.54</v>
      </c>
      <c r="D78" s="4">
        <f t="shared" si="52"/>
        <v>2.5334485072346048E-3</v>
      </c>
      <c r="E78" s="229">
        <f t="shared" si="53"/>
        <v>2.6067135950702492E-3</v>
      </c>
      <c r="F78" s="102">
        <f t="shared" si="57"/>
        <v>9.8066404745397032E-2</v>
      </c>
      <c r="G78" s="83">
        <f t="shared" si="58"/>
        <v>2.8919114648048336E-2</v>
      </c>
      <c r="I78" s="25">
        <v>254.22300000000001</v>
      </c>
      <c r="J78" s="223">
        <v>267.45299999999997</v>
      </c>
      <c r="K78" s="31">
        <f t="shared" si="54"/>
        <v>1.4307090170747718E-2</v>
      </c>
      <c r="L78" s="229">
        <f t="shared" si="55"/>
        <v>1.4468325433862318E-2</v>
      </c>
      <c r="M78" s="102">
        <f t="shared" si="59"/>
        <v>5.2040924699967982E-2</v>
      </c>
      <c r="N78" s="83">
        <f t="shared" si="60"/>
        <v>1.1269605572505731E-2</v>
      </c>
      <c r="P78" s="62">
        <f t="shared" si="61"/>
        <v>19.584238502426626</v>
      </c>
      <c r="Q78" s="236">
        <f t="shared" si="62"/>
        <v>18.763364669566435</v>
      </c>
      <c r="R78" s="92">
        <f t="shared" si="63"/>
        <v>-4.1915024306841353E-2</v>
      </c>
    </row>
    <row r="79" spans="1:18" ht="20.100000000000001" customHeight="1" x14ac:dyDescent="0.25">
      <c r="A79" s="57" t="s">
        <v>150</v>
      </c>
      <c r="B79" s="25">
        <v>856.94</v>
      </c>
      <c r="C79" s="223">
        <v>829.61</v>
      </c>
      <c r="D79" s="4">
        <f t="shared" si="52"/>
        <v>1.6724546366147619E-2</v>
      </c>
      <c r="E79" s="229">
        <f t="shared" si="53"/>
        <v>1.5171570545855407E-2</v>
      </c>
      <c r="F79" s="102">
        <f t="shared" si="57"/>
        <v>-3.1892547903003755E-2</v>
      </c>
      <c r="G79" s="83">
        <f t="shared" si="58"/>
        <v>-9.285608029618142E-2</v>
      </c>
      <c r="I79" s="25">
        <v>228.06599999999997</v>
      </c>
      <c r="J79" s="223">
        <v>230.65100000000001</v>
      </c>
      <c r="K79" s="31">
        <f t="shared" si="54"/>
        <v>1.283503391464088E-2</v>
      </c>
      <c r="L79" s="229">
        <f t="shared" si="55"/>
        <v>1.2477458580183353E-2</v>
      </c>
      <c r="M79" s="102">
        <f t="shared" si="59"/>
        <v>1.1334438276639379E-2</v>
      </c>
      <c r="N79" s="83">
        <f t="shared" si="60"/>
        <v>-2.7859321357120961E-2</v>
      </c>
      <c r="P79" s="62">
        <f t="shared" si="61"/>
        <v>2.66139986463463</v>
      </c>
      <c r="Q79" s="236">
        <f t="shared" si="62"/>
        <v>2.7802340858957826</v>
      </c>
      <c r="R79" s="92">
        <f t="shared" si="63"/>
        <v>4.4651021005994815E-2</v>
      </c>
    </row>
    <row r="80" spans="1:18" ht="20.100000000000001" customHeight="1" x14ac:dyDescent="0.25">
      <c r="A80" s="57" t="s">
        <v>189</v>
      </c>
      <c r="B80" s="25">
        <v>6.12</v>
      </c>
      <c r="C80" s="223">
        <v>70.31</v>
      </c>
      <c r="D80" s="4">
        <f t="shared" si="52"/>
        <v>1.1944152888279625E-4</v>
      </c>
      <c r="E80" s="229">
        <f t="shared" si="53"/>
        <v>1.2858007076567226E-3</v>
      </c>
      <c r="F80" s="102">
        <f t="shared" si="57"/>
        <v>10.488562091503267</v>
      </c>
      <c r="G80" s="83">
        <f t="shared" si="58"/>
        <v>9.7651059031438994</v>
      </c>
      <c r="I80" s="25">
        <v>3.07</v>
      </c>
      <c r="J80" s="223">
        <v>90.527000000000001</v>
      </c>
      <c r="K80" s="31">
        <f t="shared" si="54"/>
        <v>1.7277259266154318E-4</v>
      </c>
      <c r="L80" s="229">
        <f t="shared" si="55"/>
        <v>4.897212207570131E-3</v>
      </c>
      <c r="M80" s="102">
        <f t="shared" si="59"/>
        <v>28.487622149837136</v>
      </c>
      <c r="N80" s="83">
        <f t="shared" si="60"/>
        <v>27.344844122144053</v>
      </c>
      <c r="P80" s="62">
        <f t="shared" si="61"/>
        <v>5.0163398692810457</v>
      </c>
      <c r="Q80" s="236">
        <f t="shared" si="62"/>
        <v>12.875408903427676</v>
      </c>
      <c r="R80" s="92">
        <f t="shared" si="63"/>
        <v>1.5666938921491003</v>
      </c>
    </row>
    <row r="81" spans="1:18" ht="20.100000000000001" customHeight="1" x14ac:dyDescent="0.25">
      <c r="A81" s="57" t="s">
        <v>206</v>
      </c>
      <c r="B81" s="25"/>
      <c r="C81" s="223">
        <v>132.22</v>
      </c>
      <c r="D81" s="4">
        <f t="shared" si="52"/>
        <v>0</v>
      </c>
      <c r="E81" s="229">
        <f t="shared" si="53"/>
        <v>2.4179856288774264E-3</v>
      </c>
      <c r="F81" s="102"/>
      <c r="G81" s="83"/>
      <c r="I81" s="25"/>
      <c r="J81" s="223">
        <v>78.591999999999985</v>
      </c>
      <c r="K81" s="31">
        <f t="shared" si="54"/>
        <v>0</v>
      </c>
      <c r="L81" s="229">
        <f t="shared" si="55"/>
        <v>4.251568060549357E-3</v>
      </c>
      <c r="M81" s="102"/>
      <c r="N81" s="83"/>
      <c r="P81" s="62"/>
      <c r="Q81" s="236">
        <f t="shared" si="62"/>
        <v>5.9440326728180288</v>
      </c>
      <c r="R81" s="92"/>
    </row>
    <row r="82" spans="1:18" ht="20.100000000000001" customHeight="1" x14ac:dyDescent="0.25">
      <c r="A82" s="57" t="s">
        <v>155</v>
      </c>
      <c r="B82" s="25">
        <v>181.51000000000002</v>
      </c>
      <c r="C82" s="223">
        <v>183.42999999999998</v>
      </c>
      <c r="D82" s="4">
        <f t="shared" si="52"/>
        <v>3.5424561940386192E-3</v>
      </c>
      <c r="E82" s="229">
        <f t="shared" si="53"/>
        <v>3.3544932983284397E-3</v>
      </c>
      <c r="F82" s="102">
        <f t="shared" ref="F81:F94" si="64">(C82-B82)/B82</f>
        <v>1.0577929590655935E-2</v>
      </c>
      <c r="G82" s="83">
        <f t="shared" ref="G81:G94" si="65">(E82-D82)/D82</f>
        <v>-5.306004800468405E-2</v>
      </c>
      <c r="I82" s="25">
        <v>93.306000000000012</v>
      </c>
      <c r="J82" s="223">
        <v>76.897999999999996</v>
      </c>
      <c r="K82" s="31">
        <f t="shared" si="54"/>
        <v>5.2510487071263682E-3</v>
      </c>
      <c r="L82" s="229">
        <f t="shared" si="55"/>
        <v>4.1599282461335062E-3</v>
      </c>
      <c r="M82" s="102">
        <f t="shared" ref="M82:M94" si="66">(J82-I82)/I82</f>
        <v>-0.17585149936767211</v>
      </c>
      <c r="N82" s="83">
        <f t="shared" ref="N82:N94" si="67">(L82-K82)/K82</f>
        <v>-0.20779096173914119</v>
      </c>
      <c r="P82" s="62">
        <f t="shared" ref="P82:P94" si="68">(I82/B82)*10</f>
        <v>5.140543220759187</v>
      </c>
      <c r="Q82" s="236">
        <f t="shared" ref="Q82:Q94" si="69">(J82/C82)*10</f>
        <v>4.1922259172436354</v>
      </c>
      <c r="R82" s="92">
        <f t="shared" ref="R82:R94" si="70">(Q82-P82)/P82</f>
        <v>-0.18447803331094226</v>
      </c>
    </row>
    <row r="83" spans="1:18" ht="20.100000000000001" customHeight="1" x14ac:dyDescent="0.25">
      <c r="A83" s="57" t="s">
        <v>156</v>
      </c>
      <c r="B83" s="25">
        <v>285.29000000000002</v>
      </c>
      <c r="C83" s="223">
        <v>319.22000000000003</v>
      </c>
      <c r="D83" s="4">
        <f t="shared" si="52"/>
        <v>5.5678878717276047E-3</v>
      </c>
      <c r="E83" s="229">
        <f t="shared" si="53"/>
        <v>5.8377656364411749E-3</v>
      </c>
      <c r="F83" s="102">
        <f t="shared" si="64"/>
        <v>0.11893161344596728</v>
      </c>
      <c r="G83" s="83">
        <f t="shared" si="65"/>
        <v>4.8470402229891262E-2</v>
      </c>
      <c r="I83" s="25">
        <v>109.98499999999999</v>
      </c>
      <c r="J83" s="223">
        <v>76.036999999999992</v>
      </c>
      <c r="K83" s="31">
        <f t="shared" si="54"/>
        <v>6.1897047569641119E-3</v>
      </c>
      <c r="L83" s="229">
        <f t="shared" si="55"/>
        <v>4.1133509850874326E-3</v>
      </c>
      <c r="M83" s="102">
        <f t="shared" si="66"/>
        <v>-0.30866027185525297</v>
      </c>
      <c r="N83" s="83">
        <f t="shared" si="67"/>
        <v>-0.33545279676555628</v>
      </c>
      <c r="P83" s="62">
        <f t="shared" si="68"/>
        <v>3.8551999719583572</v>
      </c>
      <c r="Q83" s="236">
        <f t="shared" si="69"/>
        <v>2.3819622830649703</v>
      </c>
      <c r="R83" s="92">
        <f t="shared" si="70"/>
        <v>-0.38214300155875297</v>
      </c>
    </row>
    <row r="84" spans="1:18" ht="20.100000000000001" customHeight="1" x14ac:dyDescent="0.25">
      <c r="A84" s="57" t="s">
        <v>154</v>
      </c>
      <c r="B84" s="25">
        <v>398.14</v>
      </c>
      <c r="C84" s="223">
        <v>329.79999999999995</v>
      </c>
      <c r="D84" s="4">
        <f t="shared" si="52"/>
        <v>7.7703350178752444E-3</v>
      </c>
      <c r="E84" s="229">
        <f t="shared" si="53"/>
        <v>6.0312483769760636E-3</v>
      </c>
      <c r="F84" s="102">
        <f t="shared" si="64"/>
        <v>-0.17164816396242535</v>
      </c>
      <c r="G84" s="83">
        <f t="shared" si="65"/>
        <v>-0.22381102447944703</v>
      </c>
      <c r="I84" s="25">
        <v>91.320999999999998</v>
      </c>
      <c r="J84" s="223">
        <v>74.547999999999988</v>
      </c>
      <c r="K84" s="31">
        <f t="shared" si="54"/>
        <v>5.1393374379298971E-3</v>
      </c>
      <c r="L84" s="229">
        <f t="shared" si="55"/>
        <v>4.0328009947301693E-3</v>
      </c>
      <c r="M84" s="102">
        <f t="shared" si="66"/>
        <v>-0.18367078766110764</v>
      </c>
      <c r="N84" s="83">
        <f t="shared" si="67"/>
        <v>-0.21530721743101497</v>
      </c>
      <c r="P84" s="62">
        <f t="shared" si="68"/>
        <v>2.2936906615763299</v>
      </c>
      <c r="Q84" s="236">
        <f t="shared" si="69"/>
        <v>2.2604002425712553</v>
      </c>
      <c r="R84" s="92">
        <f t="shared" si="70"/>
        <v>-1.4513909640367969E-2</v>
      </c>
    </row>
    <row r="85" spans="1:18" ht="20.100000000000001" customHeight="1" x14ac:dyDescent="0.25">
      <c r="A85" s="57" t="s">
        <v>152</v>
      </c>
      <c r="B85" s="25">
        <v>114.27</v>
      </c>
      <c r="C85" s="223">
        <v>317.49</v>
      </c>
      <c r="D85" s="4">
        <f t="shared" si="52"/>
        <v>2.2301607035027982E-3</v>
      </c>
      <c r="E85" s="229">
        <f t="shared" si="53"/>
        <v>5.8061280994728039E-3</v>
      </c>
      <c r="F85" s="102">
        <f t="shared" si="64"/>
        <v>1.7784195326857446</v>
      </c>
      <c r="G85" s="83">
        <f t="shared" si="65"/>
        <v>1.6034572711972812</v>
      </c>
      <c r="I85" s="25">
        <v>36.006</v>
      </c>
      <c r="J85" s="223">
        <v>58.60199999999999</v>
      </c>
      <c r="K85" s="31">
        <f t="shared" si="54"/>
        <v>2.0263354955607567E-3</v>
      </c>
      <c r="L85" s="229">
        <f t="shared" si="55"/>
        <v>3.1701749730801282E-3</v>
      </c>
      <c r="M85" s="102">
        <f t="shared" si="66"/>
        <v>0.62756207298783506</v>
      </c>
      <c r="N85" s="83">
        <f t="shared" si="67"/>
        <v>0.5644867200052831</v>
      </c>
      <c r="P85" s="62">
        <f t="shared" si="68"/>
        <v>3.1509582567603047</v>
      </c>
      <c r="Q85" s="236">
        <f t="shared" si="69"/>
        <v>1.8457904185958609</v>
      </c>
      <c r="R85" s="92">
        <f t="shared" si="70"/>
        <v>-0.41421298913250842</v>
      </c>
    </row>
    <row r="86" spans="1:18" ht="20.100000000000001" customHeight="1" x14ac:dyDescent="0.25">
      <c r="A86" s="57" t="s">
        <v>211</v>
      </c>
      <c r="B86" s="25">
        <v>223.27</v>
      </c>
      <c r="C86" s="223">
        <v>238.83</v>
      </c>
      <c r="D86" s="4">
        <f t="shared" si="52"/>
        <v>4.3574689793565227E-3</v>
      </c>
      <c r="E86" s="229">
        <f t="shared" si="53"/>
        <v>4.3676259850612296E-3</v>
      </c>
      <c r="F86" s="102">
        <f t="shared" si="64"/>
        <v>6.9691405025305686E-2</v>
      </c>
      <c r="G86" s="83">
        <f t="shared" si="65"/>
        <v>2.3309415977085858E-3</v>
      </c>
      <c r="I86" s="25">
        <v>50.068000000000005</v>
      </c>
      <c r="J86" s="223">
        <v>50.269999999999996</v>
      </c>
      <c r="K86" s="31">
        <f t="shared" si="54"/>
        <v>2.8177127587550961E-3</v>
      </c>
      <c r="L86" s="229">
        <f t="shared" si="55"/>
        <v>2.7194412459768959E-3</v>
      </c>
      <c r="M86" s="102">
        <f t="shared" si="66"/>
        <v>4.0345130622351814E-3</v>
      </c>
      <c r="N86" s="83">
        <f t="shared" si="67"/>
        <v>-3.4876341625971072E-2</v>
      </c>
      <c r="P86" s="62">
        <f t="shared" si="68"/>
        <v>2.2424866753258388</v>
      </c>
      <c r="Q86" s="236">
        <f t="shared" si="69"/>
        <v>2.1048444500272154</v>
      </c>
      <c r="R86" s="92">
        <f t="shared" si="70"/>
        <v>-6.1379283459342564E-2</v>
      </c>
    </row>
    <row r="87" spans="1:18" ht="20.100000000000001" customHeight="1" x14ac:dyDescent="0.25">
      <c r="A87" s="57" t="s">
        <v>200</v>
      </c>
      <c r="B87" s="25">
        <v>202.65999999999997</v>
      </c>
      <c r="C87" s="223">
        <v>162.71</v>
      </c>
      <c r="D87" s="4">
        <f t="shared" si="52"/>
        <v>3.9552320659129872E-3</v>
      </c>
      <c r="E87" s="229">
        <f t="shared" si="53"/>
        <v>2.9755743584529274E-3</v>
      </c>
      <c r="F87" s="102">
        <f t="shared" si="64"/>
        <v>-0.19712819500641451</v>
      </c>
      <c r="G87" s="83">
        <f t="shared" si="65"/>
        <v>-0.24768653043217204</v>
      </c>
      <c r="I87" s="25">
        <v>84.442999999999998</v>
      </c>
      <c r="J87" s="223">
        <v>50.152999999999999</v>
      </c>
      <c r="K87" s="31">
        <f t="shared" si="54"/>
        <v>4.7522592971070655E-3</v>
      </c>
      <c r="L87" s="229">
        <f t="shared" si="55"/>
        <v>2.7131119317580919E-3</v>
      </c>
      <c r="M87" s="102">
        <f t="shared" si="66"/>
        <v>-0.40607273545468542</v>
      </c>
      <c r="N87" s="83">
        <f t="shared" si="67"/>
        <v>-0.42909008912672403</v>
      </c>
      <c r="P87" s="62">
        <f t="shared" si="68"/>
        <v>4.1667324583045504</v>
      </c>
      <c r="Q87" s="236">
        <f t="shared" si="69"/>
        <v>3.0823551103189724</v>
      </c>
      <c r="R87" s="92">
        <f t="shared" si="70"/>
        <v>-0.26024645422682424</v>
      </c>
    </row>
    <row r="88" spans="1:18" ht="20.100000000000001" customHeight="1" x14ac:dyDescent="0.25">
      <c r="A88" s="57" t="s">
        <v>159</v>
      </c>
      <c r="B88" s="25">
        <v>58.21</v>
      </c>
      <c r="C88" s="223">
        <v>223.78</v>
      </c>
      <c r="D88" s="4">
        <f t="shared" si="52"/>
        <v>1.1360606856646355E-3</v>
      </c>
      <c r="E88" s="229">
        <f t="shared" si="53"/>
        <v>4.0923977010300294E-3</v>
      </c>
      <c r="F88" s="102">
        <f t="shared" si="64"/>
        <v>2.8443566397526197</v>
      </c>
      <c r="G88" s="83">
        <f t="shared" si="65"/>
        <v>2.6022703299831491</v>
      </c>
      <c r="I88" s="25">
        <v>18.742999999999999</v>
      </c>
      <c r="J88" s="223">
        <v>48.41</v>
      </c>
      <c r="K88" s="31">
        <f t="shared" si="54"/>
        <v>1.0548132587150825E-3</v>
      </c>
      <c r="L88" s="229">
        <f t="shared" si="55"/>
        <v>2.6188213789087238E-3</v>
      </c>
      <c r="M88" s="102">
        <f t="shared" si="66"/>
        <v>1.5828309235447902</v>
      </c>
      <c r="N88" s="83">
        <f t="shared" si="67"/>
        <v>1.4827346047003931</v>
      </c>
      <c r="P88" s="62">
        <f t="shared" si="68"/>
        <v>3.2198934890912212</v>
      </c>
      <c r="Q88" s="236">
        <f t="shared" si="69"/>
        <v>2.1632853695593885</v>
      </c>
      <c r="R88" s="92">
        <f t="shared" si="70"/>
        <v>-0.3281500220772981</v>
      </c>
    </row>
    <row r="89" spans="1:18" ht="20.100000000000001" customHeight="1" x14ac:dyDescent="0.25">
      <c r="A89" s="57" t="s">
        <v>209</v>
      </c>
      <c r="B89" s="25">
        <v>112.88</v>
      </c>
      <c r="C89" s="223">
        <v>28.37</v>
      </c>
      <c r="D89" s="4">
        <f t="shared" si="52"/>
        <v>2.2030326438382416E-3</v>
      </c>
      <c r="E89" s="229">
        <f t="shared" si="53"/>
        <v>5.1881903109402959E-4</v>
      </c>
      <c r="F89" s="102">
        <f t="shared" si="64"/>
        <v>-0.74867115520907157</v>
      </c>
      <c r="G89" s="83">
        <f t="shared" si="65"/>
        <v>-0.76449780145331159</v>
      </c>
      <c r="I89" s="25">
        <v>36.432000000000002</v>
      </c>
      <c r="J89" s="223">
        <v>44.448999999999998</v>
      </c>
      <c r="K89" s="31">
        <f t="shared" si="54"/>
        <v>2.0503098032069516E-3</v>
      </c>
      <c r="L89" s="229">
        <f t="shared" si="55"/>
        <v>2.4045443394156963E-3</v>
      </c>
      <c r="M89" s="102">
        <f t="shared" si="66"/>
        <v>0.22005379885814655</v>
      </c>
      <c r="N89" s="83">
        <f t="shared" si="67"/>
        <v>0.17277122494106778</v>
      </c>
      <c r="P89" s="62">
        <f t="shared" si="68"/>
        <v>3.227498228206946</v>
      </c>
      <c r="Q89" s="236">
        <f t="shared" si="69"/>
        <v>15.667606626718362</v>
      </c>
      <c r="R89" s="92">
        <f t="shared" si="70"/>
        <v>3.854412154215987</v>
      </c>
    </row>
    <row r="90" spans="1:18" ht="20.100000000000001" customHeight="1" x14ac:dyDescent="0.25">
      <c r="A90" s="57" t="s">
        <v>157</v>
      </c>
      <c r="B90" s="25">
        <v>23.57</v>
      </c>
      <c r="C90" s="223">
        <v>62.11999999999999</v>
      </c>
      <c r="D90" s="4">
        <f t="shared" si="52"/>
        <v>4.600060189162594E-4</v>
      </c>
      <c r="E90" s="229">
        <f t="shared" si="53"/>
        <v>1.1360253158816042E-3</v>
      </c>
      <c r="F90" s="102">
        <f t="shared" si="64"/>
        <v>1.6355536699193887</v>
      </c>
      <c r="G90" s="83">
        <f t="shared" si="65"/>
        <v>1.4695879383448003</v>
      </c>
      <c r="I90" s="25">
        <v>15.103999999999999</v>
      </c>
      <c r="J90" s="223">
        <v>30.627000000000002</v>
      </c>
      <c r="K90" s="31">
        <f t="shared" si="54"/>
        <v>8.500186448078006E-4</v>
      </c>
      <c r="L90" s="229">
        <f t="shared" si="55"/>
        <v>1.6568197143531809E-3</v>
      </c>
      <c r="M90" s="102">
        <f t="shared" si="66"/>
        <v>1.0277409957627122</v>
      </c>
      <c r="N90" s="83">
        <f t="shared" si="67"/>
        <v>0.94915690905557448</v>
      </c>
      <c r="P90" s="62">
        <f t="shared" si="68"/>
        <v>6.4081459482392864</v>
      </c>
      <c r="Q90" s="236">
        <f t="shared" si="69"/>
        <v>4.9302962009014824</v>
      </c>
      <c r="R90" s="92">
        <f t="shared" si="70"/>
        <v>-0.23062048824650455</v>
      </c>
    </row>
    <row r="91" spans="1:18" ht="20.100000000000001" customHeight="1" x14ac:dyDescent="0.25">
      <c r="A91" s="57" t="s">
        <v>212</v>
      </c>
      <c r="B91" s="25"/>
      <c r="C91" s="223">
        <v>94.95</v>
      </c>
      <c r="D91" s="4">
        <f t="shared" si="52"/>
        <v>0</v>
      </c>
      <c r="E91" s="229">
        <f t="shared" si="53"/>
        <v>1.7364070145357107E-3</v>
      </c>
      <c r="F91" s="102"/>
      <c r="G91" s="83"/>
      <c r="I91" s="25"/>
      <c r="J91" s="223">
        <v>30.472000000000001</v>
      </c>
      <c r="K91" s="31">
        <f t="shared" si="54"/>
        <v>0</v>
      </c>
      <c r="L91" s="229">
        <f t="shared" si="55"/>
        <v>1.6484347254308333E-3</v>
      </c>
      <c r="M91" s="102"/>
      <c r="N91" s="83"/>
      <c r="P91" s="62"/>
      <c r="Q91" s="236">
        <f t="shared" si="69"/>
        <v>3.2092680358083205</v>
      </c>
      <c r="R91" s="92"/>
    </row>
    <row r="92" spans="1:18" ht="20.100000000000001" customHeight="1" x14ac:dyDescent="0.25">
      <c r="A92" s="57" t="s">
        <v>203</v>
      </c>
      <c r="B92" s="25">
        <v>101.16</v>
      </c>
      <c r="C92" s="223">
        <v>148.5</v>
      </c>
      <c r="D92" s="4">
        <f t="shared" si="52"/>
        <v>1.9742982127097498E-3</v>
      </c>
      <c r="E92" s="229">
        <f t="shared" si="53"/>
        <v>2.7157076530653292E-3</v>
      </c>
      <c r="F92" s="102">
        <f t="shared" si="64"/>
        <v>0.46797153024911037</v>
      </c>
      <c r="G92" s="83">
        <f t="shared" si="65"/>
        <v>0.37553062429104134</v>
      </c>
      <c r="I92" s="25">
        <v>19.138999999999999</v>
      </c>
      <c r="J92" s="223">
        <v>30.108000000000004</v>
      </c>
      <c r="K92" s="31">
        <f t="shared" si="54"/>
        <v>1.0770992348368973E-3</v>
      </c>
      <c r="L92" s="229">
        <f t="shared" si="55"/>
        <v>1.6287435256389974E-3</v>
      </c>
      <c r="M92" s="102">
        <f t="shared" si="66"/>
        <v>0.5731229426824811</v>
      </c>
      <c r="N92" s="83">
        <f t="shared" si="67"/>
        <v>0.51215735092935455</v>
      </c>
      <c r="P92" s="62">
        <f t="shared" si="68"/>
        <v>1.8919533412415976</v>
      </c>
      <c r="Q92" s="236">
        <f t="shared" si="69"/>
        <v>2.0274747474747477</v>
      </c>
      <c r="R92" s="92">
        <f t="shared" si="70"/>
        <v>7.1630416712186909E-2</v>
      </c>
    </row>
    <row r="93" spans="1:18" ht="20.100000000000001" customHeight="1" x14ac:dyDescent="0.25">
      <c r="A93" s="57" t="s">
        <v>213</v>
      </c>
      <c r="B93" s="25">
        <v>21.119999999999997</v>
      </c>
      <c r="C93" s="223">
        <v>48.65</v>
      </c>
      <c r="D93" s="4">
        <f t="shared" si="52"/>
        <v>4.1219037418376741E-4</v>
      </c>
      <c r="E93" s="229">
        <f t="shared" si="53"/>
        <v>8.8969142977527447E-4</v>
      </c>
      <c r="F93" s="102">
        <f t="shared" si="64"/>
        <v>1.3035037878787881</v>
      </c>
      <c r="G93" s="83">
        <f t="shared" si="65"/>
        <v>1.1584478568600005</v>
      </c>
      <c r="I93" s="25">
        <v>14.863999999999999</v>
      </c>
      <c r="J93" s="223">
        <v>29.405999999999999</v>
      </c>
      <c r="K93" s="31">
        <f t="shared" si="54"/>
        <v>8.3651199261276148E-4</v>
      </c>
      <c r="L93" s="229">
        <f t="shared" si="55"/>
        <v>1.5907676403261709E-3</v>
      </c>
      <c r="M93" s="102">
        <f t="shared" si="66"/>
        <v>0.97833692142088269</v>
      </c>
      <c r="N93" s="83">
        <f t="shared" si="67"/>
        <v>0.90166746487108618</v>
      </c>
      <c r="P93" s="62">
        <f t="shared" si="68"/>
        <v>7.037878787878789</v>
      </c>
      <c r="Q93" s="236">
        <f t="shared" si="69"/>
        <v>6.0443987667009242</v>
      </c>
      <c r="R93" s="92">
        <f t="shared" si="70"/>
        <v>-0.14116185446230153</v>
      </c>
    </row>
    <row r="94" spans="1:18" ht="20.100000000000001" customHeight="1" x14ac:dyDescent="0.25">
      <c r="A94" s="57" t="s">
        <v>161</v>
      </c>
      <c r="B94" s="25"/>
      <c r="C94" s="223">
        <v>56.59</v>
      </c>
      <c r="D94" s="4">
        <f t="shared" si="52"/>
        <v>0</v>
      </c>
      <c r="E94" s="229">
        <f t="shared" si="53"/>
        <v>1.0348949231445588E-3</v>
      </c>
      <c r="F94" s="102"/>
      <c r="G94" s="83"/>
      <c r="I94" s="25"/>
      <c r="J94" s="223">
        <v>24.786999999999999</v>
      </c>
      <c r="K94" s="31">
        <f t="shared" si="54"/>
        <v>0</v>
      </c>
      <c r="L94" s="229">
        <f t="shared" si="55"/>
        <v>1.3408949704402093E-3</v>
      </c>
      <c r="M94" s="102"/>
      <c r="N94" s="83"/>
      <c r="P94" s="62"/>
      <c r="Q94" s="236">
        <f t="shared" si="69"/>
        <v>4.3801024916062907</v>
      </c>
      <c r="R94" s="92"/>
    </row>
    <row r="95" spans="1:18" ht="20.100000000000001" customHeight="1" thickBot="1" x14ac:dyDescent="0.3">
      <c r="A95" s="14" t="s">
        <v>18</v>
      </c>
      <c r="B95" s="25">
        <f>B96-SUM(B68:B94)</f>
        <v>1031.4599999999919</v>
      </c>
      <c r="C95" s="223">
        <f>C96-SUM(C68:C94)</f>
        <v>552.33000000000902</v>
      </c>
      <c r="D95" s="4">
        <f t="shared" si="52"/>
        <v>2.0130581598275823E-2</v>
      </c>
      <c r="E95" s="229">
        <f t="shared" si="53"/>
        <v>1.010078658597709E-2</v>
      </c>
      <c r="F95" s="102">
        <f>(C95-B95)/B95</f>
        <v>-0.46451631667731819</v>
      </c>
      <c r="G95" s="83">
        <f>(E95-D95)/D95</f>
        <v>-0.4982367232329632</v>
      </c>
      <c r="I95" s="25">
        <f>I96-SUM(I68:I94)</f>
        <v>282.1720000000023</v>
      </c>
      <c r="J95" s="223">
        <f>J96-SUM(J68:J94)</f>
        <v>180.69099999999526</v>
      </c>
      <c r="K95" s="31">
        <f t="shared" si="54"/>
        <v>1.5879996096577642E-2</v>
      </c>
      <c r="L95" s="229">
        <f t="shared" si="55"/>
        <v>9.7747873120508939E-3</v>
      </c>
      <c r="M95" s="102">
        <f>(J95-I95)/I95</f>
        <v>-0.35964234580329096</v>
      </c>
      <c r="N95" s="83">
        <f>(L95-K95)/K95</f>
        <v>-0.38445908597184764</v>
      </c>
      <c r="P95" s="62">
        <f t="shared" si="51"/>
        <v>2.7356562542416047</v>
      </c>
      <c r="Q95" s="236">
        <f t="shared" si="51"/>
        <v>3.2714319338075484</v>
      </c>
      <c r="R95" s="92">
        <f>(Q95-P95)/P95</f>
        <v>0.19584905038241898</v>
      </c>
    </row>
    <row r="96" spans="1:18" ht="26.25" customHeight="1" thickBot="1" x14ac:dyDescent="0.3">
      <c r="A96" s="18" t="s">
        <v>19</v>
      </c>
      <c r="B96" s="23">
        <v>51238.46</v>
      </c>
      <c r="C96" s="242">
        <v>54681.880000000012</v>
      </c>
      <c r="D96" s="20">
        <f>SUM(D68:D95)</f>
        <v>0.99999999999999978</v>
      </c>
      <c r="E96" s="243">
        <f>SUM(E68:E95)</f>
        <v>1</v>
      </c>
      <c r="F96" s="103">
        <f>(C96-B96)/B96</f>
        <v>6.7203815259084934E-2</v>
      </c>
      <c r="G96" s="99">
        <v>0</v>
      </c>
      <c r="H96" s="2"/>
      <c r="I96" s="23">
        <v>17769.022000000004</v>
      </c>
      <c r="J96" s="242">
        <v>18485.414999999997</v>
      </c>
      <c r="K96" s="30">
        <f t="shared" si="54"/>
        <v>1</v>
      </c>
      <c r="L96" s="243">
        <f t="shared" si="55"/>
        <v>1</v>
      </c>
      <c r="M96" s="103">
        <f>(J96-I96)/I96</f>
        <v>4.031696285816927E-2</v>
      </c>
      <c r="N96" s="99">
        <f>(L96-K96)/K96</f>
        <v>0</v>
      </c>
      <c r="O96" s="2"/>
      <c r="P96" s="56">
        <f t="shared" si="51"/>
        <v>3.4679071150850365</v>
      </c>
      <c r="Q96" s="250">
        <f t="shared" si="51"/>
        <v>3.3805375747871129</v>
      </c>
      <c r="R96" s="98">
        <f>(Q96-P96)/P96</f>
        <v>-2.5193737144191406E-2</v>
      </c>
    </row>
  </sheetData>
  <mergeCells count="45">
    <mergeCell ref="A4:A6"/>
    <mergeCell ref="B4:C4"/>
    <mergeCell ref="D4:E4"/>
    <mergeCell ref="F4:G4"/>
    <mergeCell ref="I4:J4"/>
    <mergeCell ref="M4:N4"/>
    <mergeCell ref="P4:Q4"/>
    <mergeCell ref="B5:C5"/>
    <mergeCell ref="D5:E5"/>
    <mergeCell ref="F5:G5"/>
    <mergeCell ref="I5:J5"/>
    <mergeCell ref="K5:L5"/>
    <mergeCell ref="M5:N5"/>
    <mergeCell ref="P5:Q5"/>
    <mergeCell ref="K4:L4"/>
    <mergeCell ref="A36:A38"/>
    <mergeCell ref="B36:C36"/>
    <mergeCell ref="D36:E36"/>
    <mergeCell ref="F36:G36"/>
    <mergeCell ref="I36:J36"/>
    <mergeCell ref="M36:N36"/>
    <mergeCell ref="P36:Q36"/>
    <mergeCell ref="B37:C37"/>
    <mergeCell ref="D37:E37"/>
    <mergeCell ref="F37:G37"/>
    <mergeCell ref="I37:J37"/>
    <mergeCell ref="K37:L37"/>
    <mergeCell ref="M37:N37"/>
    <mergeCell ref="P37:Q37"/>
    <mergeCell ref="K36:L36"/>
    <mergeCell ref="A65:A67"/>
    <mergeCell ref="B65:C65"/>
    <mergeCell ref="D65:E65"/>
    <mergeCell ref="F65:G65"/>
    <mergeCell ref="I65:J65"/>
    <mergeCell ref="M65:N65"/>
    <mergeCell ref="P65:Q65"/>
    <mergeCell ref="B66:C66"/>
    <mergeCell ref="D66:E66"/>
    <mergeCell ref="F66:G66"/>
    <mergeCell ref="I66:J66"/>
    <mergeCell ref="K66:L66"/>
    <mergeCell ref="M66:N66"/>
    <mergeCell ref="P66:Q66"/>
    <mergeCell ref="K65:L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ignoredErrors>
    <ignoredError sqref="F27:F3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F7:G33 M7:N33 R7:R33</xm:sqref>
        </x14:conditionalFormatting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F39:G62 M39:N62 R39:R62</xm:sqref>
        </x14:conditionalFormatting>
        <x14:conditionalFormatting xmlns:xm="http://schemas.microsoft.com/office/excel/2006/main">
          <x14:cfRule type="iconSet" priority="3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F68:G96</xm:sqref>
        </x14:conditionalFormatting>
        <x14:conditionalFormatting xmlns:xm="http://schemas.microsoft.com/office/excel/2006/main">
          <x14:cfRule type="iconSet" priority="2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M68:N96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R68:R96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1:U19"/>
  <sheetViews>
    <sheetView showGridLines="0" workbookViewId="0">
      <selection activeCell="L7" sqref="L7:M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10" width="9.5703125" customWidth="1"/>
    <col min="11" max="11" width="2.140625" customWidth="1"/>
    <col min="16" max="17" width="9.5703125" customWidth="1"/>
    <col min="18" max="18" width="2" style="13" customWidth="1"/>
    <col min="19" max="20" width="9.140625" style="51"/>
    <col min="21" max="21" width="10.85546875" customWidth="1"/>
  </cols>
  <sheetData>
    <row r="1" spans="1:21" ht="15.75" x14ac:dyDescent="0.25">
      <c r="A1" s="41" t="s">
        <v>110</v>
      </c>
      <c r="B1" s="6"/>
    </row>
    <row r="3" spans="1:21" ht="15.75" thickBot="1" x14ac:dyDescent="0.3"/>
    <row r="4" spans="1:21" x14ac:dyDescent="0.25">
      <c r="A4" s="392" t="s">
        <v>17</v>
      </c>
      <c r="B4" s="405"/>
      <c r="C4" s="405"/>
      <c r="D4" s="405"/>
      <c r="E4" s="408" t="s">
        <v>1</v>
      </c>
      <c r="F4" s="410"/>
      <c r="G4" s="404" t="s">
        <v>13</v>
      </c>
      <c r="H4" s="404"/>
      <c r="I4" s="421" t="s">
        <v>139</v>
      </c>
      <c r="J4" s="409"/>
      <c r="L4" s="416" t="s">
        <v>20</v>
      </c>
      <c r="M4" s="404"/>
      <c r="N4" s="417" t="s">
        <v>13</v>
      </c>
      <c r="O4" s="418"/>
      <c r="P4" s="419" t="s">
        <v>139</v>
      </c>
      <c r="Q4" s="409"/>
      <c r="R4"/>
      <c r="S4" s="403" t="s">
        <v>23</v>
      </c>
      <c r="T4" s="404"/>
      <c r="U4" s="208" t="s">
        <v>0</v>
      </c>
    </row>
    <row r="5" spans="1:21" x14ac:dyDescent="0.25">
      <c r="A5" s="406"/>
      <c r="B5" s="407"/>
      <c r="C5" s="407"/>
      <c r="D5" s="407"/>
      <c r="E5" s="411" t="s">
        <v>175</v>
      </c>
      <c r="F5" s="402"/>
      <c r="G5" s="412" t="str">
        <f>E5</f>
        <v>jan.-fev</v>
      </c>
      <c r="H5" s="412"/>
      <c r="I5" s="411" t="str">
        <f>G5</f>
        <v>jan.-fev</v>
      </c>
      <c r="J5" s="413"/>
      <c r="L5" s="401" t="str">
        <f>E5</f>
        <v>jan.-fev</v>
      </c>
      <c r="M5" s="412"/>
      <c r="N5" s="414" t="str">
        <f>E5</f>
        <v>jan.-fev</v>
      </c>
      <c r="O5" s="415"/>
      <c r="P5" s="412" t="str">
        <f>E5</f>
        <v>jan.-fev</v>
      </c>
      <c r="Q5" s="413"/>
      <c r="R5"/>
      <c r="S5" s="401" t="str">
        <f>E5</f>
        <v>jan.-fev</v>
      </c>
      <c r="T5" s="402"/>
      <c r="U5" s="209" t="s">
        <v>137</v>
      </c>
    </row>
    <row r="6" spans="1:21" ht="15.75" thickBot="1" x14ac:dyDescent="0.3">
      <c r="A6" s="393"/>
      <c r="B6" s="420"/>
      <c r="C6" s="420"/>
      <c r="D6" s="420"/>
      <c r="E6" s="148">
        <v>2018</v>
      </c>
      <c r="F6" s="241">
        <v>2019</v>
      </c>
      <c r="G6" s="292">
        <f>E6</f>
        <v>2018</v>
      </c>
      <c r="H6" s="219">
        <f>F6</f>
        <v>2019</v>
      </c>
      <c r="I6" s="221" t="s">
        <v>1</v>
      </c>
      <c r="J6" s="222" t="s">
        <v>15</v>
      </c>
      <c r="L6" s="291">
        <f>E6</f>
        <v>2018</v>
      </c>
      <c r="M6" s="220">
        <f>F6</f>
        <v>2019</v>
      </c>
      <c r="N6" s="218">
        <f>G6</f>
        <v>2018</v>
      </c>
      <c r="O6" s="219">
        <f>H6</f>
        <v>2019</v>
      </c>
      <c r="P6" s="217">
        <v>1000</v>
      </c>
      <c r="Q6" s="222" t="s">
        <v>15</v>
      </c>
      <c r="R6"/>
      <c r="S6" s="291">
        <f>E6</f>
        <v>2018</v>
      </c>
      <c r="T6" s="220">
        <f>F6</f>
        <v>2019</v>
      </c>
      <c r="U6" s="209" t="s">
        <v>24</v>
      </c>
    </row>
    <row r="7" spans="1:21" ht="24" customHeight="1" thickBot="1" x14ac:dyDescent="0.3">
      <c r="A7" s="18" t="s">
        <v>21</v>
      </c>
      <c r="B7" s="19"/>
      <c r="C7" s="19"/>
      <c r="D7" s="19"/>
      <c r="E7" s="23">
        <v>29145.01</v>
      </c>
      <c r="F7" s="242">
        <v>31206.110000000011</v>
      </c>
      <c r="G7" s="20">
        <f>E7/E15</f>
        <v>0.38447228509167508</v>
      </c>
      <c r="H7" s="243">
        <f>F7/F15</f>
        <v>0.38112591864505985</v>
      </c>
      <c r="I7" s="153">
        <f t="shared" ref="I7:I18" si="0">(F7-E7)/E7</f>
        <v>7.0718795430161574E-2</v>
      </c>
      <c r="J7" s="99">
        <f t="shared" ref="J7:J18" si="1">(H7-G7)/G7</f>
        <v>-8.703791082931539E-3</v>
      </c>
      <c r="K7" s="12"/>
      <c r="L7" s="23">
        <v>6811.1190000000006</v>
      </c>
      <c r="M7" s="242">
        <v>7696.2910000000011</v>
      </c>
      <c r="N7" s="20">
        <f>L7/L15</f>
        <v>0.35826453610208259</v>
      </c>
      <c r="O7" s="243">
        <f>M7/M15</f>
        <v>0.37243308652509083</v>
      </c>
      <c r="P7" s="153">
        <f t="shared" ref="P7:P18" si="2">(M7-L7)/L7</f>
        <v>0.12995984947554146</v>
      </c>
      <c r="Q7" s="99">
        <f t="shared" ref="Q7:Q18" si="3">(O7-N7)/N7</f>
        <v>3.9547733574643029E-2</v>
      </c>
      <c r="R7" s="67"/>
      <c r="S7" s="331">
        <f>(L7/E7)*10</f>
        <v>2.3369760380936571</v>
      </c>
      <c r="T7" s="332">
        <f>(M7/F7)*10</f>
        <v>2.4662769566600895</v>
      </c>
      <c r="U7" s="95">
        <f>(T7-S7)/S7</f>
        <v>5.5328303097154204E-2</v>
      </c>
    </row>
    <row r="8" spans="1:21" s="9" customFormat="1" ht="24" customHeight="1" x14ac:dyDescent="0.25">
      <c r="A8" s="73"/>
      <c r="B8" s="300" t="s">
        <v>36</v>
      </c>
      <c r="C8" s="300"/>
      <c r="D8" s="301"/>
      <c r="E8" s="303">
        <v>22526.69</v>
      </c>
      <c r="F8" s="304">
        <v>25544.310000000012</v>
      </c>
      <c r="G8" s="305">
        <f>E8/E7</f>
        <v>0.77291755947244489</v>
      </c>
      <c r="H8" s="306">
        <f>F8/F7</f>
        <v>0.81856758179728273</v>
      </c>
      <c r="I8" s="315">
        <f t="shared" si="0"/>
        <v>0.13395754103243812</v>
      </c>
      <c r="J8" s="314">
        <f t="shared" si="1"/>
        <v>5.9061955269843099E-2</v>
      </c>
      <c r="K8" s="5"/>
      <c r="L8" s="303">
        <v>5801.219000000001</v>
      </c>
      <c r="M8" s="304">
        <v>6632.5410000000011</v>
      </c>
      <c r="N8" s="318">
        <f>L8/L7</f>
        <v>0.85172774106574856</v>
      </c>
      <c r="O8" s="306">
        <f>M8/M7</f>
        <v>0.86178407235381305</v>
      </c>
      <c r="P8" s="313">
        <f t="shared" si="2"/>
        <v>0.14330126133834975</v>
      </c>
      <c r="Q8" s="314">
        <f t="shared" si="3"/>
        <v>1.1806978689553096E-2</v>
      </c>
      <c r="R8" s="72"/>
      <c r="S8" s="333">
        <f t="shared" ref="S8:T18" si="4">(L8/E8)*10</f>
        <v>2.5752647193173974</v>
      </c>
      <c r="T8" s="334">
        <f t="shared" si="4"/>
        <v>2.5964846965919213</v>
      </c>
      <c r="U8" s="307">
        <f t="shared" ref="U8:U18" si="5">(T8-S8)/S8</f>
        <v>8.2399207799299327E-3</v>
      </c>
    </row>
    <row r="9" spans="1:21" ht="24" customHeight="1" x14ac:dyDescent="0.25">
      <c r="A9" s="14"/>
      <c r="B9" s="1" t="s">
        <v>40</v>
      </c>
      <c r="D9" s="1"/>
      <c r="E9" s="25">
        <v>6617.7700000000013</v>
      </c>
      <c r="F9" s="223">
        <v>5607.8199999999988</v>
      </c>
      <c r="G9" s="4">
        <f>E9/E7</f>
        <v>0.22706356937259592</v>
      </c>
      <c r="H9" s="229">
        <f>F9/F7</f>
        <v>0.17970262874802392</v>
      </c>
      <c r="I9" s="311">
        <f t="shared" si="0"/>
        <v>-0.15261183147797555</v>
      </c>
      <c r="J9" s="312">
        <f t="shared" si="1"/>
        <v>-0.20858009391570825</v>
      </c>
      <c r="K9" s="1"/>
      <c r="L9" s="25">
        <v>1009.7749999999997</v>
      </c>
      <c r="M9" s="223">
        <v>1057.0399999999997</v>
      </c>
      <c r="N9" s="4">
        <f>L9/L7</f>
        <v>0.14825390659009183</v>
      </c>
      <c r="O9" s="229">
        <f>M9/M7</f>
        <v>0.13734407911551155</v>
      </c>
      <c r="P9" s="311">
        <f t="shared" si="2"/>
        <v>4.6807457106781213E-2</v>
      </c>
      <c r="Q9" s="312">
        <f t="shared" si="3"/>
        <v>-7.3588802652903615E-2</v>
      </c>
      <c r="R9" s="8"/>
      <c r="S9" s="333">
        <f t="shared" si="4"/>
        <v>1.5258538752480058</v>
      </c>
      <c r="T9" s="334">
        <f t="shared" si="4"/>
        <v>1.8849392455535305</v>
      </c>
      <c r="U9" s="307">
        <f t="shared" si="5"/>
        <v>0.23533404877787567</v>
      </c>
    </row>
    <row r="10" spans="1:21" ht="24" customHeight="1" thickBot="1" x14ac:dyDescent="0.3">
      <c r="A10" s="14"/>
      <c r="B10" s="1" t="s">
        <v>39</v>
      </c>
      <c r="D10" s="1"/>
      <c r="E10" s="25">
        <v>0.55000000000000004</v>
      </c>
      <c r="F10" s="223">
        <v>53.98</v>
      </c>
      <c r="G10" s="4">
        <f>E10/E7</f>
        <v>1.8871154959288059E-5</v>
      </c>
      <c r="H10" s="229">
        <f>F10/F7</f>
        <v>1.7297894546933268E-3</v>
      </c>
      <c r="I10" s="316">
        <f t="shared" si="0"/>
        <v>97.145454545454541</v>
      </c>
      <c r="J10" s="309">
        <f t="shared" si="1"/>
        <v>90.663147190784642</v>
      </c>
      <c r="K10" s="1"/>
      <c r="L10" s="25">
        <v>0.125</v>
      </c>
      <c r="M10" s="223">
        <v>6.71</v>
      </c>
      <c r="N10" s="4">
        <f>L10/L7</f>
        <v>1.8352344159601381E-5</v>
      </c>
      <c r="O10" s="229">
        <f>M10/M7</f>
        <v>8.7184853067536025E-4</v>
      </c>
      <c r="P10" s="317">
        <f t="shared" si="2"/>
        <v>52.68</v>
      </c>
      <c r="Q10" s="312">
        <f t="shared" si="3"/>
        <v>46.506112739240237</v>
      </c>
      <c r="R10" s="8"/>
      <c r="S10" s="333">
        <f t="shared" si="4"/>
        <v>2.2727272727272725</v>
      </c>
      <c r="T10" s="334">
        <f t="shared" si="4"/>
        <v>1.2430529825861432</v>
      </c>
      <c r="U10" s="307">
        <f t="shared" si="5"/>
        <v>-0.45305668766209695</v>
      </c>
    </row>
    <row r="11" spans="1:21" ht="24" customHeight="1" thickBot="1" x14ac:dyDescent="0.3">
      <c r="A11" s="18" t="s">
        <v>22</v>
      </c>
      <c r="B11" s="19"/>
      <c r="C11" s="19"/>
      <c r="D11" s="19"/>
      <c r="E11" s="23">
        <v>46660.22</v>
      </c>
      <c r="F11" s="242">
        <v>50672.630000000005</v>
      </c>
      <c r="G11" s="20">
        <f>E11/E15</f>
        <v>0.61552771490832503</v>
      </c>
      <c r="H11" s="243">
        <f>F11/F15</f>
        <v>0.61887408135494026</v>
      </c>
      <c r="I11" s="153">
        <f t="shared" si="0"/>
        <v>8.5992093479199269E-2</v>
      </c>
      <c r="J11" s="99">
        <f t="shared" si="1"/>
        <v>5.4365812709402253E-3</v>
      </c>
      <c r="K11" s="12"/>
      <c r="L11" s="23">
        <v>12200.305</v>
      </c>
      <c r="M11" s="242">
        <v>12968.604999999996</v>
      </c>
      <c r="N11" s="20">
        <f>L11/L15</f>
        <v>0.64173546389791736</v>
      </c>
      <c r="O11" s="243">
        <f>M11/M15</f>
        <v>0.62756691347490934</v>
      </c>
      <c r="P11" s="153">
        <f t="shared" si="2"/>
        <v>6.297383549017796E-2</v>
      </c>
      <c r="Q11" s="99">
        <f t="shared" si="3"/>
        <v>-2.2078490624388884E-2</v>
      </c>
      <c r="R11" s="8"/>
      <c r="S11" s="335">
        <f t="shared" si="4"/>
        <v>2.6147122752528813</v>
      </c>
      <c r="T11" s="336">
        <f t="shared" si="4"/>
        <v>2.5592918701871197</v>
      </c>
      <c r="U11" s="98">
        <f t="shared" si="5"/>
        <v>-2.1195603657921273E-2</v>
      </c>
    </row>
    <row r="12" spans="1:21" s="9" customFormat="1" ht="24" customHeight="1" x14ac:dyDescent="0.25">
      <c r="A12" s="73"/>
      <c r="B12" s="5" t="s">
        <v>36</v>
      </c>
      <c r="C12" s="5"/>
      <c r="D12" s="5"/>
      <c r="E12" s="42">
        <v>40933.31</v>
      </c>
      <c r="F12" s="225">
        <v>44701.090000000004</v>
      </c>
      <c r="G12" s="74">
        <f>E12/E11</f>
        <v>0.87726354483540792</v>
      </c>
      <c r="H12" s="231">
        <f>F12/F11</f>
        <v>0.88215452799667193</v>
      </c>
      <c r="I12" s="315">
        <f t="shared" si="0"/>
        <v>9.2046795140681426E-2</v>
      </c>
      <c r="J12" s="314">
        <f t="shared" si="1"/>
        <v>5.5752723227336012E-3</v>
      </c>
      <c r="K12" s="5"/>
      <c r="L12" s="42">
        <v>11306.52</v>
      </c>
      <c r="M12" s="225">
        <v>12091.764999999996</v>
      </c>
      <c r="N12" s="74">
        <f>L12/L11</f>
        <v>0.92674076590708188</v>
      </c>
      <c r="O12" s="231">
        <f>M12/M11</f>
        <v>0.93238748500706126</v>
      </c>
      <c r="P12" s="315">
        <f t="shared" si="2"/>
        <v>6.9450635562489191E-2</v>
      </c>
      <c r="Q12" s="314">
        <f t="shared" si="3"/>
        <v>6.0930945391750894E-3</v>
      </c>
      <c r="R12" s="72"/>
      <c r="S12" s="333">
        <f t="shared" si="4"/>
        <v>2.7621807276274506</v>
      </c>
      <c r="T12" s="334">
        <f t="shared" si="4"/>
        <v>2.7050268796577432</v>
      </c>
      <c r="U12" s="307">
        <f t="shared" si="5"/>
        <v>-2.0691567136810456E-2</v>
      </c>
    </row>
    <row r="13" spans="1:21" ht="24" customHeight="1" x14ac:dyDescent="0.25">
      <c r="A13" s="14"/>
      <c r="B13" s="5" t="s">
        <v>40</v>
      </c>
      <c r="D13" s="5"/>
      <c r="E13" s="273">
        <v>5298.8500000000022</v>
      </c>
      <c r="F13" s="269">
        <v>4954.9299999999994</v>
      </c>
      <c r="G13" s="261">
        <f>E13/E11</f>
        <v>0.11356247355884738</v>
      </c>
      <c r="H13" s="272">
        <f>F13/F11</f>
        <v>9.7783162231760992E-2</v>
      </c>
      <c r="I13" s="311">
        <f t="shared" si="0"/>
        <v>-6.4904649121979796E-2</v>
      </c>
      <c r="J13" s="312">
        <f t="shared" si="1"/>
        <v>-0.13894828839660353</v>
      </c>
      <c r="K13" s="321"/>
      <c r="L13" s="273">
        <v>835.30000000000018</v>
      </c>
      <c r="M13" s="269">
        <v>768.15099999999984</v>
      </c>
      <c r="N13" s="261">
        <f>L13/L11</f>
        <v>6.846550147721718E-2</v>
      </c>
      <c r="O13" s="272">
        <f>M13/M11</f>
        <v>5.9231582733840694E-2</v>
      </c>
      <c r="P13" s="311">
        <f t="shared" si="2"/>
        <v>-8.0389081767030204E-2</v>
      </c>
      <c r="Q13" s="312">
        <f t="shared" si="3"/>
        <v>-0.1348696576252961</v>
      </c>
      <c r="R13" s="322"/>
      <c r="S13" s="333">
        <f t="shared" si="4"/>
        <v>1.5763797805184141</v>
      </c>
      <c r="T13" s="334">
        <f t="shared" si="4"/>
        <v>1.5502761895728092</v>
      </c>
      <c r="U13" s="307">
        <f t="shared" si="5"/>
        <v>-1.6559201829536508E-2</v>
      </c>
    </row>
    <row r="14" spans="1:21" ht="24" customHeight="1" thickBot="1" x14ac:dyDescent="0.3">
      <c r="A14" s="14"/>
      <c r="B14" s="1" t="s">
        <v>39</v>
      </c>
      <c r="D14" s="1"/>
      <c r="E14" s="273">
        <v>428.06</v>
      </c>
      <c r="F14" s="269">
        <v>1016.61</v>
      </c>
      <c r="G14" s="261">
        <f>E14/E11</f>
        <v>9.1739816057446796E-3</v>
      </c>
      <c r="H14" s="272">
        <f>F14/F11</f>
        <v>2.0062309771567016E-2</v>
      </c>
      <c r="I14" s="316">
        <f t="shared" si="0"/>
        <v>1.3749240760641031</v>
      </c>
      <c r="J14" s="309">
        <f t="shared" si="1"/>
        <v>1.186870503316046</v>
      </c>
      <c r="K14" s="321"/>
      <c r="L14" s="273">
        <v>58.485000000000007</v>
      </c>
      <c r="M14" s="269">
        <v>108.68899999999999</v>
      </c>
      <c r="N14" s="261">
        <f>L14/L11</f>
        <v>4.7937326157010017E-3</v>
      </c>
      <c r="O14" s="272">
        <f>M14/M11</f>
        <v>8.3809322590980319E-3</v>
      </c>
      <c r="P14" s="317">
        <f t="shared" si="2"/>
        <v>0.85840813883901823</v>
      </c>
      <c r="Q14" s="312">
        <f t="shared" si="3"/>
        <v>0.74831033162922111</v>
      </c>
      <c r="R14" s="322"/>
      <c r="S14" s="333">
        <f t="shared" si="4"/>
        <v>1.3662804279773866</v>
      </c>
      <c r="T14" s="334">
        <f t="shared" si="4"/>
        <v>1.0691317220959857</v>
      </c>
      <c r="U14" s="307">
        <f t="shared" si="5"/>
        <v>-0.2174873472507351</v>
      </c>
    </row>
    <row r="15" spans="1:21" ht="24" customHeight="1" thickBot="1" x14ac:dyDescent="0.3">
      <c r="A15" s="18" t="s">
        <v>12</v>
      </c>
      <c r="B15" s="19"/>
      <c r="C15" s="19"/>
      <c r="D15" s="19"/>
      <c r="E15" s="23">
        <v>75805.23</v>
      </c>
      <c r="F15" s="242">
        <v>81878.740000000005</v>
      </c>
      <c r="G15" s="20">
        <f>G7+G11</f>
        <v>1</v>
      </c>
      <c r="H15" s="243">
        <f>H7+H11</f>
        <v>1</v>
      </c>
      <c r="I15" s="153">
        <f t="shared" si="0"/>
        <v>8.0119933677399433E-2</v>
      </c>
      <c r="J15" s="99">
        <v>0</v>
      </c>
      <c r="K15" s="12"/>
      <c r="L15" s="23">
        <v>19011.424000000003</v>
      </c>
      <c r="M15" s="242">
        <v>20664.895999999993</v>
      </c>
      <c r="N15" s="20">
        <f>N7+N11</f>
        <v>1</v>
      </c>
      <c r="O15" s="243">
        <f>O7+O11</f>
        <v>1.0000000000000002</v>
      </c>
      <c r="P15" s="153">
        <f t="shared" si="2"/>
        <v>8.6972548715971529E-2</v>
      </c>
      <c r="Q15" s="99">
        <v>0</v>
      </c>
      <c r="R15" s="8"/>
      <c r="S15" s="335">
        <f t="shared" si="4"/>
        <v>2.5079303894995113</v>
      </c>
      <c r="T15" s="336">
        <f t="shared" si="4"/>
        <v>2.5238414758214396</v>
      </c>
      <c r="U15" s="98">
        <f t="shared" si="5"/>
        <v>6.3443093909410844E-3</v>
      </c>
    </row>
    <row r="16" spans="1:21" s="68" customFormat="1" ht="24" customHeight="1" x14ac:dyDescent="0.25">
      <c r="A16" s="302"/>
      <c r="B16" s="300" t="s">
        <v>36</v>
      </c>
      <c r="C16" s="300"/>
      <c r="D16" s="301"/>
      <c r="E16" s="303">
        <f>E8+E12</f>
        <v>63460</v>
      </c>
      <c r="F16" s="304">
        <f t="shared" ref="F16:F17" si="6">F8+F12</f>
        <v>70245.400000000023</v>
      </c>
      <c r="G16" s="305">
        <f>E16/E15</f>
        <v>0.83714540540276716</v>
      </c>
      <c r="H16" s="306">
        <f>F16/F15</f>
        <v>0.857919894712596</v>
      </c>
      <c r="I16" s="313">
        <f t="shared" si="0"/>
        <v>0.10692404664355536</v>
      </c>
      <c r="J16" s="314">
        <f t="shared" si="1"/>
        <v>2.4815867322157518E-2</v>
      </c>
      <c r="K16" s="5"/>
      <c r="L16" s="303">
        <f t="shared" ref="L16:M18" si="7">L8+L12</f>
        <v>17107.739000000001</v>
      </c>
      <c r="M16" s="304">
        <f t="shared" si="7"/>
        <v>18724.305999999997</v>
      </c>
      <c r="N16" s="318">
        <f>L16/L15</f>
        <v>0.89986625936068754</v>
      </c>
      <c r="O16" s="306">
        <f>M16/M15</f>
        <v>0.90609243811340756</v>
      </c>
      <c r="P16" s="313">
        <f t="shared" si="2"/>
        <v>9.4493316738114563E-2</v>
      </c>
      <c r="Q16" s="314">
        <f t="shared" si="3"/>
        <v>6.9190045609037838E-3</v>
      </c>
      <c r="R16" s="72"/>
      <c r="S16" s="333">
        <f t="shared" si="4"/>
        <v>2.6958302867948314</v>
      </c>
      <c r="T16" s="334">
        <f t="shared" si="4"/>
        <v>2.6655561787675763</v>
      </c>
      <c r="U16" s="307">
        <f t="shared" si="5"/>
        <v>-1.1229975483081696E-2</v>
      </c>
    </row>
    <row r="17" spans="1:21" ht="24" customHeight="1" x14ac:dyDescent="0.25">
      <c r="A17" s="14"/>
      <c r="B17" s="5" t="s">
        <v>40</v>
      </c>
      <c r="C17" s="5"/>
      <c r="D17" s="323"/>
      <c r="E17" s="273">
        <f>E9+E13</f>
        <v>11916.620000000003</v>
      </c>
      <c r="F17" s="269">
        <f t="shared" si="6"/>
        <v>10562.749999999998</v>
      </c>
      <c r="G17" s="310">
        <f>E17/E15</f>
        <v>0.15720049922676843</v>
      </c>
      <c r="H17" s="272">
        <f>F17/F15</f>
        <v>0.12900479416268493</v>
      </c>
      <c r="I17" s="311">
        <f t="shared" si="0"/>
        <v>-0.1136119134452558</v>
      </c>
      <c r="J17" s="312">
        <f t="shared" si="1"/>
        <v>-0.17936142189605897</v>
      </c>
      <c r="K17" s="321"/>
      <c r="L17" s="273">
        <f t="shared" si="7"/>
        <v>1845.0749999999998</v>
      </c>
      <c r="M17" s="269">
        <f t="shared" si="7"/>
        <v>1825.1909999999996</v>
      </c>
      <c r="N17" s="74">
        <f>L17/L15</f>
        <v>9.7050857421306244E-2</v>
      </c>
      <c r="O17" s="231">
        <f>M17/M15</f>
        <v>8.8323260857446378E-2</v>
      </c>
      <c r="P17" s="311">
        <f t="shared" si="2"/>
        <v>-1.0776797691150898E-2</v>
      </c>
      <c r="Q17" s="312">
        <f t="shared" si="3"/>
        <v>-8.9928072721424876E-2</v>
      </c>
      <c r="R17" s="322"/>
      <c r="S17" s="333">
        <f t="shared" si="4"/>
        <v>1.5483207486686656</v>
      </c>
      <c r="T17" s="334">
        <f t="shared" si="4"/>
        <v>1.727950581051336</v>
      </c>
      <c r="U17" s="307">
        <f t="shared" si="5"/>
        <v>0.11601590467422615</v>
      </c>
    </row>
    <row r="18" spans="1:21" ht="24" customHeight="1" thickBot="1" x14ac:dyDescent="0.3">
      <c r="A18" s="15"/>
      <c r="B18" s="324" t="s">
        <v>39</v>
      </c>
      <c r="C18" s="324"/>
      <c r="D18" s="325"/>
      <c r="E18" s="326">
        <f>E10+E14</f>
        <v>428.61</v>
      </c>
      <c r="F18" s="327">
        <f>F10+F14</f>
        <v>1070.5899999999999</v>
      </c>
      <c r="G18" s="328">
        <f>E18/E15</f>
        <v>5.6540953704645449E-3</v>
      </c>
      <c r="H18" s="329">
        <f>F18/F15</f>
        <v>1.3075311124719309E-2</v>
      </c>
      <c r="I18" s="308">
        <f t="shared" si="0"/>
        <v>1.4978185296656632</v>
      </c>
      <c r="J18" s="309">
        <f t="shared" si="1"/>
        <v>1.3125381282072415</v>
      </c>
      <c r="K18" s="321"/>
      <c r="L18" s="326">
        <f t="shared" si="7"/>
        <v>58.610000000000007</v>
      </c>
      <c r="M18" s="327">
        <f t="shared" si="7"/>
        <v>115.39899999999999</v>
      </c>
      <c r="N18" s="319">
        <f>L18/L15</f>
        <v>3.0828832180061841E-3</v>
      </c>
      <c r="O18" s="320">
        <f>M18/M15</f>
        <v>5.58430102914624E-3</v>
      </c>
      <c r="P18" s="308">
        <f t="shared" si="2"/>
        <v>0.96893021668657187</v>
      </c>
      <c r="Q18" s="309">
        <f t="shared" si="3"/>
        <v>0.81138909074791887</v>
      </c>
      <c r="R18" s="322"/>
      <c r="S18" s="337">
        <f t="shared" si="4"/>
        <v>1.3674435967429599</v>
      </c>
      <c r="T18" s="338">
        <f t="shared" si="4"/>
        <v>1.0779009704929057</v>
      </c>
      <c r="U18" s="330">
        <f t="shared" si="5"/>
        <v>-0.21174008707905773</v>
      </c>
    </row>
    <row r="19" spans="1:21" ht="6.75" customHeight="1" x14ac:dyDescent="0.25">
      <c r="S19" s="339"/>
      <c r="T19" s="339"/>
    </row>
  </sheetData>
  <mergeCells count="15">
    <mergeCell ref="P4:Q4"/>
    <mergeCell ref="S4:T4"/>
    <mergeCell ref="E5:F5"/>
    <mergeCell ref="G5:H5"/>
    <mergeCell ref="I5:J5"/>
    <mergeCell ref="L5:M5"/>
    <mergeCell ref="N5:O5"/>
    <mergeCell ref="P5:Q5"/>
    <mergeCell ref="S5:T5"/>
    <mergeCell ref="N4:O4"/>
    <mergeCell ref="A4:D6"/>
    <mergeCell ref="E4:F4"/>
    <mergeCell ref="G4:H4"/>
    <mergeCell ref="I4:J4"/>
    <mergeCell ref="L4:M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I7:J18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U7:U18</xm:sqref>
        </x14:conditionalFormatting>
        <x14:conditionalFormatting xmlns:xm="http://schemas.microsoft.com/office/excel/2006/main">
          <x14:cfRule type="iconSet" priority="3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P7:Q18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1:R96"/>
  <sheetViews>
    <sheetView showGridLines="0" workbookViewId="0">
      <selection activeCell="P94" sqref="P94"/>
    </sheetView>
  </sheetViews>
  <sheetFormatPr defaultRowHeight="15" x14ac:dyDescent="0.25"/>
  <cols>
    <col min="1" max="1" width="26.7109375" customWidth="1"/>
    <col min="6" max="7" width="12.42578125" bestFit="1" customWidth="1"/>
    <col min="8" max="8" width="2" customWidth="1"/>
    <col min="13" max="14" width="11.42578125" bestFit="1" customWidth="1"/>
    <col min="15" max="15" width="2" customWidth="1"/>
    <col min="18" max="18" width="10.140625" customWidth="1"/>
  </cols>
  <sheetData>
    <row r="1" spans="1:18" ht="15.75" x14ac:dyDescent="0.25">
      <c r="A1" s="6" t="s">
        <v>35</v>
      </c>
    </row>
    <row r="3" spans="1:18" ht="8.25" customHeight="1" thickBot="1" x14ac:dyDescent="0.3"/>
    <row r="4" spans="1:18" x14ac:dyDescent="0.25">
      <c r="A4" s="424" t="s">
        <v>3</v>
      </c>
      <c r="B4" s="408" t="s">
        <v>1</v>
      </c>
      <c r="C4" s="404"/>
      <c r="D4" s="408" t="s">
        <v>13</v>
      </c>
      <c r="E4" s="404"/>
      <c r="F4" s="427" t="s">
        <v>141</v>
      </c>
      <c r="G4" s="423"/>
      <c r="I4" s="428" t="s">
        <v>20</v>
      </c>
      <c r="J4" s="429"/>
      <c r="K4" s="408" t="s">
        <v>13</v>
      </c>
      <c r="L4" s="410"/>
      <c r="M4" s="422" t="s">
        <v>141</v>
      </c>
      <c r="N4" s="423"/>
      <c r="P4" s="403" t="s">
        <v>23</v>
      </c>
      <c r="Q4" s="404"/>
      <c r="R4" s="208" t="s">
        <v>0</v>
      </c>
    </row>
    <row r="5" spans="1:18" x14ac:dyDescent="0.25">
      <c r="A5" s="425"/>
      <c r="B5" s="411" t="s">
        <v>175</v>
      </c>
      <c r="C5" s="412"/>
      <c r="D5" s="411" t="str">
        <f>B5</f>
        <v>jan.-fev</v>
      </c>
      <c r="E5" s="412"/>
      <c r="F5" s="411" t="str">
        <f>D5</f>
        <v>jan.-fev</v>
      </c>
      <c r="G5" s="413"/>
      <c r="I5" s="401" t="str">
        <f>B5</f>
        <v>jan.-fev</v>
      </c>
      <c r="J5" s="412"/>
      <c r="K5" s="411" t="str">
        <f>B5</f>
        <v>jan.-fev</v>
      </c>
      <c r="L5" s="402"/>
      <c r="M5" s="412" t="str">
        <f>B5</f>
        <v>jan.-fev</v>
      </c>
      <c r="N5" s="413"/>
      <c r="P5" s="401" t="str">
        <f>B5</f>
        <v>jan.-fev</v>
      </c>
      <c r="Q5" s="402"/>
      <c r="R5" s="209" t="s">
        <v>137</v>
      </c>
    </row>
    <row r="6" spans="1:18" ht="19.5" customHeight="1" thickBot="1" x14ac:dyDescent="0.3">
      <c r="A6" s="426"/>
      <c r="B6" s="148">
        <f>'5'!E6</f>
        <v>2018</v>
      </c>
      <c r="C6" s="213">
        <f>'5'!F6</f>
        <v>2019</v>
      </c>
      <c r="D6" s="148">
        <f>B6</f>
        <v>2018</v>
      </c>
      <c r="E6" s="213">
        <f>C6</f>
        <v>2019</v>
      </c>
      <c r="F6" s="148" t="s">
        <v>1</v>
      </c>
      <c r="G6" s="212" t="s">
        <v>15</v>
      </c>
      <c r="I6" s="36">
        <f>B6</f>
        <v>2018</v>
      </c>
      <c r="J6" s="213">
        <f>E6</f>
        <v>2019</v>
      </c>
      <c r="K6" s="148">
        <f>B6</f>
        <v>2018</v>
      </c>
      <c r="L6" s="213">
        <f>C6</f>
        <v>2019</v>
      </c>
      <c r="M6" s="37">
        <v>1000</v>
      </c>
      <c r="N6" s="212" t="s">
        <v>15</v>
      </c>
      <c r="P6" s="36">
        <f>B6</f>
        <v>2018</v>
      </c>
      <c r="Q6" s="213">
        <f>C6</f>
        <v>2019</v>
      </c>
      <c r="R6" s="210" t="s">
        <v>24</v>
      </c>
    </row>
    <row r="7" spans="1:18" ht="20.100000000000001" customHeight="1" x14ac:dyDescent="0.25">
      <c r="A7" s="14" t="s">
        <v>142</v>
      </c>
      <c r="B7" s="59">
        <v>11536.130000000001</v>
      </c>
      <c r="C7" s="245">
        <v>12663.370000000003</v>
      </c>
      <c r="D7" s="4">
        <f>B7/$B$33</f>
        <v>0.15218118855387683</v>
      </c>
      <c r="E7" s="247">
        <f>C7/$C$33</f>
        <v>0.15466004972719419</v>
      </c>
      <c r="F7" s="87">
        <f>(C7-B7)/B7</f>
        <v>9.7713878050958297E-2</v>
      </c>
      <c r="G7" s="101">
        <f>(E7-D7)/D7</f>
        <v>1.6288880359478636E-2</v>
      </c>
      <c r="I7" s="59">
        <v>3030.2179999999998</v>
      </c>
      <c r="J7" s="245">
        <v>3059.4189999999994</v>
      </c>
      <c r="K7" s="4">
        <f>I7/$I$33</f>
        <v>0.15938932296707498</v>
      </c>
      <c r="L7" s="247">
        <f>J7/$J$33</f>
        <v>0.14804908768957759</v>
      </c>
      <c r="M7" s="87">
        <f>(J7-I7)/I7</f>
        <v>9.6366004030071662E-3</v>
      </c>
      <c r="N7" s="101">
        <f>(L7-K7)/K7</f>
        <v>-7.1148023383222098E-2</v>
      </c>
      <c r="P7" s="49">
        <f t="shared" ref="P7:Q33" si="0">(I7/B7)*10</f>
        <v>2.6267197058285574</v>
      </c>
      <c r="Q7" s="253">
        <f t="shared" si="0"/>
        <v>2.4159595747419518</v>
      </c>
      <c r="R7" s="104">
        <f>(Q7-P7)/P7</f>
        <v>-8.0237008394515641E-2</v>
      </c>
    </row>
    <row r="8" spans="1:18" ht="20.100000000000001" customHeight="1" x14ac:dyDescent="0.25">
      <c r="A8" s="14" t="s">
        <v>145</v>
      </c>
      <c r="B8" s="25">
        <v>8669.69</v>
      </c>
      <c r="C8" s="223">
        <v>8821.61</v>
      </c>
      <c r="D8" s="4">
        <f t="shared" ref="D8:D32" si="1">B8/$B$33</f>
        <v>0.11436796643186756</v>
      </c>
      <c r="E8" s="229">
        <f t="shared" ref="E8:E32" si="2">C8/$C$33</f>
        <v>0.10773993346746667</v>
      </c>
      <c r="F8" s="87">
        <f t="shared" ref="F8:F33" si="3">(C8-B8)/B8</f>
        <v>1.7523117896949034E-2</v>
      </c>
      <c r="G8" s="83">
        <f t="shared" ref="G8:G32" si="4">(E8-D8)/D8</f>
        <v>-5.7953578883903678E-2</v>
      </c>
      <c r="I8" s="25">
        <v>2193.0709999999999</v>
      </c>
      <c r="J8" s="223">
        <v>2106.6059999999998</v>
      </c>
      <c r="K8" s="4">
        <f t="shared" ref="K8:K32" si="5">I8/$I$33</f>
        <v>0.11535543050325954</v>
      </c>
      <c r="L8" s="229">
        <f t="shared" ref="L8:L32" si="6">J8/$J$33</f>
        <v>0.10194128245310312</v>
      </c>
      <c r="M8" s="87">
        <f t="shared" ref="M8:M33" si="7">(J8-I8)/I8</f>
        <v>-3.942644811773087E-2</v>
      </c>
      <c r="N8" s="83">
        <f t="shared" ref="N8:N32" si="8">(L8-K8)/K8</f>
        <v>-0.11628536248041989</v>
      </c>
      <c r="P8" s="49">
        <f t="shared" si="0"/>
        <v>2.5295841027764543</v>
      </c>
      <c r="Q8" s="254">
        <f t="shared" si="0"/>
        <v>2.3880062709641434</v>
      </c>
      <c r="R8" s="92">
        <f t="shared" ref="R8:R71" si="9">(Q8-P8)/P8</f>
        <v>-5.5968817821441877E-2</v>
      </c>
    </row>
    <row r="9" spans="1:18" ht="20.100000000000001" customHeight="1" x14ac:dyDescent="0.25">
      <c r="A9" s="14" t="s">
        <v>143</v>
      </c>
      <c r="B9" s="25">
        <v>5852.0300000000007</v>
      </c>
      <c r="C9" s="223">
        <v>6430.4</v>
      </c>
      <c r="D9" s="4">
        <f t="shared" si="1"/>
        <v>7.7198235530714698E-2</v>
      </c>
      <c r="E9" s="229">
        <f t="shared" si="2"/>
        <v>7.8535649180727501E-2</v>
      </c>
      <c r="F9" s="87">
        <f t="shared" si="3"/>
        <v>9.8832370989212104E-2</v>
      </c>
      <c r="G9" s="83">
        <f t="shared" si="4"/>
        <v>1.7324406974051746E-2</v>
      </c>
      <c r="I9" s="25">
        <v>1671.0929999999998</v>
      </c>
      <c r="J9" s="223">
        <v>1796.3300000000002</v>
      </c>
      <c r="K9" s="4">
        <f t="shared" si="5"/>
        <v>8.7899412479570185E-2</v>
      </c>
      <c r="L9" s="229">
        <f t="shared" si="6"/>
        <v>8.6926641198678239E-2</v>
      </c>
      <c r="M9" s="87">
        <f t="shared" si="7"/>
        <v>7.4943165939897013E-2</v>
      </c>
      <c r="N9" s="83">
        <f t="shared" si="8"/>
        <v>-1.1066868975012091E-2</v>
      </c>
      <c r="P9" s="49">
        <f t="shared" si="0"/>
        <v>2.8555783206853</v>
      </c>
      <c r="Q9" s="254">
        <f t="shared" si="0"/>
        <v>2.793496516546405</v>
      </c>
      <c r="R9" s="92">
        <f t="shared" si="9"/>
        <v>-2.1740536300190249E-2</v>
      </c>
    </row>
    <row r="10" spans="1:18" ht="20.100000000000001" customHeight="1" x14ac:dyDescent="0.25">
      <c r="A10" s="14" t="s">
        <v>181</v>
      </c>
      <c r="B10" s="25">
        <v>6717.6200000000008</v>
      </c>
      <c r="C10" s="223">
        <v>7419.5900000000011</v>
      </c>
      <c r="D10" s="4">
        <f t="shared" si="1"/>
        <v>8.8616840816919881E-2</v>
      </c>
      <c r="E10" s="229">
        <f t="shared" si="2"/>
        <v>9.0616807244469105E-2</v>
      </c>
      <c r="F10" s="87">
        <f t="shared" si="3"/>
        <v>0.10449683072278577</v>
      </c>
      <c r="G10" s="83">
        <f t="shared" si="4"/>
        <v>2.2568694721143392E-2</v>
      </c>
      <c r="I10" s="25">
        <v>1583.0349999999999</v>
      </c>
      <c r="J10" s="223">
        <v>1732.374</v>
      </c>
      <c r="K10" s="4">
        <f t="shared" si="5"/>
        <v>8.326756585934858E-2</v>
      </c>
      <c r="L10" s="229">
        <f t="shared" si="6"/>
        <v>8.3831730873458105E-2</v>
      </c>
      <c r="M10" s="87">
        <f t="shared" si="7"/>
        <v>9.4337143524937966E-2</v>
      </c>
      <c r="N10" s="83">
        <f t="shared" si="8"/>
        <v>6.7753273232759549E-3</v>
      </c>
      <c r="P10" s="49">
        <f t="shared" si="0"/>
        <v>2.3565414536696028</v>
      </c>
      <c r="Q10" s="254">
        <f t="shared" si="0"/>
        <v>2.3348648645005987</v>
      </c>
      <c r="R10" s="92">
        <f t="shared" si="9"/>
        <v>-9.1984756454206677E-3</v>
      </c>
    </row>
    <row r="11" spans="1:18" ht="20.100000000000001" customHeight="1" x14ac:dyDescent="0.25">
      <c r="A11" s="14" t="s">
        <v>146</v>
      </c>
      <c r="B11" s="25">
        <v>3194.86</v>
      </c>
      <c r="C11" s="223">
        <v>4724.9500000000007</v>
      </c>
      <c r="D11" s="4">
        <f t="shared" si="1"/>
        <v>4.214564087464677E-2</v>
      </c>
      <c r="E11" s="229">
        <f t="shared" si="2"/>
        <v>5.770667697133592E-2</v>
      </c>
      <c r="F11" s="87">
        <f t="shared" si="3"/>
        <v>0.47892239409551607</v>
      </c>
      <c r="G11" s="83">
        <f t="shared" si="4"/>
        <v>0.36922053559399265</v>
      </c>
      <c r="I11" s="25">
        <v>1085.8699999999999</v>
      </c>
      <c r="J11" s="223">
        <v>1512.3030000000001</v>
      </c>
      <c r="K11" s="4">
        <f t="shared" si="5"/>
        <v>5.7116710457880492E-2</v>
      </c>
      <c r="L11" s="229">
        <f t="shared" si="6"/>
        <v>7.3182221676799192E-2</v>
      </c>
      <c r="M11" s="87">
        <f t="shared" si="7"/>
        <v>0.39271091382946416</v>
      </c>
      <c r="N11" s="83">
        <f t="shared" si="8"/>
        <v>0.28127514855334451</v>
      </c>
      <c r="P11" s="49">
        <f t="shared" si="0"/>
        <v>3.3988030774431426</v>
      </c>
      <c r="Q11" s="254">
        <f t="shared" si="0"/>
        <v>3.2006751394194644</v>
      </c>
      <c r="R11" s="92">
        <f t="shared" si="9"/>
        <v>-5.8293444341802308E-2</v>
      </c>
    </row>
    <row r="12" spans="1:18" ht="20.100000000000001" customHeight="1" x14ac:dyDescent="0.25">
      <c r="A12" s="14" t="s">
        <v>177</v>
      </c>
      <c r="B12" s="25">
        <v>3773.1800000000003</v>
      </c>
      <c r="C12" s="223">
        <v>5143.5</v>
      </c>
      <c r="D12" s="4">
        <f t="shared" si="1"/>
        <v>4.977466594323373E-2</v>
      </c>
      <c r="E12" s="229">
        <f t="shared" si="2"/>
        <v>6.2818504534876821E-2</v>
      </c>
      <c r="F12" s="87">
        <f t="shared" si="3"/>
        <v>0.36317376854536482</v>
      </c>
      <c r="G12" s="83">
        <f t="shared" si="4"/>
        <v>0.26205778269851443</v>
      </c>
      <c r="I12" s="25">
        <v>934.298</v>
      </c>
      <c r="J12" s="223">
        <v>1316.894</v>
      </c>
      <c r="K12" s="4">
        <f t="shared" si="5"/>
        <v>4.9144030452426934E-2</v>
      </c>
      <c r="L12" s="229">
        <f t="shared" si="6"/>
        <v>6.3726137310345071E-2</v>
      </c>
      <c r="M12" s="87">
        <f t="shared" si="7"/>
        <v>0.40950103714232505</v>
      </c>
      <c r="N12" s="83">
        <f t="shared" si="8"/>
        <v>0.29672183424259646</v>
      </c>
      <c r="P12" s="49">
        <f t="shared" si="0"/>
        <v>2.4761553914735051</v>
      </c>
      <c r="Q12" s="254">
        <f t="shared" si="0"/>
        <v>2.5603071838242442</v>
      </c>
      <c r="R12" s="92">
        <f t="shared" si="9"/>
        <v>3.3984859205731126E-2</v>
      </c>
    </row>
    <row r="13" spans="1:18" ht="20.100000000000001" customHeight="1" x14ac:dyDescent="0.25">
      <c r="A13" s="14" t="s">
        <v>182</v>
      </c>
      <c r="B13" s="25">
        <v>4306.3600000000006</v>
      </c>
      <c r="C13" s="223">
        <v>5290.94</v>
      </c>
      <c r="D13" s="4">
        <f t="shared" si="1"/>
        <v>5.6808217586042549E-2</v>
      </c>
      <c r="E13" s="229">
        <f t="shared" si="2"/>
        <v>6.4619216172598651E-2</v>
      </c>
      <c r="F13" s="87">
        <f t="shared" si="3"/>
        <v>0.22863392749328873</v>
      </c>
      <c r="G13" s="83">
        <f t="shared" si="4"/>
        <v>0.13749768815973587</v>
      </c>
      <c r="I13" s="25">
        <v>963.64</v>
      </c>
      <c r="J13" s="223">
        <v>1301.904</v>
      </c>
      <c r="K13" s="4">
        <f t="shared" si="5"/>
        <v>5.0687418259673774E-2</v>
      </c>
      <c r="L13" s="229">
        <f t="shared" si="6"/>
        <v>6.3000752580608221E-2</v>
      </c>
      <c r="M13" s="87">
        <f t="shared" si="7"/>
        <v>0.35102735461375617</v>
      </c>
      <c r="N13" s="83">
        <f t="shared" si="8"/>
        <v>0.24292683951375701</v>
      </c>
      <c r="P13" s="49">
        <f t="shared" si="0"/>
        <v>2.2377135213962602</v>
      </c>
      <c r="Q13" s="254">
        <f t="shared" si="0"/>
        <v>2.4606289241609245</v>
      </c>
      <c r="R13" s="92">
        <f t="shared" si="9"/>
        <v>9.9617489295757713E-2</v>
      </c>
    </row>
    <row r="14" spans="1:18" ht="20.100000000000001" customHeight="1" x14ac:dyDescent="0.25">
      <c r="A14" s="14" t="s">
        <v>144</v>
      </c>
      <c r="B14" s="25">
        <v>3887.17</v>
      </c>
      <c r="C14" s="223">
        <v>3482.0900000000006</v>
      </c>
      <c r="D14" s="4">
        <f t="shared" si="1"/>
        <v>5.1278388047895897E-2</v>
      </c>
      <c r="E14" s="229">
        <f t="shared" si="2"/>
        <v>4.2527400885748863E-2</v>
      </c>
      <c r="F14" s="87">
        <f t="shared" si="3"/>
        <v>-0.10420948916563964</v>
      </c>
      <c r="G14" s="83">
        <f t="shared" si="4"/>
        <v>-0.17065644017462658</v>
      </c>
      <c r="I14" s="25">
        <v>932.44</v>
      </c>
      <c r="J14" s="223">
        <v>894.42199999999991</v>
      </c>
      <c r="K14" s="4">
        <f t="shared" si="5"/>
        <v>4.904629974061913E-2</v>
      </c>
      <c r="L14" s="229">
        <f t="shared" si="6"/>
        <v>4.3282192177497548E-2</v>
      </c>
      <c r="M14" s="87">
        <f t="shared" si="7"/>
        <v>-4.077259662820143E-2</v>
      </c>
      <c r="N14" s="83">
        <f t="shared" si="8"/>
        <v>-0.11752380084950358</v>
      </c>
      <c r="P14" s="49">
        <f t="shared" si="0"/>
        <v>2.3987631104376708</v>
      </c>
      <c r="Q14" s="254">
        <f t="shared" si="0"/>
        <v>2.5686355033902046</v>
      </c>
      <c r="R14" s="92">
        <f t="shared" si="9"/>
        <v>7.0816660558674124E-2</v>
      </c>
    </row>
    <row r="15" spans="1:18" ht="20.100000000000001" customHeight="1" x14ac:dyDescent="0.25">
      <c r="A15" s="14" t="s">
        <v>149</v>
      </c>
      <c r="B15" s="25">
        <v>4469.59</v>
      </c>
      <c r="C15" s="223">
        <v>4096.4000000000005</v>
      </c>
      <c r="D15" s="4">
        <f t="shared" si="1"/>
        <v>5.8961499094455611E-2</v>
      </c>
      <c r="E15" s="229">
        <f t="shared" si="2"/>
        <v>5.003008106866326E-2</v>
      </c>
      <c r="F15" s="87">
        <f t="shared" si="3"/>
        <v>-8.3495354160001159E-2</v>
      </c>
      <c r="G15" s="83">
        <f t="shared" si="4"/>
        <v>-0.15147881520930001</v>
      </c>
      <c r="I15" s="25">
        <v>867.48099999999988</v>
      </c>
      <c r="J15" s="223">
        <v>823.16399999999999</v>
      </c>
      <c r="K15" s="4">
        <f t="shared" si="5"/>
        <v>4.5629459423975824E-2</v>
      </c>
      <c r="L15" s="229">
        <f t="shared" si="6"/>
        <v>3.9833928997271527E-2</v>
      </c>
      <c r="M15" s="87">
        <f t="shared" si="7"/>
        <v>-5.1086997870846626E-2</v>
      </c>
      <c r="N15" s="83">
        <f t="shared" si="8"/>
        <v>-0.12701291007754209</v>
      </c>
      <c r="P15" s="49">
        <f t="shared" si="0"/>
        <v>1.9408513980029485</v>
      </c>
      <c r="Q15" s="254">
        <f t="shared" si="0"/>
        <v>2.0094814959476612</v>
      </c>
      <c r="R15" s="92">
        <f t="shared" si="9"/>
        <v>3.5360820522029733E-2</v>
      </c>
    </row>
    <row r="16" spans="1:18" ht="20.100000000000001" customHeight="1" x14ac:dyDescent="0.25">
      <c r="A16" s="14" t="s">
        <v>147</v>
      </c>
      <c r="B16" s="25">
        <v>3506.66</v>
      </c>
      <c r="C16" s="223">
        <v>3074</v>
      </c>
      <c r="D16" s="4">
        <f t="shared" si="1"/>
        <v>4.6258813540965435E-2</v>
      </c>
      <c r="E16" s="229">
        <f t="shared" si="2"/>
        <v>3.7543323211861837E-2</v>
      </c>
      <c r="F16" s="87">
        <f t="shared" si="3"/>
        <v>-0.12338236384479814</v>
      </c>
      <c r="G16" s="83">
        <f t="shared" si="4"/>
        <v>-0.18840713070570689</v>
      </c>
      <c r="I16" s="25">
        <v>999.30599999999993</v>
      </c>
      <c r="J16" s="223">
        <v>810.197</v>
      </c>
      <c r="K16" s="4">
        <f t="shared" si="5"/>
        <v>5.2563448166744381E-2</v>
      </c>
      <c r="L16" s="229">
        <f t="shared" si="6"/>
        <v>3.9206439751741332E-2</v>
      </c>
      <c r="M16" s="87">
        <f t="shared" si="7"/>
        <v>-0.18924033279095687</v>
      </c>
      <c r="N16" s="83">
        <f t="shared" si="8"/>
        <v>-0.25411210414947061</v>
      </c>
      <c r="P16" s="49">
        <f t="shared" si="0"/>
        <v>2.849737356915127</v>
      </c>
      <c r="Q16" s="254">
        <f t="shared" si="0"/>
        <v>2.635644111906311</v>
      </c>
      <c r="R16" s="92">
        <f t="shared" si="9"/>
        <v>-7.5127360242269611E-2</v>
      </c>
    </row>
    <row r="17" spans="1:18" ht="20.100000000000001" customHeight="1" x14ac:dyDescent="0.25">
      <c r="A17" s="14" t="s">
        <v>176</v>
      </c>
      <c r="B17" s="25">
        <v>2706.86</v>
      </c>
      <c r="C17" s="223">
        <v>3195.33</v>
      </c>
      <c r="D17" s="4">
        <f t="shared" si="1"/>
        <v>3.5708090325693886E-2</v>
      </c>
      <c r="E17" s="229">
        <f t="shared" si="2"/>
        <v>3.9025148652751619E-2</v>
      </c>
      <c r="F17" s="87">
        <f t="shared" si="3"/>
        <v>0.18045632208536821</v>
      </c>
      <c r="G17" s="83">
        <f t="shared" si="4"/>
        <v>9.2893747517797984E-2</v>
      </c>
      <c r="I17" s="25">
        <v>617.78000000000009</v>
      </c>
      <c r="J17" s="223">
        <v>673.59</v>
      </c>
      <c r="K17" s="4">
        <f t="shared" si="5"/>
        <v>3.2495198676332729E-2</v>
      </c>
      <c r="L17" s="229">
        <f t="shared" si="6"/>
        <v>3.2595857245059465E-2</v>
      </c>
      <c r="M17" s="87">
        <f t="shared" si="7"/>
        <v>9.03396030949528E-2</v>
      </c>
      <c r="N17" s="83">
        <f t="shared" si="8"/>
        <v>3.0976443544580828E-3</v>
      </c>
      <c r="P17" s="49">
        <f t="shared" si="0"/>
        <v>2.2822754039736077</v>
      </c>
      <c r="Q17" s="254">
        <f t="shared" si="0"/>
        <v>2.1080451784322749</v>
      </c>
      <c r="R17" s="92">
        <f t="shared" si="9"/>
        <v>-7.6340578896826092E-2</v>
      </c>
    </row>
    <row r="18" spans="1:18" ht="20.100000000000001" customHeight="1" x14ac:dyDescent="0.25">
      <c r="A18" s="14" t="s">
        <v>179</v>
      </c>
      <c r="B18" s="25">
        <v>2275.58</v>
      </c>
      <c r="C18" s="223">
        <v>2080.7800000000002</v>
      </c>
      <c r="D18" s="4">
        <f t="shared" si="1"/>
        <v>3.001877311103732E-2</v>
      </c>
      <c r="E18" s="229">
        <f t="shared" si="2"/>
        <v>2.5412946022374067E-2</v>
      </c>
      <c r="F18" s="87">
        <f t="shared" si="3"/>
        <v>-8.5604549169881847E-2</v>
      </c>
      <c r="G18" s="83">
        <f t="shared" si="4"/>
        <v>-0.15343155670042291</v>
      </c>
      <c r="I18" s="25">
        <v>668.69400000000007</v>
      </c>
      <c r="J18" s="223">
        <v>596.88700000000006</v>
      </c>
      <c r="K18" s="4">
        <f t="shared" si="5"/>
        <v>3.5173272659638766E-2</v>
      </c>
      <c r="L18" s="229">
        <f t="shared" si="6"/>
        <v>2.8884103747727565E-2</v>
      </c>
      <c r="M18" s="87">
        <f t="shared" si="7"/>
        <v>-0.1073839454219718</v>
      </c>
      <c r="N18" s="83">
        <f t="shared" si="8"/>
        <v>-0.17880533815461547</v>
      </c>
      <c r="P18" s="49">
        <f t="shared" si="0"/>
        <v>2.9385651130700747</v>
      </c>
      <c r="Q18" s="254">
        <f t="shared" si="0"/>
        <v>2.8685733234652391</v>
      </c>
      <c r="R18" s="92">
        <f t="shared" si="9"/>
        <v>-2.3818355868150738E-2</v>
      </c>
    </row>
    <row r="19" spans="1:18" ht="20.100000000000001" customHeight="1" x14ac:dyDescent="0.25">
      <c r="A19" s="14" t="s">
        <v>185</v>
      </c>
      <c r="B19" s="25">
        <v>2027.8300000000002</v>
      </c>
      <c r="C19" s="223">
        <v>1787.1000000000001</v>
      </c>
      <c r="D19" s="4">
        <f t="shared" si="1"/>
        <v>2.6750528954268722E-2</v>
      </c>
      <c r="E19" s="229">
        <f t="shared" si="2"/>
        <v>2.1826178566011156E-2</v>
      </c>
      <c r="F19" s="87">
        <f t="shared" si="3"/>
        <v>-0.11871310711450171</v>
      </c>
      <c r="G19" s="83">
        <f t="shared" si="4"/>
        <v>-0.18408422490171961</v>
      </c>
      <c r="I19" s="25">
        <v>528.36399999999992</v>
      </c>
      <c r="J19" s="223">
        <v>504.34100000000007</v>
      </c>
      <c r="K19" s="4">
        <f t="shared" si="5"/>
        <v>2.7791921320570203E-2</v>
      </c>
      <c r="L19" s="229">
        <f t="shared" si="6"/>
        <v>2.4405687790541038E-2</v>
      </c>
      <c r="M19" s="87">
        <f t="shared" si="7"/>
        <v>-4.5466761550748837E-2</v>
      </c>
      <c r="N19" s="83">
        <f t="shared" si="8"/>
        <v>-0.12184236890174423</v>
      </c>
      <c r="P19" s="49">
        <f t="shared" si="0"/>
        <v>2.6055635827460879</v>
      </c>
      <c r="Q19" s="254">
        <f t="shared" si="0"/>
        <v>2.8221196351631135</v>
      </c>
      <c r="R19" s="92">
        <f t="shared" si="9"/>
        <v>8.3112941035501472E-2</v>
      </c>
    </row>
    <row r="20" spans="1:18" ht="20.100000000000001" customHeight="1" x14ac:dyDescent="0.25">
      <c r="A20" s="14" t="s">
        <v>178</v>
      </c>
      <c r="B20" s="25">
        <v>1960.48</v>
      </c>
      <c r="C20" s="223">
        <v>1655.18</v>
      </c>
      <c r="D20" s="4">
        <f t="shared" si="1"/>
        <v>2.5862067828301555E-2</v>
      </c>
      <c r="E20" s="229">
        <f t="shared" si="2"/>
        <v>2.0215015521733729E-2</v>
      </c>
      <c r="F20" s="87">
        <f t="shared" si="3"/>
        <v>-0.15572716885660651</v>
      </c>
      <c r="G20" s="83">
        <f t="shared" si="4"/>
        <v>-0.21835269878876837</v>
      </c>
      <c r="I20" s="25">
        <v>526.91800000000001</v>
      </c>
      <c r="J20" s="223">
        <v>478.91899999999993</v>
      </c>
      <c r="K20" s="4">
        <f t="shared" si="5"/>
        <v>2.771586178920633E-2</v>
      </c>
      <c r="L20" s="229">
        <f t="shared" si="6"/>
        <v>2.3175485615799865E-2</v>
      </c>
      <c r="M20" s="87">
        <f t="shared" si="7"/>
        <v>-9.109387039349591E-2</v>
      </c>
      <c r="N20" s="83">
        <f t="shared" si="8"/>
        <v>-0.16381869010382602</v>
      </c>
      <c r="P20" s="49">
        <f t="shared" si="0"/>
        <v>2.6876989308740717</v>
      </c>
      <c r="Q20" s="254">
        <f t="shared" si="0"/>
        <v>2.8934556966613902</v>
      </c>
      <c r="R20" s="92">
        <f t="shared" si="9"/>
        <v>7.6554990376248702E-2</v>
      </c>
    </row>
    <row r="21" spans="1:18" ht="20.100000000000001" customHeight="1" x14ac:dyDescent="0.25">
      <c r="A21" s="14" t="s">
        <v>148</v>
      </c>
      <c r="B21" s="25">
        <v>1131.93</v>
      </c>
      <c r="C21" s="223">
        <v>1728.5</v>
      </c>
      <c r="D21" s="4">
        <f t="shared" si="1"/>
        <v>1.4932083182123449E-2</v>
      </c>
      <c r="E21" s="229">
        <f t="shared" si="2"/>
        <v>2.1110486067567723E-2</v>
      </c>
      <c r="F21" s="87">
        <f t="shared" si="3"/>
        <v>0.52703789103566467</v>
      </c>
      <c r="G21" s="83">
        <f t="shared" si="4"/>
        <v>0.41376697478092012</v>
      </c>
      <c r="I21" s="25">
        <v>178.86799999999999</v>
      </c>
      <c r="J21" s="223">
        <v>385.58</v>
      </c>
      <c r="K21" s="4">
        <f t="shared" si="5"/>
        <v>9.4084483098162471E-3</v>
      </c>
      <c r="L21" s="229">
        <f t="shared" si="6"/>
        <v>1.865869540306422E-2</v>
      </c>
      <c r="M21" s="87">
        <f t="shared" si="7"/>
        <v>1.1556678668068072</v>
      </c>
      <c r="N21" s="83">
        <f t="shared" si="8"/>
        <v>0.98318519575611463</v>
      </c>
      <c r="P21" s="49">
        <f t="shared" si="0"/>
        <v>1.5802037228450523</v>
      </c>
      <c r="Q21" s="254">
        <f t="shared" si="0"/>
        <v>2.2307202776974258</v>
      </c>
      <c r="R21" s="92">
        <f t="shared" si="9"/>
        <v>0.41166625888031794</v>
      </c>
    </row>
    <row r="22" spans="1:18" ht="20.100000000000001" customHeight="1" x14ac:dyDescent="0.25">
      <c r="A22" s="14" t="s">
        <v>180</v>
      </c>
      <c r="B22" s="25">
        <v>1227.8499999999999</v>
      </c>
      <c r="C22" s="223">
        <v>1638.76</v>
      </c>
      <c r="D22" s="4">
        <f t="shared" si="1"/>
        <v>1.6197431232647136E-2</v>
      </c>
      <c r="E22" s="229">
        <f t="shared" si="2"/>
        <v>2.001447506397876E-2</v>
      </c>
      <c r="F22" s="87">
        <f t="shared" si="3"/>
        <v>0.33465814228122337</v>
      </c>
      <c r="G22" s="83">
        <f t="shared" si="4"/>
        <v>0.23565735680594133</v>
      </c>
      <c r="I22" s="25">
        <v>298.38899999999995</v>
      </c>
      <c r="J22" s="223">
        <v>384.42699999999996</v>
      </c>
      <c r="K22" s="4">
        <f t="shared" si="5"/>
        <v>1.5695247236608895E-2</v>
      </c>
      <c r="L22" s="229">
        <f t="shared" si="6"/>
        <v>1.8602900300103139E-2</v>
      </c>
      <c r="M22" s="87">
        <f t="shared" si="7"/>
        <v>0.28834172841492156</v>
      </c>
      <c r="N22" s="83">
        <f t="shared" si="8"/>
        <v>0.18525691374342887</v>
      </c>
      <c r="P22" s="49">
        <f t="shared" si="0"/>
        <v>2.4301746956061407</v>
      </c>
      <c r="Q22" s="254">
        <f t="shared" si="0"/>
        <v>2.345840757646025</v>
      </c>
      <c r="R22" s="92">
        <f t="shared" si="9"/>
        <v>-3.4702829435511423E-2</v>
      </c>
    </row>
    <row r="23" spans="1:18" ht="20.100000000000001" customHeight="1" x14ac:dyDescent="0.25">
      <c r="A23" s="14" t="s">
        <v>150</v>
      </c>
      <c r="B23" s="25">
        <v>441.11999999999995</v>
      </c>
      <c r="C23" s="223">
        <v>839.06</v>
      </c>
      <c r="D23" s="4">
        <f t="shared" si="1"/>
        <v>5.8191235617911837E-3</v>
      </c>
      <c r="E23" s="229">
        <f t="shared" si="2"/>
        <v>1.0247592964913725E-2</v>
      </c>
      <c r="F23" s="87">
        <f t="shared" si="3"/>
        <v>0.90211280377221625</v>
      </c>
      <c r="G23" s="83">
        <f t="shared" si="4"/>
        <v>0.76101999830356148</v>
      </c>
      <c r="I23" s="25">
        <v>113.02</v>
      </c>
      <c r="J23" s="223">
        <v>259.98700000000002</v>
      </c>
      <c r="K23" s="4">
        <f t="shared" si="5"/>
        <v>5.9448466353703971E-3</v>
      </c>
      <c r="L23" s="229">
        <f t="shared" si="6"/>
        <v>1.2581094044702677E-2</v>
      </c>
      <c r="M23" s="87">
        <f t="shared" si="7"/>
        <v>1.3003627676517435</v>
      </c>
      <c r="N23" s="83">
        <f t="shared" si="8"/>
        <v>1.1163025417423245</v>
      </c>
      <c r="P23" s="49">
        <f t="shared" si="0"/>
        <v>2.5621146173376861</v>
      </c>
      <c r="Q23" s="254">
        <f t="shared" si="0"/>
        <v>3.0985507591828956</v>
      </c>
      <c r="R23" s="92">
        <f t="shared" si="9"/>
        <v>0.20937242159861866</v>
      </c>
    </row>
    <row r="24" spans="1:18" ht="20.100000000000001" customHeight="1" x14ac:dyDescent="0.25">
      <c r="A24" s="14" t="s">
        <v>188</v>
      </c>
      <c r="B24" s="25">
        <v>467.99</v>
      </c>
      <c r="C24" s="223">
        <v>585.05000000000007</v>
      </c>
      <c r="D24" s="4">
        <f t="shared" si="1"/>
        <v>6.1735845930419309E-3</v>
      </c>
      <c r="E24" s="229">
        <f t="shared" si="2"/>
        <v>7.1453224609953712E-3</v>
      </c>
      <c r="F24" s="87">
        <f t="shared" si="3"/>
        <v>0.25013354986217667</v>
      </c>
      <c r="G24" s="83">
        <f t="shared" si="4"/>
        <v>0.15740253548135683</v>
      </c>
      <c r="I24" s="25">
        <v>180.95599999999999</v>
      </c>
      <c r="J24" s="223">
        <v>210.10499999999999</v>
      </c>
      <c r="K24" s="4">
        <f t="shared" si="5"/>
        <v>9.5182770107068264E-3</v>
      </c>
      <c r="L24" s="229">
        <f t="shared" si="6"/>
        <v>1.0167242070804522E-2</v>
      </c>
      <c r="M24" s="87">
        <f t="shared" si="7"/>
        <v>0.16108335728022283</v>
      </c>
      <c r="N24" s="83">
        <f t="shared" si="8"/>
        <v>6.8180938563533508E-2</v>
      </c>
      <c r="P24" s="49">
        <f t="shared" si="0"/>
        <v>3.86666381760294</v>
      </c>
      <c r="Q24" s="254">
        <f t="shared" si="0"/>
        <v>3.591231518673617</v>
      </c>
      <c r="R24" s="92">
        <f t="shared" si="9"/>
        <v>-7.1232543588460109E-2</v>
      </c>
    </row>
    <row r="25" spans="1:18" ht="20.100000000000001" customHeight="1" x14ac:dyDescent="0.25">
      <c r="A25" s="14" t="s">
        <v>200</v>
      </c>
      <c r="B25" s="25">
        <v>22.71</v>
      </c>
      <c r="C25" s="223">
        <v>832.05</v>
      </c>
      <c r="D25" s="4">
        <f t="shared" si="1"/>
        <v>2.9958355116131165E-4</v>
      </c>
      <c r="E25" s="229">
        <f t="shared" si="2"/>
        <v>1.0161978555116994E-2</v>
      </c>
      <c r="F25" s="87">
        <f t="shared" ref="F25:F27" si="10">(C25-B25)/B25</f>
        <v>35.638044914134738</v>
      </c>
      <c r="G25" s="83">
        <f t="shared" ref="G25:G27" si="11">(E25-D25)/D25</f>
        <v>32.92034881663195</v>
      </c>
      <c r="I25" s="25">
        <v>11.248000000000001</v>
      </c>
      <c r="J25" s="223">
        <v>169.51</v>
      </c>
      <c r="K25" s="4">
        <f t="shared" si="5"/>
        <v>5.9164426610021446E-4</v>
      </c>
      <c r="L25" s="229">
        <f t="shared" si="6"/>
        <v>8.2027995688921003E-3</v>
      </c>
      <c r="M25" s="87">
        <f t="shared" ref="M25:M29" si="12">(J25-I25)/I25</f>
        <v>14.070234708392602</v>
      </c>
      <c r="N25" s="83">
        <f t="shared" ref="N25:N29" si="13">(L25-K25)/K25</f>
        <v>12.864411503487275</v>
      </c>
      <c r="P25" s="49">
        <f t="shared" ref="P25:P29" si="14">(I25/B25)*10</f>
        <v>4.9528841919859099</v>
      </c>
      <c r="Q25" s="254">
        <f t="shared" ref="Q25:Q29" si="15">(J25/C25)*10</f>
        <v>2.037257376359594</v>
      </c>
      <c r="R25" s="92">
        <f t="shared" ref="R25:R29" si="16">(Q25-P25)/P25</f>
        <v>-0.58867251940677123</v>
      </c>
    </row>
    <row r="26" spans="1:18" ht="20.100000000000001" customHeight="1" x14ac:dyDescent="0.25">
      <c r="A26" s="14" t="s">
        <v>186</v>
      </c>
      <c r="B26" s="25">
        <v>288.38</v>
      </c>
      <c r="C26" s="223">
        <v>823.7600000000001</v>
      </c>
      <c r="D26" s="4">
        <f t="shared" si="1"/>
        <v>3.8042230067767088E-3</v>
      </c>
      <c r="E26" s="229">
        <f t="shared" si="2"/>
        <v>1.0060731271634128E-2</v>
      </c>
      <c r="F26" s="87">
        <f t="shared" si="10"/>
        <v>1.8565087731465431</v>
      </c>
      <c r="G26" s="83">
        <f t="shared" si="11"/>
        <v>1.6446218462251809</v>
      </c>
      <c r="I26" s="25">
        <v>61.530999999999999</v>
      </c>
      <c r="J26" s="223">
        <v>159.90900000000002</v>
      </c>
      <c r="K26" s="4">
        <f t="shared" si="5"/>
        <v>3.2365276793574231E-3</v>
      </c>
      <c r="L26" s="229">
        <f t="shared" si="6"/>
        <v>7.7381952466637188E-3</v>
      </c>
      <c r="M26" s="87">
        <f t="shared" si="12"/>
        <v>1.5988363589085179</v>
      </c>
      <c r="N26" s="83">
        <f t="shared" si="13"/>
        <v>1.3908941968943866</v>
      </c>
      <c r="P26" s="49">
        <f t="shared" si="14"/>
        <v>2.133677786254248</v>
      </c>
      <c r="Q26" s="254">
        <f t="shared" si="15"/>
        <v>1.9412086044478973</v>
      </c>
      <c r="R26" s="92">
        <f t="shared" si="16"/>
        <v>-9.0205364205547436E-2</v>
      </c>
    </row>
    <row r="27" spans="1:18" ht="20.100000000000001" customHeight="1" x14ac:dyDescent="0.25">
      <c r="A27" s="14" t="s">
        <v>183</v>
      </c>
      <c r="B27" s="25">
        <v>835.97</v>
      </c>
      <c r="C27" s="223">
        <v>541.83000000000004</v>
      </c>
      <c r="D27" s="4">
        <f t="shared" si="1"/>
        <v>1.1027867074606856E-2</v>
      </c>
      <c r="E27" s="229">
        <f t="shared" si="2"/>
        <v>6.6174687104369233E-3</v>
      </c>
      <c r="F27" s="87">
        <f t="shared" si="10"/>
        <v>-0.35185473162912539</v>
      </c>
      <c r="G27" s="83">
        <f t="shared" si="11"/>
        <v>-0.39993212960695423</v>
      </c>
      <c r="I27" s="25">
        <v>207.71</v>
      </c>
      <c r="J27" s="223">
        <v>148.49199999999999</v>
      </c>
      <c r="K27" s="4">
        <f t="shared" si="5"/>
        <v>1.092553614079619E-2</v>
      </c>
      <c r="L27" s="229">
        <f t="shared" si="6"/>
        <v>7.185712427490565E-3</v>
      </c>
      <c r="M27" s="87">
        <f t="shared" si="12"/>
        <v>-0.28509941745703149</v>
      </c>
      <c r="N27" s="83">
        <f t="shared" si="13"/>
        <v>-0.34230116171059488</v>
      </c>
      <c r="P27" s="49">
        <f t="shared" si="14"/>
        <v>2.4846585403782431</v>
      </c>
      <c r="Q27" s="254">
        <f t="shared" si="15"/>
        <v>2.7405643836627718</v>
      </c>
      <c r="R27" s="92">
        <f t="shared" si="16"/>
        <v>0.1029943709068256</v>
      </c>
    </row>
    <row r="28" spans="1:18" ht="20.100000000000001" customHeight="1" x14ac:dyDescent="0.25">
      <c r="A28" s="14" t="s">
        <v>154</v>
      </c>
      <c r="B28" s="25">
        <v>491.77000000000004</v>
      </c>
      <c r="C28" s="223">
        <v>658.8900000000001</v>
      </c>
      <c r="D28" s="4">
        <f t="shared" si="1"/>
        <v>6.4872832652839389E-3</v>
      </c>
      <c r="E28" s="229">
        <f t="shared" si="2"/>
        <v>8.0471438617643627E-3</v>
      </c>
      <c r="F28" s="87">
        <f t="shared" ref="F28:F29" si="17">(C28-B28)/B28</f>
        <v>0.33983366207780069</v>
      </c>
      <c r="G28" s="83">
        <f t="shared" ref="G28:G29" si="18">(E28-D28)/D28</f>
        <v>0.24044897265822582</v>
      </c>
      <c r="I28" s="25">
        <v>94.092000000000013</v>
      </c>
      <c r="J28" s="223">
        <v>135.95699999999999</v>
      </c>
      <c r="K28" s="4">
        <f t="shared" si="5"/>
        <v>4.9492347338105777E-3</v>
      </c>
      <c r="L28" s="229">
        <f t="shared" si="6"/>
        <v>6.5791281988547175E-3</v>
      </c>
      <c r="M28" s="87">
        <f t="shared" si="12"/>
        <v>0.44493687029715573</v>
      </c>
      <c r="N28" s="83">
        <f t="shared" si="13"/>
        <v>0.32932232005678813</v>
      </c>
      <c r="P28" s="49">
        <f t="shared" si="14"/>
        <v>1.9133334688980621</v>
      </c>
      <c r="Q28" s="254">
        <f t="shared" si="15"/>
        <v>2.0634248508855797</v>
      </c>
      <c r="R28" s="92">
        <f t="shared" si="16"/>
        <v>7.844496760617431E-2</v>
      </c>
    </row>
    <row r="29" spans="1:18" ht="20.100000000000001" customHeight="1" x14ac:dyDescent="0.25">
      <c r="A29" s="14" t="s">
        <v>151</v>
      </c>
      <c r="B29" s="25">
        <v>61.06</v>
      </c>
      <c r="C29" s="223">
        <v>71.899999999999991</v>
      </c>
      <c r="D29" s="4">
        <f t="shared" si="1"/>
        <v>8.0548532073578558E-4</v>
      </c>
      <c r="E29" s="229">
        <f t="shared" si="2"/>
        <v>8.7812782658844041E-4</v>
      </c>
      <c r="F29" s="87">
        <f t="shared" si="17"/>
        <v>0.17753029806747442</v>
      </c>
      <c r="G29" s="83">
        <f t="shared" si="18"/>
        <v>9.018476685124216E-2</v>
      </c>
      <c r="I29" s="25">
        <v>102.51</v>
      </c>
      <c r="J29" s="223">
        <v>127.211</v>
      </c>
      <c r="K29" s="4">
        <f t="shared" si="5"/>
        <v>5.3920211342401297E-3</v>
      </c>
      <c r="L29" s="229">
        <f t="shared" si="6"/>
        <v>6.1558983892297386E-3</v>
      </c>
      <c r="M29" s="87">
        <f t="shared" si="12"/>
        <v>0.24096185737976775</v>
      </c>
      <c r="N29" s="83">
        <f t="shared" si="13"/>
        <v>0.14166807510061036</v>
      </c>
      <c r="P29" s="49">
        <f t="shared" si="14"/>
        <v>16.788404847690796</v>
      </c>
      <c r="Q29" s="254">
        <f t="shared" si="15"/>
        <v>17.692767732962448</v>
      </c>
      <c r="R29" s="92">
        <f t="shared" si="16"/>
        <v>5.3868303360342498E-2</v>
      </c>
    </row>
    <row r="30" spans="1:18" ht="20.100000000000001" customHeight="1" x14ac:dyDescent="0.25">
      <c r="A30" s="14" t="s">
        <v>153</v>
      </c>
      <c r="B30" s="25">
        <v>586.73000000000013</v>
      </c>
      <c r="C30" s="223">
        <v>448.43000000000006</v>
      </c>
      <c r="D30" s="4">
        <f t="shared" si="1"/>
        <v>7.7399672819408374E-3</v>
      </c>
      <c r="E30" s="229">
        <f t="shared" si="2"/>
        <v>5.4767574586516614E-3</v>
      </c>
      <c r="F30" s="87">
        <f t="shared" ref="F30" si="19">(C30-B30)/B30</f>
        <v>-0.23571319005334657</v>
      </c>
      <c r="G30" s="83">
        <f t="shared" ref="G30" si="20">(E30-D30)/D30</f>
        <v>-0.29240560597326765</v>
      </c>
      <c r="I30" s="25">
        <v>122.922</v>
      </c>
      <c r="J30" s="223">
        <v>108.06600000000002</v>
      </c>
      <c r="K30" s="4">
        <f t="shared" si="5"/>
        <v>6.4656913653601137E-3</v>
      </c>
      <c r="L30" s="229">
        <f t="shared" si="6"/>
        <v>5.2294480456132018E-3</v>
      </c>
      <c r="M30" s="87">
        <f t="shared" ref="M30" si="21">(J30-I30)/I30</f>
        <v>-0.12085712891101659</v>
      </c>
      <c r="N30" s="83">
        <f t="shared" ref="N30" si="22">(L30-K30)/K30</f>
        <v>-0.19120048420035557</v>
      </c>
      <c r="P30" s="49">
        <f t="shared" ref="P30" si="23">(I30/B30)*10</f>
        <v>2.0950351950641686</v>
      </c>
      <c r="Q30" s="254">
        <f t="shared" ref="Q30:Q31" si="24">(J30/C30)*10</f>
        <v>2.4098744508618961</v>
      </c>
      <c r="R30" s="92">
        <f t="shared" ref="R30" si="25">(Q30-P30)/P30</f>
        <v>0.15027874306812511</v>
      </c>
    </row>
    <row r="31" spans="1:18" ht="20.100000000000001" customHeight="1" x14ac:dyDescent="0.25">
      <c r="A31" s="14" t="s">
        <v>184</v>
      </c>
      <c r="B31" s="25">
        <v>2469.89</v>
      </c>
      <c r="C31" s="223">
        <v>375.78000000000003</v>
      </c>
      <c r="D31" s="4">
        <f t="shared" si="1"/>
        <v>3.2582052715887801E-2</v>
      </c>
      <c r="E31" s="229">
        <f t="shared" si="2"/>
        <v>4.5894697451377498E-3</v>
      </c>
      <c r="F31" s="87">
        <f t="shared" ref="F31:F32" si="26">(C31-B31)/B31</f>
        <v>-0.84785557251537513</v>
      </c>
      <c r="G31" s="83">
        <f t="shared" ref="G31:G32" si="27">(E31-D31)/D31</f>
        <v>-0.8591411724375545</v>
      </c>
      <c r="I31" s="25">
        <v>270.14600000000002</v>
      </c>
      <c r="J31" s="223">
        <v>106.715</v>
      </c>
      <c r="K31" s="4">
        <f t="shared" si="5"/>
        <v>1.4209666777196704E-2</v>
      </c>
      <c r="L31" s="229">
        <f t="shared" si="6"/>
        <v>5.1640714765755439E-3</v>
      </c>
      <c r="M31" s="87">
        <f t="shared" ref="M31:M32" si="28">(J31-I31)/I31</f>
        <v>-0.60497286652402771</v>
      </c>
      <c r="N31" s="83">
        <f t="shared" ref="N31:N32" si="29">(L31-K31)/K31</f>
        <v>-0.63658039575827996</v>
      </c>
      <c r="P31" s="49">
        <f t="shared" ref="P31" si="30">(I31/B31)*10</f>
        <v>1.0937572118596375</v>
      </c>
      <c r="Q31" s="254">
        <f t="shared" ref="Q31" si="31">(J31/C31)*10</f>
        <v>2.8398264942253442</v>
      </c>
      <c r="R31" s="92">
        <f t="shared" ref="R31" si="32">(Q31-P31)/P31</f>
        <v>1.5963956748655301</v>
      </c>
    </row>
    <row r="32" spans="1:18" ht="20.100000000000001" customHeight="1" thickBot="1" x14ac:dyDescent="0.3">
      <c r="A32" s="14" t="s">
        <v>18</v>
      </c>
      <c r="B32" s="25">
        <f>B33-SUM(B7:B31)</f>
        <v>2895.789999999979</v>
      </c>
      <c r="C32" s="223">
        <f>C33-SUM(C7:C31)</f>
        <v>3469.4899999999907</v>
      </c>
      <c r="D32" s="4">
        <f t="shared" si="1"/>
        <v>3.8200398574082271E-2</v>
      </c>
      <c r="E32" s="229">
        <f t="shared" si="2"/>
        <v>4.2373514785400836E-2</v>
      </c>
      <c r="F32" s="87">
        <f t="shared" si="26"/>
        <v>0.19811519481730919</v>
      </c>
      <c r="G32" s="83">
        <f t="shared" si="27"/>
        <v>0.10924274005219119</v>
      </c>
      <c r="I32" s="25">
        <f>I33-SUM(I7:I31)</f>
        <v>767.82400000000052</v>
      </c>
      <c r="J32" s="223">
        <f>J33-SUM(J7:J31)</f>
        <v>861.58699999999226</v>
      </c>
      <c r="K32" s="4">
        <f t="shared" si="5"/>
        <v>4.0387505954314666E-2</v>
      </c>
      <c r="L32" s="229">
        <f t="shared" si="6"/>
        <v>4.1693265719798089E-2</v>
      </c>
      <c r="M32" s="87">
        <f t="shared" si="28"/>
        <v>0.12211522432222967</v>
      </c>
      <c r="N32" s="83">
        <f t="shared" si="29"/>
        <v>3.2330784846196392E-2</v>
      </c>
      <c r="P32" s="49">
        <f t="shared" si="0"/>
        <v>2.6515182385463243</v>
      </c>
      <c r="Q32" s="254">
        <f t="shared" si="0"/>
        <v>2.4833246384915206</v>
      </c>
      <c r="R32" s="92">
        <f t="shared" si="9"/>
        <v>-6.3432941025898651E-2</v>
      </c>
    </row>
    <row r="33" spans="1:18" ht="26.25" customHeight="1" thickBot="1" x14ac:dyDescent="0.3">
      <c r="A33" s="18" t="s">
        <v>19</v>
      </c>
      <c r="B33" s="23">
        <v>75805.23000000001</v>
      </c>
      <c r="C33" s="242">
        <v>81878.739999999991</v>
      </c>
      <c r="D33" s="20">
        <f>SUM(D7:D32)</f>
        <v>0.99999999999999978</v>
      </c>
      <c r="E33" s="243">
        <f>SUM(E7:E32)</f>
        <v>1.0000000000000002</v>
      </c>
      <c r="F33" s="97">
        <f t="shared" si="3"/>
        <v>8.011993367739903E-2</v>
      </c>
      <c r="G33" s="99">
        <v>0</v>
      </c>
      <c r="H33" s="2"/>
      <c r="I33" s="23">
        <v>19011.423999999995</v>
      </c>
      <c r="J33" s="242">
        <v>20664.89599999999</v>
      </c>
      <c r="K33" s="20">
        <f>SUM(K7:K32)</f>
        <v>1.0000000000000004</v>
      </c>
      <c r="L33" s="243">
        <f>SUM(L7:L32)</f>
        <v>1</v>
      </c>
      <c r="M33" s="97">
        <f t="shared" si="7"/>
        <v>8.6972548715971765E-2</v>
      </c>
      <c r="N33" s="99">
        <v>0</v>
      </c>
      <c r="P33" s="40">
        <f t="shared" si="0"/>
        <v>2.50793038949951</v>
      </c>
      <c r="Q33" s="244">
        <f t="shared" si="0"/>
        <v>2.5238414758214396</v>
      </c>
      <c r="R33" s="98">
        <f t="shared" si="9"/>
        <v>6.3443093909416187E-3</v>
      </c>
    </row>
    <row r="35" spans="1:18" ht="15.75" thickBot="1" x14ac:dyDescent="0.3"/>
    <row r="36" spans="1:18" x14ac:dyDescent="0.25">
      <c r="A36" s="424" t="s">
        <v>2</v>
      </c>
      <c r="B36" s="408" t="s">
        <v>1</v>
      </c>
      <c r="C36" s="404"/>
      <c r="D36" s="408" t="s">
        <v>13</v>
      </c>
      <c r="E36" s="404"/>
      <c r="F36" s="427" t="s">
        <v>141</v>
      </c>
      <c r="G36" s="423"/>
      <c r="I36" s="428" t="s">
        <v>20</v>
      </c>
      <c r="J36" s="429"/>
      <c r="K36" s="408" t="s">
        <v>13</v>
      </c>
      <c r="L36" s="410"/>
      <c r="M36" s="422" t="s">
        <v>141</v>
      </c>
      <c r="N36" s="423"/>
      <c r="P36" s="403" t="s">
        <v>23</v>
      </c>
      <c r="Q36" s="404"/>
      <c r="R36" s="208" t="s">
        <v>0</v>
      </c>
    </row>
    <row r="37" spans="1:18" x14ac:dyDescent="0.25">
      <c r="A37" s="425"/>
      <c r="B37" s="411" t="str">
        <f>B5</f>
        <v>jan.-fev</v>
      </c>
      <c r="C37" s="412"/>
      <c r="D37" s="411" t="str">
        <f>B5</f>
        <v>jan.-fev</v>
      </c>
      <c r="E37" s="412"/>
      <c r="F37" s="411" t="str">
        <f>B5</f>
        <v>jan.-fev</v>
      </c>
      <c r="G37" s="413"/>
      <c r="I37" s="401" t="str">
        <f>B5</f>
        <v>jan.-fev</v>
      </c>
      <c r="J37" s="412"/>
      <c r="K37" s="411" t="str">
        <f>B5</f>
        <v>jan.-fev</v>
      </c>
      <c r="L37" s="402"/>
      <c r="M37" s="412" t="str">
        <f>B5</f>
        <v>jan.-fev</v>
      </c>
      <c r="N37" s="413"/>
      <c r="P37" s="401" t="str">
        <f>B5</f>
        <v>jan.-fev</v>
      </c>
      <c r="Q37" s="402"/>
      <c r="R37" s="209" t="str">
        <f>R5</f>
        <v>2019/2018</v>
      </c>
    </row>
    <row r="38" spans="1:18" ht="19.5" customHeight="1" thickBot="1" x14ac:dyDescent="0.3">
      <c r="A38" s="426"/>
      <c r="B38" s="148">
        <f>B6</f>
        <v>2018</v>
      </c>
      <c r="C38" s="213">
        <f>C6</f>
        <v>2019</v>
      </c>
      <c r="D38" s="148">
        <f>B6</f>
        <v>2018</v>
      </c>
      <c r="E38" s="213">
        <f>C6</f>
        <v>2019</v>
      </c>
      <c r="F38" s="148" t="s">
        <v>1</v>
      </c>
      <c r="G38" s="212" t="s">
        <v>15</v>
      </c>
      <c r="I38" s="36">
        <f>B6</f>
        <v>2018</v>
      </c>
      <c r="J38" s="213">
        <f>C6</f>
        <v>2019</v>
      </c>
      <c r="K38" s="148">
        <f>B6</f>
        <v>2018</v>
      </c>
      <c r="L38" s="213">
        <f>C6</f>
        <v>2019</v>
      </c>
      <c r="M38" s="37">
        <v>1000</v>
      </c>
      <c r="N38" s="212" t="s">
        <v>15</v>
      </c>
      <c r="P38" s="36">
        <f>B6</f>
        <v>2018</v>
      </c>
      <c r="Q38" s="213">
        <f>C6</f>
        <v>2019</v>
      </c>
      <c r="R38" s="210" t="s">
        <v>24</v>
      </c>
    </row>
    <row r="39" spans="1:18" ht="20.100000000000001" customHeight="1" x14ac:dyDescent="0.25">
      <c r="A39" s="57" t="s">
        <v>181</v>
      </c>
      <c r="B39" s="59">
        <v>6717.6200000000008</v>
      </c>
      <c r="C39" s="245">
        <v>7419.5900000000011</v>
      </c>
      <c r="D39" s="4">
        <f t="shared" ref="D39:D61" si="33">B39/$B$62</f>
        <v>0.23048954177747752</v>
      </c>
      <c r="E39" s="247">
        <f t="shared" ref="E39:E61" si="34">C39/$C$62</f>
        <v>0.23776081030285415</v>
      </c>
      <c r="F39" s="87">
        <f>(C39-B39)/B39</f>
        <v>0.10449683072278577</v>
      </c>
      <c r="G39" s="101">
        <f>(E39-D39)/D39</f>
        <v>3.1547064865947626E-2</v>
      </c>
      <c r="I39" s="59">
        <v>1583.0349999999999</v>
      </c>
      <c r="J39" s="245">
        <v>1732.374</v>
      </c>
      <c r="K39" s="4">
        <f t="shared" ref="K39:K61" si="35">I39/$I$62</f>
        <v>0.23241922509355656</v>
      </c>
      <c r="L39" s="247">
        <f t="shared" ref="L39:L61" si="36">J39/$J$62</f>
        <v>0.22509206057827072</v>
      </c>
      <c r="M39" s="87">
        <f>(J39-I39)/I39</f>
        <v>9.4337143524937966E-2</v>
      </c>
      <c r="N39" s="101">
        <f>(L39-K39)/K39</f>
        <v>-3.1525638691620318E-2</v>
      </c>
      <c r="P39" s="49">
        <f t="shared" ref="P39:Q62" si="37">(I39/B39)*10</f>
        <v>2.3565414536696028</v>
      </c>
      <c r="Q39" s="253">
        <f t="shared" si="37"/>
        <v>2.3348648645005987</v>
      </c>
      <c r="R39" s="104">
        <f t="shared" si="9"/>
        <v>-9.1984756454206677E-3</v>
      </c>
    </row>
    <row r="40" spans="1:18" ht="20.100000000000001" customHeight="1" x14ac:dyDescent="0.25">
      <c r="A40" s="57" t="s">
        <v>177</v>
      </c>
      <c r="B40" s="25">
        <v>3773.1800000000003</v>
      </c>
      <c r="C40" s="223">
        <v>5143.5</v>
      </c>
      <c r="D40" s="4">
        <f t="shared" si="33"/>
        <v>0.12946229903506637</v>
      </c>
      <c r="E40" s="229">
        <f t="shared" si="34"/>
        <v>0.16482349129705687</v>
      </c>
      <c r="F40" s="87">
        <f t="shared" ref="F40:F62" si="38">(C40-B40)/B40</f>
        <v>0.36317376854536482</v>
      </c>
      <c r="G40" s="83">
        <f t="shared" ref="G40:G61" si="39">(E40-D40)/D40</f>
        <v>0.27313891785910976</v>
      </c>
      <c r="I40" s="25">
        <v>934.298</v>
      </c>
      <c r="J40" s="223">
        <v>1316.894</v>
      </c>
      <c r="K40" s="4">
        <f t="shared" si="35"/>
        <v>0.13717246754901802</v>
      </c>
      <c r="L40" s="229">
        <f t="shared" si="36"/>
        <v>0.17110761534354663</v>
      </c>
      <c r="M40" s="87">
        <f t="shared" ref="M40:M62" si="40">(J40-I40)/I40</f>
        <v>0.40950103714232505</v>
      </c>
      <c r="N40" s="83">
        <f t="shared" ref="N40:N43" si="41">(L40-K40)/K40</f>
        <v>0.24739037214156714</v>
      </c>
      <c r="P40" s="49">
        <f t="shared" si="37"/>
        <v>2.4761553914735051</v>
      </c>
      <c r="Q40" s="254">
        <f t="shared" si="37"/>
        <v>2.5603071838242442</v>
      </c>
      <c r="R40" s="92">
        <f t="shared" si="9"/>
        <v>3.3984859205731126E-2</v>
      </c>
    </row>
    <row r="41" spans="1:18" ht="20.100000000000001" customHeight="1" x14ac:dyDescent="0.25">
      <c r="A41" s="57" t="s">
        <v>182</v>
      </c>
      <c r="B41" s="25">
        <v>4306.3600000000006</v>
      </c>
      <c r="C41" s="223">
        <v>5290.94</v>
      </c>
      <c r="D41" s="4">
        <f t="shared" si="33"/>
        <v>0.14775633976450858</v>
      </c>
      <c r="E41" s="229">
        <f t="shared" si="34"/>
        <v>0.16954820706585982</v>
      </c>
      <c r="F41" s="87">
        <f t="shared" si="38"/>
        <v>0.22863392749328873</v>
      </c>
      <c r="G41" s="83">
        <f t="shared" si="39"/>
        <v>0.14748515925667036</v>
      </c>
      <c r="I41" s="25">
        <v>963.64</v>
      </c>
      <c r="J41" s="223">
        <v>1301.904</v>
      </c>
      <c r="K41" s="4">
        <f t="shared" si="35"/>
        <v>0.1414804234076662</v>
      </c>
      <c r="L41" s="229">
        <f t="shared" si="36"/>
        <v>0.16915992391659823</v>
      </c>
      <c r="M41" s="87">
        <f t="shared" si="40"/>
        <v>0.35102735461375617</v>
      </c>
      <c r="N41" s="83">
        <f t="shared" si="41"/>
        <v>0.19564191173767861</v>
      </c>
      <c r="P41" s="49">
        <f t="shared" si="37"/>
        <v>2.2377135213962602</v>
      </c>
      <c r="Q41" s="254">
        <f t="shared" si="37"/>
        <v>2.4606289241609245</v>
      </c>
      <c r="R41" s="92">
        <f t="shared" si="9"/>
        <v>9.9617489295757713E-2</v>
      </c>
    </row>
    <row r="42" spans="1:18" ht="20.100000000000001" customHeight="1" x14ac:dyDescent="0.25">
      <c r="A42" s="57" t="s">
        <v>176</v>
      </c>
      <c r="B42" s="25">
        <v>2706.86</v>
      </c>
      <c r="C42" s="223">
        <v>3195.33</v>
      </c>
      <c r="D42" s="4">
        <f t="shared" si="33"/>
        <v>9.2875590023815402E-2</v>
      </c>
      <c r="E42" s="229">
        <f t="shared" si="34"/>
        <v>0.10239437084596573</v>
      </c>
      <c r="F42" s="87">
        <f t="shared" si="38"/>
        <v>0.18045632208536821</v>
      </c>
      <c r="G42" s="83">
        <f t="shared" si="39"/>
        <v>0.10248958655023881</v>
      </c>
      <c r="I42" s="25">
        <v>617.78000000000009</v>
      </c>
      <c r="J42" s="223">
        <v>673.59</v>
      </c>
      <c r="K42" s="4">
        <f t="shared" si="35"/>
        <v>9.0701689399348348E-2</v>
      </c>
      <c r="L42" s="229">
        <f t="shared" si="36"/>
        <v>8.7521378804413699E-2</v>
      </c>
      <c r="M42" s="87">
        <f t="shared" si="40"/>
        <v>9.03396030949528E-2</v>
      </c>
      <c r="N42" s="83">
        <f t="shared" si="41"/>
        <v>-3.5063410791965885E-2</v>
      </c>
      <c r="P42" s="49">
        <f t="shared" si="37"/>
        <v>2.2822754039736077</v>
      </c>
      <c r="Q42" s="254">
        <f t="shared" si="37"/>
        <v>2.1080451784322749</v>
      </c>
      <c r="R42" s="92">
        <f t="shared" si="9"/>
        <v>-7.6340578896826092E-2</v>
      </c>
    </row>
    <row r="43" spans="1:18" ht="20.100000000000001" customHeight="1" x14ac:dyDescent="0.25">
      <c r="A43" s="57" t="s">
        <v>179</v>
      </c>
      <c r="B43" s="25">
        <v>2275.58</v>
      </c>
      <c r="C43" s="223">
        <v>2080.7800000000002</v>
      </c>
      <c r="D43" s="4">
        <f t="shared" si="33"/>
        <v>7.8077859640466749E-2</v>
      </c>
      <c r="E43" s="229">
        <f t="shared" si="34"/>
        <v>6.667860877244873E-2</v>
      </c>
      <c r="F43" s="87">
        <f t="shared" si="38"/>
        <v>-8.5604549169881847E-2</v>
      </c>
      <c r="G43" s="83">
        <f t="shared" si="39"/>
        <v>-0.1459985061131201</v>
      </c>
      <c r="I43" s="25">
        <v>668.69400000000007</v>
      </c>
      <c r="J43" s="223">
        <v>596.88700000000006</v>
      </c>
      <c r="K43" s="4">
        <f t="shared" si="35"/>
        <v>9.8176819403683904E-2</v>
      </c>
      <c r="L43" s="229">
        <f t="shared" si="36"/>
        <v>7.7555149616873889E-2</v>
      </c>
      <c r="M43" s="87">
        <f t="shared" si="40"/>
        <v>-0.1073839454219718</v>
      </c>
      <c r="N43" s="83">
        <f t="shared" si="41"/>
        <v>-0.21004621979061816</v>
      </c>
      <c r="P43" s="49">
        <f t="shared" ref="P43:P56" si="42">(I43/B43)*10</f>
        <v>2.9385651130700747</v>
      </c>
      <c r="Q43" s="254">
        <f t="shared" ref="Q43:Q60" si="43">(J43/C43)*10</f>
        <v>2.8685733234652391</v>
      </c>
      <c r="R43" s="92">
        <f t="shared" ref="R43:R56" si="44">(Q43-P43)/P43</f>
        <v>-2.3818355868150738E-2</v>
      </c>
    </row>
    <row r="44" spans="1:18" ht="20.100000000000001" customHeight="1" x14ac:dyDescent="0.25">
      <c r="A44" s="57" t="s">
        <v>185</v>
      </c>
      <c r="B44" s="25">
        <v>2027.8300000000002</v>
      </c>
      <c r="C44" s="223">
        <v>1787.1000000000001</v>
      </c>
      <c r="D44" s="4">
        <f t="shared" si="33"/>
        <v>6.957726211107837E-2</v>
      </c>
      <c r="E44" s="229">
        <f t="shared" si="34"/>
        <v>5.7267631242727782E-2</v>
      </c>
      <c r="F44" s="87">
        <f t="shared" ref="F44:F56" si="45">(C44-B44)/B44</f>
        <v>-0.11871310711450171</v>
      </c>
      <c r="G44" s="83">
        <f t="shared" ref="G44:G56" si="46">(E44-D44)/D44</f>
        <v>-0.17692031124620236</v>
      </c>
      <c r="I44" s="25">
        <v>528.36399999999992</v>
      </c>
      <c r="J44" s="223">
        <v>504.34100000000007</v>
      </c>
      <c r="K44" s="4">
        <f t="shared" si="35"/>
        <v>7.7573743756348984E-2</v>
      </c>
      <c r="L44" s="229">
        <f t="shared" si="36"/>
        <v>6.5530396394834864E-2</v>
      </c>
      <c r="M44" s="87">
        <f t="shared" ref="M44:M56" si="47">(J44-I44)/I44</f>
        <v>-4.5466761550748837E-2</v>
      </c>
      <c r="N44" s="83">
        <f t="shared" ref="N44:N56" si="48">(L44-K44)/K44</f>
        <v>-0.15525030478535384</v>
      </c>
      <c r="P44" s="49">
        <f t="shared" si="42"/>
        <v>2.6055635827460879</v>
      </c>
      <c r="Q44" s="254">
        <f t="shared" si="43"/>
        <v>2.8221196351631135</v>
      </c>
      <c r="R44" s="92">
        <f t="shared" si="44"/>
        <v>8.3112941035501472E-2</v>
      </c>
    </row>
    <row r="45" spans="1:18" ht="20.100000000000001" customHeight="1" x14ac:dyDescent="0.25">
      <c r="A45" s="57" t="s">
        <v>178</v>
      </c>
      <c r="B45" s="25">
        <v>1960.48</v>
      </c>
      <c r="C45" s="223">
        <v>1655.18</v>
      </c>
      <c r="D45" s="4">
        <f t="shared" si="33"/>
        <v>6.726640340833645E-2</v>
      </c>
      <c r="E45" s="229">
        <f t="shared" si="34"/>
        <v>5.3040253975904075E-2</v>
      </c>
      <c r="F45" s="87">
        <f t="shared" si="45"/>
        <v>-0.15572716885660651</v>
      </c>
      <c r="G45" s="83">
        <f t="shared" si="46"/>
        <v>-0.21148966960628821</v>
      </c>
      <c r="I45" s="25">
        <v>526.91800000000001</v>
      </c>
      <c r="J45" s="223">
        <v>478.91899999999993</v>
      </c>
      <c r="K45" s="4">
        <f t="shared" si="35"/>
        <v>7.7361443839110727E-2</v>
      </c>
      <c r="L45" s="229">
        <f t="shared" si="36"/>
        <v>6.2227246864756003E-2</v>
      </c>
      <c r="M45" s="87">
        <f t="shared" si="47"/>
        <v>-9.109387039349591E-2</v>
      </c>
      <c r="N45" s="83">
        <f t="shared" si="48"/>
        <v>-0.19562971195094866</v>
      </c>
      <c r="P45" s="49">
        <f t="shared" si="42"/>
        <v>2.6876989308740717</v>
      </c>
      <c r="Q45" s="254">
        <f t="shared" si="43"/>
        <v>2.8934556966613902</v>
      </c>
      <c r="R45" s="92">
        <f t="shared" si="44"/>
        <v>7.6554990376248702E-2</v>
      </c>
    </row>
    <row r="46" spans="1:18" ht="20.100000000000001" customHeight="1" x14ac:dyDescent="0.25">
      <c r="A46" s="57" t="s">
        <v>180</v>
      </c>
      <c r="B46" s="25">
        <v>1227.8499999999999</v>
      </c>
      <c r="C46" s="223">
        <v>1638.76</v>
      </c>
      <c r="D46" s="4">
        <f t="shared" si="33"/>
        <v>4.2128995666839704E-2</v>
      </c>
      <c r="E46" s="229">
        <f t="shared" si="34"/>
        <v>5.2514074968011068E-2</v>
      </c>
      <c r="F46" s="87">
        <f t="shared" si="45"/>
        <v>0.33465814228122337</v>
      </c>
      <c r="G46" s="83">
        <f t="shared" si="46"/>
        <v>0.24650669062461414</v>
      </c>
      <c r="I46" s="25">
        <v>298.38899999999995</v>
      </c>
      <c r="J46" s="223">
        <v>384.42699999999996</v>
      </c>
      <c r="K46" s="4">
        <f t="shared" si="35"/>
        <v>4.3809100971514366E-2</v>
      </c>
      <c r="L46" s="229">
        <f t="shared" si="36"/>
        <v>4.9949644575549429E-2</v>
      </c>
      <c r="M46" s="87">
        <f t="shared" si="47"/>
        <v>0.28834172841492156</v>
      </c>
      <c r="N46" s="83">
        <f t="shared" si="48"/>
        <v>0.14016593511078393</v>
      </c>
      <c r="P46" s="49">
        <f t="shared" si="42"/>
        <v>2.4301746956061407</v>
      </c>
      <c r="Q46" s="254">
        <f t="shared" si="43"/>
        <v>2.345840757646025</v>
      </c>
      <c r="R46" s="92">
        <f t="shared" si="44"/>
        <v>-3.4702829435511423E-2</v>
      </c>
    </row>
    <row r="47" spans="1:18" ht="20.100000000000001" customHeight="1" x14ac:dyDescent="0.25">
      <c r="A47" s="57" t="s">
        <v>186</v>
      </c>
      <c r="B47" s="25">
        <v>288.38</v>
      </c>
      <c r="C47" s="223">
        <v>823.7600000000001</v>
      </c>
      <c r="D47" s="4">
        <f t="shared" si="33"/>
        <v>9.8946612130172539E-3</v>
      </c>
      <c r="E47" s="229">
        <f t="shared" si="34"/>
        <v>2.6397394612785764E-2</v>
      </c>
      <c r="F47" s="87">
        <f t="shared" si="45"/>
        <v>1.8565087731465431</v>
      </c>
      <c r="G47" s="83">
        <f t="shared" si="46"/>
        <v>1.6678421872653693</v>
      </c>
      <c r="I47" s="25">
        <v>61.530999999999999</v>
      </c>
      <c r="J47" s="223">
        <v>159.90900000000002</v>
      </c>
      <c r="K47" s="4">
        <f t="shared" si="35"/>
        <v>9.0339047078754602E-3</v>
      </c>
      <c r="L47" s="229">
        <f t="shared" si="36"/>
        <v>2.0777410833348168E-2</v>
      </c>
      <c r="M47" s="87">
        <f t="shared" si="47"/>
        <v>1.5988363589085179</v>
      </c>
      <c r="N47" s="83">
        <f t="shared" si="48"/>
        <v>1.2999369049393565</v>
      </c>
      <c r="P47" s="49">
        <f t="shared" si="42"/>
        <v>2.133677786254248</v>
      </c>
      <c r="Q47" s="254">
        <f t="shared" si="43"/>
        <v>1.9412086044478973</v>
      </c>
      <c r="R47" s="92">
        <f t="shared" si="44"/>
        <v>-9.0205364205547436E-2</v>
      </c>
    </row>
    <row r="48" spans="1:18" ht="20.100000000000001" customHeight="1" x14ac:dyDescent="0.25">
      <c r="A48" s="57" t="s">
        <v>183</v>
      </c>
      <c r="B48" s="25">
        <v>835.97</v>
      </c>
      <c r="C48" s="223">
        <v>541.83000000000004</v>
      </c>
      <c r="D48" s="4">
        <f t="shared" si="33"/>
        <v>2.8683126202392793E-2</v>
      </c>
      <c r="E48" s="229">
        <f t="shared" si="34"/>
        <v>1.7362945910272057E-2</v>
      </c>
      <c r="F48" s="87">
        <f t="shared" si="45"/>
        <v>-0.35185473162912539</v>
      </c>
      <c r="G48" s="83">
        <f t="shared" si="46"/>
        <v>-0.39466340636106773</v>
      </c>
      <c r="I48" s="25">
        <v>207.71</v>
      </c>
      <c r="J48" s="223">
        <v>148.49199999999999</v>
      </c>
      <c r="K48" s="4">
        <f t="shared" si="35"/>
        <v>3.0495723243126424E-2</v>
      </c>
      <c r="L48" s="229">
        <f t="shared" si="36"/>
        <v>1.9293969004030638E-2</v>
      </c>
      <c r="M48" s="87">
        <f t="shared" si="47"/>
        <v>-0.28509941745703149</v>
      </c>
      <c r="N48" s="83">
        <f t="shared" si="48"/>
        <v>-0.36732213726462787</v>
      </c>
      <c r="P48" s="49">
        <f t="shared" si="42"/>
        <v>2.4846585403782431</v>
      </c>
      <c r="Q48" s="254">
        <f t="shared" si="43"/>
        <v>2.7405643836627718</v>
      </c>
      <c r="R48" s="92">
        <f t="shared" si="44"/>
        <v>0.1029943709068256</v>
      </c>
    </row>
    <row r="49" spans="1:18" ht="20.100000000000001" customHeight="1" x14ac:dyDescent="0.25">
      <c r="A49" s="57" t="s">
        <v>184</v>
      </c>
      <c r="B49" s="25">
        <v>2469.89</v>
      </c>
      <c r="C49" s="223">
        <v>375.78000000000003</v>
      </c>
      <c r="D49" s="4">
        <f t="shared" si="33"/>
        <v>8.4744867131629043E-2</v>
      </c>
      <c r="E49" s="229">
        <f t="shared" si="34"/>
        <v>1.204187256918597E-2</v>
      </c>
      <c r="F49" s="87">
        <f t="shared" si="45"/>
        <v>-0.84785557251537513</v>
      </c>
      <c r="G49" s="83">
        <f t="shared" si="46"/>
        <v>-0.85790440203909857</v>
      </c>
      <c r="I49" s="25">
        <v>270.14600000000002</v>
      </c>
      <c r="J49" s="223">
        <v>106.715</v>
      </c>
      <c r="K49" s="4">
        <f t="shared" si="35"/>
        <v>3.96624989227174E-2</v>
      </c>
      <c r="L49" s="229">
        <f t="shared" si="36"/>
        <v>1.3865769888378699E-2</v>
      </c>
      <c r="M49" s="87">
        <f t="shared" si="47"/>
        <v>-0.60497286652402771</v>
      </c>
      <c r="N49" s="83">
        <f t="shared" si="48"/>
        <v>-0.65040604437465666</v>
      </c>
      <c r="P49" s="49">
        <f t="shared" si="42"/>
        <v>1.0937572118596375</v>
      </c>
      <c r="Q49" s="254">
        <f t="shared" si="43"/>
        <v>2.8398264942253442</v>
      </c>
      <c r="R49" s="92">
        <f t="shared" si="44"/>
        <v>1.5963956748655301</v>
      </c>
    </row>
    <row r="50" spans="1:18" ht="20.100000000000001" customHeight="1" x14ac:dyDescent="0.25">
      <c r="A50" s="57" t="s">
        <v>193</v>
      </c>
      <c r="B50" s="25">
        <v>35.050000000000004</v>
      </c>
      <c r="C50" s="223">
        <v>496.2</v>
      </c>
      <c r="D50" s="4">
        <f t="shared" si="33"/>
        <v>1.2026072387691753E-3</v>
      </c>
      <c r="E50" s="229">
        <f t="shared" si="34"/>
        <v>1.5900732260445149E-2</v>
      </c>
      <c r="F50" s="87">
        <f t="shared" si="45"/>
        <v>13.156918687589156</v>
      </c>
      <c r="G50" s="83">
        <f t="shared" si="46"/>
        <v>12.221883045306603</v>
      </c>
      <c r="I50" s="25">
        <v>9.4990000000000006</v>
      </c>
      <c r="J50" s="223">
        <v>100.828</v>
      </c>
      <c r="K50" s="4">
        <f t="shared" si="35"/>
        <v>1.3946313373764284E-3</v>
      </c>
      <c r="L50" s="229">
        <f t="shared" si="36"/>
        <v>1.3100855983745935E-2</v>
      </c>
      <c r="M50" s="87">
        <f t="shared" si="47"/>
        <v>9.6145910095799554</v>
      </c>
      <c r="N50" s="83">
        <f t="shared" si="48"/>
        <v>8.39377714571593</v>
      </c>
      <c r="P50" s="49">
        <f t="shared" si="42"/>
        <v>2.7101283880171185</v>
      </c>
      <c r="Q50" s="254">
        <f t="shared" si="43"/>
        <v>2.0320032245062474</v>
      </c>
      <c r="R50" s="92">
        <f t="shared" si="44"/>
        <v>-0.25021883336199635</v>
      </c>
    </row>
    <row r="51" spans="1:18" ht="20.100000000000001" customHeight="1" x14ac:dyDescent="0.25">
      <c r="A51" s="57" t="s">
        <v>190</v>
      </c>
      <c r="B51" s="25">
        <v>236.62000000000003</v>
      </c>
      <c r="C51" s="223">
        <v>332.09999999999997</v>
      </c>
      <c r="D51" s="4">
        <f t="shared" si="33"/>
        <v>8.1187139753940724E-3</v>
      </c>
      <c r="E51" s="229">
        <f t="shared" si="34"/>
        <v>1.0642146682172175E-2</v>
      </c>
      <c r="F51" s="87">
        <f t="shared" si="45"/>
        <v>0.4035161862902541</v>
      </c>
      <c r="G51" s="83">
        <f t="shared" si="46"/>
        <v>0.31081680108771387</v>
      </c>
      <c r="I51" s="25">
        <v>67.939000000000007</v>
      </c>
      <c r="J51" s="223">
        <v>82.951999999999998</v>
      </c>
      <c r="K51" s="4">
        <f t="shared" si="35"/>
        <v>9.9747192788732682E-3</v>
      </c>
      <c r="L51" s="229">
        <f t="shared" si="36"/>
        <v>1.0778178735705288E-2</v>
      </c>
      <c r="M51" s="87">
        <f t="shared" si="47"/>
        <v>0.2209776417080026</v>
      </c>
      <c r="N51" s="83">
        <f t="shared" si="48"/>
        <v>8.0549580832191339E-2</v>
      </c>
      <c r="P51" s="49">
        <f t="shared" si="42"/>
        <v>2.8712281294903219</v>
      </c>
      <c r="Q51" s="254">
        <f t="shared" si="43"/>
        <v>2.4978018669075581</v>
      </c>
      <c r="R51" s="92">
        <f t="shared" si="44"/>
        <v>-0.13005802595318383</v>
      </c>
    </row>
    <row r="52" spans="1:18" ht="20.100000000000001" customHeight="1" x14ac:dyDescent="0.25">
      <c r="A52" s="57" t="s">
        <v>197</v>
      </c>
      <c r="B52" s="25">
        <v>7.330000000000001</v>
      </c>
      <c r="C52" s="223">
        <v>164.35999999999999</v>
      </c>
      <c r="D52" s="4">
        <f t="shared" si="33"/>
        <v>2.515010288210572E-4</v>
      </c>
      <c r="E52" s="229">
        <f t="shared" si="34"/>
        <v>5.2669172799813873E-3</v>
      </c>
      <c r="F52" s="87">
        <f t="shared" si="45"/>
        <v>21.422919508867661</v>
      </c>
      <c r="G52" s="83">
        <f t="shared" si="46"/>
        <v>19.941931349826785</v>
      </c>
      <c r="I52" s="25">
        <v>2.625</v>
      </c>
      <c r="J52" s="223">
        <v>36.567</v>
      </c>
      <c r="K52" s="4">
        <f t="shared" si="35"/>
        <v>3.8539922735162903E-4</v>
      </c>
      <c r="L52" s="229">
        <f t="shared" si="36"/>
        <v>4.7512496603883602E-3</v>
      </c>
      <c r="M52" s="87">
        <f t="shared" si="47"/>
        <v>12.930285714285715</v>
      </c>
      <c r="N52" s="83">
        <f t="shared" si="48"/>
        <v>11.328124508805603</v>
      </c>
      <c r="P52" s="49">
        <f t="shared" si="42"/>
        <v>3.5811732605729873</v>
      </c>
      <c r="Q52" s="254">
        <f t="shared" si="43"/>
        <v>2.2248113896325141</v>
      </c>
      <c r="R52" s="92">
        <f t="shared" si="44"/>
        <v>-0.37874790529499697</v>
      </c>
    </row>
    <row r="53" spans="1:18" ht="20.100000000000001" customHeight="1" x14ac:dyDescent="0.25">
      <c r="A53" s="57" t="s">
        <v>194</v>
      </c>
      <c r="B53" s="25">
        <v>86.960000000000008</v>
      </c>
      <c r="C53" s="223">
        <v>111.45</v>
      </c>
      <c r="D53" s="4">
        <f t="shared" si="33"/>
        <v>2.9837011550176173E-3</v>
      </c>
      <c r="E53" s="229">
        <f t="shared" si="34"/>
        <v>3.5714159823188466E-3</v>
      </c>
      <c r="F53" s="87">
        <f t="shared" si="45"/>
        <v>0.2816237350505979</v>
      </c>
      <c r="G53" s="83">
        <f t="shared" si="46"/>
        <v>0.19697509796277138</v>
      </c>
      <c r="I53" s="25">
        <v>21.990000000000002</v>
      </c>
      <c r="J53" s="223">
        <v>30.628999999999998</v>
      </c>
      <c r="K53" s="4">
        <f t="shared" si="35"/>
        <v>3.2285443845570753E-3</v>
      </c>
      <c r="L53" s="229">
        <f t="shared" si="36"/>
        <v>3.9797091871915961E-3</v>
      </c>
      <c r="M53" s="87">
        <f t="shared" si="47"/>
        <v>0.39286039108685744</v>
      </c>
      <c r="N53" s="83">
        <f t="shared" si="48"/>
        <v>0.23266361343134309</v>
      </c>
      <c r="P53" s="49">
        <f t="shared" si="42"/>
        <v>2.5287488500459983</v>
      </c>
      <c r="Q53" s="254">
        <f t="shared" si="43"/>
        <v>2.7482279048900846</v>
      </c>
      <c r="R53" s="92">
        <f t="shared" si="44"/>
        <v>8.6793536194823787E-2</v>
      </c>
    </row>
    <row r="54" spans="1:18" ht="20.100000000000001" customHeight="1" x14ac:dyDescent="0.25">
      <c r="A54" s="57" t="s">
        <v>191</v>
      </c>
      <c r="B54" s="25">
        <v>115.14</v>
      </c>
      <c r="C54" s="223">
        <v>93.77000000000001</v>
      </c>
      <c r="D54" s="4">
        <f t="shared" si="33"/>
        <v>3.9505905127498664E-3</v>
      </c>
      <c r="E54" s="229">
        <f t="shared" si="34"/>
        <v>3.0048602661465976E-3</v>
      </c>
      <c r="F54" s="87">
        <f t="shared" si="45"/>
        <v>-0.18560013896126445</v>
      </c>
      <c r="G54" s="83">
        <f t="shared" si="46"/>
        <v>-0.23938959088548495</v>
      </c>
      <c r="I54" s="25">
        <v>30.144000000000002</v>
      </c>
      <c r="J54" s="223">
        <v>22.477</v>
      </c>
      <c r="K54" s="4">
        <f t="shared" si="35"/>
        <v>4.425704498776193E-3</v>
      </c>
      <c r="L54" s="229">
        <f t="shared" si="36"/>
        <v>2.9204976786870451E-3</v>
      </c>
      <c r="M54" s="87">
        <f t="shared" si="47"/>
        <v>-0.25434580679405522</v>
      </c>
      <c r="N54" s="83">
        <f t="shared" si="48"/>
        <v>-0.34010558556391901</v>
      </c>
      <c r="P54" s="49">
        <f t="shared" si="42"/>
        <v>2.618030224075039</v>
      </c>
      <c r="Q54" s="254">
        <f t="shared" si="43"/>
        <v>2.3970352991361841</v>
      </c>
      <c r="R54" s="92">
        <f t="shared" si="44"/>
        <v>-8.4412671368961523E-2</v>
      </c>
    </row>
    <row r="55" spans="1:18" ht="20.100000000000001" customHeight="1" x14ac:dyDescent="0.25">
      <c r="A55" s="57" t="s">
        <v>199</v>
      </c>
      <c r="B55" s="25">
        <v>2.25</v>
      </c>
      <c r="C55" s="223">
        <v>24.739999999999995</v>
      </c>
      <c r="D55" s="4">
        <f t="shared" si="33"/>
        <v>7.7200179378905683E-5</v>
      </c>
      <c r="E55" s="229">
        <f t="shared" si="34"/>
        <v>7.927934625622992E-4</v>
      </c>
      <c r="F55" s="87">
        <f t="shared" ref="F55:F61" si="49">(C55-B55)/B55</f>
        <v>9.9955555555555531</v>
      </c>
      <c r="G55" s="83">
        <f t="shared" ref="G55:G61" si="50">(E55-D55)/D55</f>
        <v>9.2693215085834826</v>
      </c>
      <c r="I55" s="25">
        <v>0.73599999999999999</v>
      </c>
      <c r="J55" s="223">
        <v>5.3270000000000008</v>
      </c>
      <c r="K55" s="4">
        <f t="shared" si="35"/>
        <v>1.0805860241173294E-4</v>
      </c>
      <c r="L55" s="229">
        <f t="shared" si="36"/>
        <v>6.921515831456997E-4</v>
      </c>
      <c r="M55" s="87">
        <f t="shared" ref="M55:M61" si="51">(J55-I55)/I55</f>
        <v>6.2377717391304364</v>
      </c>
      <c r="N55" s="83">
        <f t="shared" ref="N55:N61" si="52">(L55-K55)/K55</f>
        <v>5.4053353245159705</v>
      </c>
      <c r="P55" s="49">
        <f t="shared" ref="P55:P61" si="53">(I55/B55)*10</f>
        <v>3.2711111111111113</v>
      </c>
      <c r="Q55" s="254">
        <f t="shared" ref="Q55:Q61" si="54">(J55/C55)*10</f>
        <v>2.1531932093775272</v>
      </c>
      <c r="R55" s="92">
        <f t="shared" ref="R55:R61" si="55">(Q55-P55)/P55</f>
        <v>-0.34175479332888098</v>
      </c>
    </row>
    <row r="56" spans="1:18" ht="20.100000000000001" customHeight="1" x14ac:dyDescent="0.25">
      <c r="A56" s="57" t="s">
        <v>192</v>
      </c>
      <c r="B56" s="25">
        <v>17.52</v>
      </c>
      <c r="C56" s="223">
        <v>12</v>
      </c>
      <c r="D56" s="4">
        <f t="shared" si="33"/>
        <v>6.0113206343041217E-4</v>
      </c>
      <c r="E56" s="229">
        <f t="shared" si="34"/>
        <v>3.8454007884994312E-4</v>
      </c>
      <c r="F56" s="87">
        <f t="shared" si="49"/>
        <v>-0.31506849315068491</v>
      </c>
      <c r="G56" s="83">
        <f t="shared" si="50"/>
        <v>-0.36030682400214709</v>
      </c>
      <c r="I56" s="25">
        <v>5.9580000000000002</v>
      </c>
      <c r="J56" s="223">
        <v>4.5140000000000002</v>
      </c>
      <c r="K56" s="4">
        <f t="shared" si="35"/>
        <v>8.7474613202324035E-4</v>
      </c>
      <c r="L56" s="229">
        <f t="shared" si="36"/>
        <v>5.8651628427251507E-4</v>
      </c>
      <c r="M56" s="87">
        <f t="shared" si="51"/>
        <v>-0.24236320913058071</v>
      </c>
      <c r="N56" s="83">
        <f t="shared" si="52"/>
        <v>-0.32950114004398656</v>
      </c>
      <c r="P56" s="49">
        <f t="shared" si="53"/>
        <v>3.4006849315068495</v>
      </c>
      <c r="Q56" s="254">
        <f t="shared" si="54"/>
        <v>3.7616666666666672</v>
      </c>
      <c r="R56" s="92">
        <f t="shared" si="55"/>
        <v>0.10614971466935222</v>
      </c>
    </row>
    <row r="57" spans="1:18" ht="20.100000000000001" customHeight="1" x14ac:dyDescent="0.25">
      <c r="A57" s="57" t="s">
        <v>198</v>
      </c>
      <c r="B57" s="25"/>
      <c r="C57" s="223">
        <v>7.86</v>
      </c>
      <c r="D57" s="4">
        <f t="shared" si="33"/>
        <v>0</v>
      </c>
      <c r="E57" s="229">
        <f t="shared" si="34"/>
        <v>2.5187375164671276E-4</v>
      </c>
      <c r="F57" s="87"/>
      <c r="G57" s="83"/>
      <c r="I57" s="25"/>
      <c r="J57" s="223">
        <v>4.4869999999999992</v>
      </c>
      <c r="K57" s="4">
        <f t="shared" si="35"/>
        <v>0</v>
      </c>
      <c r="L57" s="229">
        <f t="shared" si="36"/>
        <v>5.8300810091510297E-4</v>
      </c>
      <c r="M57" s="87"/>
      <c r="N57" s="83"/>
      <c r="P57" s="49"/>
      <c r="Q57" s="254">
        <f t="shared" si="54"/>
        <v>5.7086513994910923</v>
      </c>
      <c r="R57" s="92"/>
    </row>
    <row r="58" spans="1:18" ht="20.100000000000001" customHeight="1" x14ac:dyDescent="0.25">
      <c r="A58" s="57" t="s">
        <v>214</v>
      </c>
      <c r="B58" s="25">
        <v>2.16</v>
      </c>
      <c r="C58" s="223">
        <v>5.58</v>
      </c>
      <c r="D58" s="4">
        <f t="shared" si="33"/>
        <v>7.4112172203749454E-5</v>
      </c>
      <c r="E58" s="229">
        <f t="shared" si="34"/>
        <v>1.7881113666522356E-4</v>
      </c>
      <c r="F58" s="87">
        <f t="shared" si="49"/>
        <v>1.5833333333333333</v>
      </c>
      <c r="G58" s="83">
        <f t="shared" si="50"/>
        <v>1.4127094288052351</v>
      </c>
      <c r="I58" s="25">
        <v>0.81200000000000006</v>
      </c>
      <c r="J58" s="223">
        <v>2.585</v>
      </c>
      <c r="K58" s="4">
        <f t="shared" si="35"/>
        <v>1.1921682766077059E-4</v>
      </c>
      <c r="L58" s="229">
        <f t="shared" si="36"/>
        <v>3.3587607329296667E-4</v>
      </c>
      <c r="M58" s="87">
        <f t="shared" si="51"/>
        <v>2.1834975369458127</v>
      </c>
      <c r="N58" s="83">
        <f t="shared" si="52"/>
        <v>1.817354562131918</v>
      </c>
      <c r="P58" s="49">
        <f t="shared" si="53"/>
        <v>3.7592592592592595</v>
      </c>
      <c r="Q58" s="254">
        <f t="shared" si="54"/>
        <v>4.6326164874551976</v>
      </c>
      <c r="R58" s="92">
        <f t="shared" si="55"/>
        <v>0.23232162720483079</v>
      </c>
    </row>
    <row r="59" spans="1:18" ht="20.100000000000001" customHeight="1" x14ac:dyDescent="0.25">
      <c r="A59" s="57" t="s">
        <v>195</v>
      </c>
      <c r="B59" s="25"/>
      <c r="C59" s="223">
        <v>2.0299999999999998</v>
      </c>
      <c r="D59" s="4">
        <f t="shared" si="33"/>
        <v>0</v>
      </c>
      <c r="E59" s="229">
        <f t="shared" si="34"/>
        <v>6.5051363338782033E-5</v>
      </c>
      <c r="F59" s="87"/>
      <c r="G59" s="83"/>
      <c r="I59" s="25"/>
      <c r="J59" s="223">
        <v>0.77900000000000003</v>
      </c>
      <c r="K59" s="4">
        <f t="shared" si="35"/>
        <v>0</v>
      </c>
      <c r="L59" s="229">
        <f t="shared" si="36"/>
        <v>1.0121758649718416E-4</v>
      </c>
      <c r="M59" s="87"/>
      <c r="N59" s="83"/>
      <c r="P59" s="49"/>
      <c r="Q59" s="254">
        <f t="shared" si="54"/>
        <v>3.8374384236453207</v>
      </c>
      <c r="R59" s="92"/>
    </row>
    <row r="60" spans="1:18" ht="20.100000000000001" customHeight="1" x14ac:dyDescent="0.25">
      <c r="A60" s="57" t="s">
        <v>215</v>
      </c>
      <c r="B60" s="25">
        <v>8.56</v>
      </c>
      <c r="C60" s="223">
        <v>3.38</v>
      </c>
      <c r="D60" s="4">
        <f t="shared" si="33"/>
        <v>2.937037935481923E-4</v>
      </c>
      <c r="E60" s="229">
        <f t="shared" si="34"/>
        <v>1.0831212220940064E-4</v>
      </c>
      <c r="F60" s="87">
        <f t="shared" si="49"/>
        <v>-0.60514018691588789</v>
      </c>
      <c r="G60" s="83">
        <f t="shared" si="50"/>
        <v>-0.63121987325768647</v>
      </c>
      <c r="I60" s="25">
        <v>3.2189999999999999</v>
      </c>
      <c r="J60" s="223">
        <v>0.66300000000000003</v>
      </c>
      <c r="K60" s="4">
        <f t="shared" si="35"/>
        <v>4.7260956679805475E-4</v>
      </c>
      <c r="L60" s="229">
        <f t="shared" si="36"/>
        <v>8.6145391332006536E-5</v>
      </c>
      <c r="M60" s="87">
        <f t="shared" si="51"/>
        <v>-0.79403541472507</v>
      </c>
      <c r="N60" s="83">
        <f t="shared" si="52"/>
        <v>-0.81772397897984928</v>
      </c>
      <c r="P60" s="49">
        <f t="shared" si="53"/>
        <v>3.7605140186915884</v>
      </c>
      <c r="Q60" s="254">
        <f t="shared" si="54"/>
        <v>1.9615384615384617</v>
      </c>
      <c r="R60" s="92">
        <f t="shared" si="55"/>
        <v>-0.47838554735106448</v>
      </c>
    </row>
    <row r="61" spans="1:18" ht="20.100000000000001" customHeight="1" thickBot="1" x14ac:dyDescent="0.3">
      <c r="A61" s="14" t="s">
        <v>18</v>
      </c>
      <c r="B61" s="25">
        <f>B62-SUM(B39:B60)</f>
        <v>43.420000000001892</v>
      </c>
      <c r="C61" s="223">
        <f>C62-SUM(C39:C60)</f>
        <v>9.0000000003783498E-2</v>
      </c>
      <c r="D61" s="4">
        <f t="shared" si="33"/>
        <v>1.4897919060587691E-3</v>
      </c>
      <c r="E61" s="229">
        <f t="shared" si="34"/>
        <v>2.8840505914958155E-6</v>
      </c>
      <c r="F61" s="87">
        <f t="shared" si="49"/>
        <v>-0.99792722247803367</v>
      </c>
      <c r="G61" s="83">
        <f t="shared" si="50"/>
        <v>-0.99806412521120114</v>
      </c>
      <c r="I61" s="25">
        <f>I62-SUM(I39:I60)</f>
        <v>7.6920000000009168</v>
      </c>
      <c r="J61" s="223">
        <f>J62-SUM(J39:J60)</f>
        <v>3.0999999999949068E-2</v>
      </c>
      <c r="K61" s="4">
        <f t="shared" si="35"/>
        <v>1.1293298502053652E-3</v>
      </c>
      <c r="L61" s="229">
        <f t="shared" si="36"/>
        <v>4.0279142251701582E-6</v>
      </c>
      <c r="M61" s="87">
        <f t="shared" si="51"/>
        <v>-0.99596983879355883</v>
      </c>
      <c r="N61" s="83">
        <f t="shared" si="52"/>
        <v>-0.99643335893013218</v>
      </c>
      <c r="P61" s="49">
        <f t="shared" si="53"/>
        <v>1.7715338553663247</v>
      </c>
      <c r="Q61" s="254">
        <f t="shared" si="54"/>
        <v>3.4444444442939846</v>
      </c>
      <c r="R61" s="92">
        <f t="shared" si="55"/>
        <v>0.94432888418140271</v>
      </c>
    </row>
    <row r="62" spans="1:18" ht="26.25" customHeight="1" thickBot="1" x14ac:dyDescent="0.3">
      <c r="A62" s="18" t="s">
        <v>19</v>
      </c>
      <c r="B62" s="61">
        <v>29145.010000000002</v>
      </c>
      <c r="C62" s="251">
        <v>31206.110000000004</v>
      </c>
      <c r="D62" s="58">
        <f>SUM(D39:D61)</f>
        <v>1.0000000000000002</v>
      </c>
      <c r="E62" s="252">
        <f>SUM(E39:E61)</f>
        <v>1</v>
      </c>
      <c r="F62" s="97">
        <f t="shared" si="38"/>
        <v>7.0718795430161185E-2</v>
      </c>
      <c r="G62" s="99">
        <v>0</v>
      </c>
      <c r="H62" s="2"/>
      <c r="I62" s="61">
        <v>6811.1189999999997</v>
      </c>
      <c r="J62" s="251">
        <v>7696.2910000000011</v>
      </c>
      <c r="K62" s="58">
        <f>SUM(K39:K61)</f>
        <v>1</v>
      </c>
      <c r="L62" s="252">
        <f>SUM(L39:L61)</f>
        <v>0.99999999999999978</v>
      </c>
      <c r="M62" s="97">
        <f t="shared" si="40"/>
        <v>0.12995984947554159</v>
      </c>
      <c r="N62" s="99">
        <v>0</v>
      </c>
      <c r="O62" s="2"/>
      <c r="P62" s="40">
        <f t="shared" si="37"/>
        <v>2.3369760380936562</v>
      </c>
      <c r="Q62" s="244">
        <f t="shared" si="37"/>
        <v>2.4662769566600899</v>
      </c>
      <c r="R62" s="98">
        <f t="shared" si="9"/>
        <v>5.5328303097154793E-2</v>
      </c>
    </row>
    <row r="64" spans="1:18" ht="15.75" thickBot="1" x14ac:dyDescent="0.3"/>
    <row r="65" spans="1:18" x14ac:dyDescent="0.25">
      <c r="A65" s="424" t="s">
        <v>16</v>
      </c>
      <c r="B65" s="408" t="s">
        <v>1</v>
      </c>
      <c r="C65" s="404"/>
      <c r="D65" s="408" t="s">
        <v>13</v>
      </c>
      <c r="E65" s="404"/>
      <c r="F65" s="427" t="s">
        <v>141</v>
      </c>
      <c r="G65" s="423"/>
      <c r="I65" s="428" t="s">
        <v>20</v>
      </c>
      <c r="J65" s="429"/>
      <c r="K65" s="408" t="s">
        <v>13</v>
      </c>
      <c r="L65" s="410"/>
      <c r="M65" s="422" t="s">
        <v>141</v>
      </c>
      <c r="N65" s="423"/>
      <c r="P65" s="403" t="s">
        <v>23</v>
      </c>
      <c r="Q65" s="404"/>
      <c r="R65" s="208" t="s">
        <v>0</v>
      </c>
    </row>
    <row r="66" spans="1:18" x14ac:dyDescent="0.25">
      <c r="A66" s="425"/>
      <c r="B66" s="411" t="str">
        <f>B5</f>
        <v>jan.-fev</v>
      </c>
      <c r="C66" s="412"/>
      <c r="D66" s="411" t="str">
        <f>B5</f>
        <v>jan.-fev</v>
      </c>
      <c r="E66" s="412"/>
      <c r="F66" s="411" t="str">
        <f>B5</f>
        <v>jan.-fev</v>
      </c>
      <c r="G66" s="413"/>
      <c r="I66" s="401" t="str">
        <f>B5</f>
        <v>jan.-fev</v>
      </c>
      <c r="J66" s="412"/>
      <c r="K66" s="411" t="str">
        <f>B5</f>
        <v>jan.-fev</v>
      </c>
      <c r="L66" s="402"/>
      <c r="M66" s="412" t="str">
        <f>B5</f>
        <v>jan.-fev</v>
      </c>
      <c r="N66" s="413"/>
      <c r="P66" s="401" t="str">
        <f>B5</f>
        <v>jan.-fev</v>
      </c>
      <c r="Q66" s="402"/>
      <c r="R66" s="209" t="str">
        <f>R37</f>
        <v>2019/2018</v>
      </c>
    </row>
    <row r="67" spans="1:18" ht="19.5" customHeight="1" thickBot="1" x14ac:dyDescent="0.3">
      <c r="A67" s="426"/>
      <c r="B67" s="148">
        <f>B6</f>
        <v>2018</v>
      </c>
      <c r="C67" s="213">
        <f>C6</f>
        <v>2019</v>
      </c>
      <c r="D67" s="148">
        <f>B6</f>
        <v>2018</v>
      </c>
      <c r="E67" s="213">
        <f>C6</f>
        <v>2019</v>
      </c>
      <c r="F67" s="148" t="s">
        <v>1</v>
      </c>
      <c r="G67" s="212" t="s">
        <v>15</v>
      </c>
      <c r="I67" s="36">
        <f>B6</f>
        <v>2018</v>
      </c>
      <c r="J67" s="213">
        <f>C6</f>
        <v>2019</v>
      </c>
      <c r="K67" s="148">
        <f>B6</f>
        <v>2018</v>
      </c>
      <c r="L67" s="213">
        <f>C6</f>
        <v>2019</v>
      </c>
      <c r="M67" s="37">
        <v>1000</v>
      </c>
      <c r="N67" s="212" t="s">
        <v>15</v>
      </c>
      <c r="P67" s="36">
        <f>B6</f>
        <v>2018</v>
      </c>
      <c r="Q67" s="213">
        <f>C6</f>
        <v>2019</v>
      </c>
      <c r="R67" s="210" t="s">
        <v>24</v>
      </c>
    </row>
    <row r="68" spans="1:18" ht="20.100000000000001" customHeight="1" x14ac:dyDescent="0.25">
      <c r="A68" s="57" t="s">
        <v>142</v>
      </c>
      <c r="B68" s="59">
        <v>11536.130000000001</v>
      </c>
      <c r="C68" s="245">
        <v>12663.370000000003</v>
      </c>
      <c r="D68" s="4">
        <f>B68/$B$96</f>
        <v>0.24723693973153146</v>
      </c>
      <c r="E68" s="247">
        <f>C68/$C$96</f>
        <v>0.24990552098835209</v>
      </c>
      <c r="F68" s="100">
        <f t="shared" ref="F68:F76" si="56">(C68-B68)/B68</f>
        <v>9.7713878050958297E-2</v>
      </c>
      <c r="G68" s="101">
        <f t="shared" ref="G68:G76" si="57">(E68-D68)/D68</f>
        <v>1.0793618703250293E-2</v>
      </c>
      <c r="I68" s="25">
        <v>3030.2179999999998</v>
      </c>
      <c r="J68" s="245">
        <v>3059.4189999999994</v>
      </c>
      <c r="K68" s="287">
        <f>I68/$I$96</f>
        <v>0.2483723152822819</v>
      </c>
      <c r="L68" s="247">
        <f>J68/$J$96</f>
        <v>0.23590964486928231</v>
      </c>
      <c r="M68" s="100">
        <f t="shared" ref="M68:M76" si="58">(J68-I68)/I68</f>
        <v>9.6366004030071662E-3</v>
      </c>
      <c r="N68" s="101">
        <f t="shared" ref="N68:N76" si="59">(L68-K68)/K68</f>
        <v>-5.0177373427611784E-2</v>
      </c>
      <c r="P68" s="64">
        <f t="shared" ref="P68:Q96" si="60">(I68/B68)*10</f>
        <v>2.6267197058285574</v>
      </c>
      <c r="Q68" s="249">
        <f t="shared" si="60"/>
        <v>2.4159595747419518</v>
      </c>
      <c r="R68" s="104">
        <f t="shared" si="9"/>
        <v>-8.0237008394515641E-2</v>
      </c>
    </row>
    <row r="69" spans="1:18" ht="20.100000000000001" customHeight="1" x14ac:dyDescent="0.25">
      <c r="A69" s="57" t="s">
        <v>145</v>
      </c>
      <c r="B69" s="25">
        <v>8669.69</v>
      </c>
      <c r="C69" s="223">
        <v>8821.61</v>
      </c>
      <c r="D69" s="4">
        <f t="shared" ref="D69:D95" si="61">B69/$B$96</f>
        <v>0.18580473902609115</v>
      </c>
      <c r="E69" s="229">
        <f t="shared" ref="E69:E95" si="62">C69/$C$96</f>
        <v>0.17409023372183363</v>
      </c>
      <c r="F69" s="102">
        <f t="shared" si="56"/>
        <v>1.7523117896949034E-2</v>
      </c>
      <c r="G69" s="83">
        <f t="shared" si="57"/>
        <v>-6.3047397852497952E-2</v>
      </c>
      <c r="I69" s="25">
        <v>2193.0709999999999</v>
      </c>
      <c r="J69" s="223">
        <v>2106.6059999999998</v>
      </c>
      <c r="K69" s="288">
        <f t="shared" ref="K69:K95" si="63">I69/$I$96</f>
        <v>0.17975542414718323</v>
      </c>
      <c r="L69" s="229">
        <f t="shared" ref="L69:L96" si="64">J69/$J$96</f>
        <v>0.16243890534101391</v>
      </c>
      <c r="M69" s="102">
        <f t="shared" si="58"/>
        <v>-3.942644811773087E-2</v>
      </c>
      <c r="N69" s="83">
        <f t="shared" si="59"/>
        <v>-9.6333776231367643E-2</v>
      </c>
      <c r="P69" s="62">
        <f t="shared" si="60"/>
        <v>2.5295841027764543</v>
      </c>
      <c r="Q69" s="236">
        <f t="shared" si="60"/>
        <v>2.3880062709641434</v>
      </c>
      <c r="R69" s="92">
        <f t="shared" si="9"/>
        <v>-5.5968817821441877E-2</v>
      </c>
    </row>
    <row r="70" spans="1:18" ht="20.100000000000001" customHeight="1" x14ac:dyDescent="0.25">
      <c r="A70" s="57" t="s">
        <v>143</v>
      </c>
      <c r="B70" s="25">
        <v>5852.0300000000007</v>
      </c>
      <c r="C70" s="223">
        <v>6430.4</v>
      </c>
      <c r="D70" s="4">
        <f t="shared" si="61"/>
        <v>0.12541796845364209</v>
      </c>
      <c r="E70" s="229">
        <f t="shared" si="62"/>
        <v>0.12690085357716777</v>
      </c>
      <c r="F70" s="102">
        <f t="shared" si="56"/>
        <v>9.8832370989212104E-2</v>
      </c>
      <c r="G70" s="83">
        <f t="shared" si="57"/>
        <v>1.1823546034185636E-2</v>
      </c>
      <c r="I70" s="25">
        <v>1671.0929999999998</v>
      </c>
      <c r="J70" s="223">
        <v>1796.3300000000002</v>
      </c>
      <c r="K70" s="288">
        <f t="shared" si="63"/>
        <v>0.13697141178027927</v>
      </c>
      <c r="L70" s="229">
        <f t="shared" si="64"/>
        <v>0.13851374145484421</v>
      </c>
      <c r="M70" s="102">
        <f t="shared" si="58"/>
        <v>7.4943165939897013E-2</v>
      </c>
      <c r="N70" s="83">
        <f t="shared" si="59"/>
        <v>1.1260230543867407E-2</v>
      </c>
      <c r="P70" s="62">
        <f t="shared" si="60"/>
        <v>2.8555783206853</v>
      </c>
      <c r="Q70" s="236">
        <f t="shared" si="60"/>
        <v>2.793496516546405</v>
      </c>
      <c r="R70" s="92">
        <f t="shared" si="9"/>
        <v>-2.1740536300190249E-2</v>
      </c>
    </row>
    <row r="71" spans="1:18" ht="20.100000000000001" customHeight="1" x14ac:dyDescent="0.25">
      <c r="A71" s="57" t="s">
        <v>146</v>
      </c>
      <c r="B71" s="25">
        <v>3194.86</v>
      </c>
      <c r="C71" s="223">
        <v>4724.9500000000007</v>
      </c>
      <c r="D71" s="4">
        <f t="shared" si="61"/>
        <v>6.8470744458555902E-2</v>
      </c>
      <c r="E71" s="229">
        <f t="shared" si="62"/>
        <v>9.3244617459168774E-2</v>
      </c>
      <c r="F71" s="102">
        <f t="shared" si="56"/>
        <v>0.47892239409551607</v>
      </c>
      <c r="G71" s="83">
        <f t="shared" si="57"/>
        <v>0.36181690730130806</v>
      </c>
      <c r="I71" s="25">
        <v>1085.8699999999999</v>
      </c>
      <c r="J71" s="223">
        <v>1512.3030000000001</v>
      </c>
      <c r="K71" s="288">
        <f t="shared" si="63"/>
        <v>8.9003512617102612E-2</v>
      </c>
      <c r="L71" s="229">
        <f t="shared" si="64"/>
        <v>0.11661261947603462</v>
      </c>
      <c r="M71" s="102">
        <f t="shared" si="58"/>
        <v>0.39271091382946416</v>
      </c>
      <c r="N71" s="83">
        <f t="shared" si="59"/>
        <v>0.31020244085992099</v>
      </c>
      <c r="P71" s="62">
        <f t="shared" si="60"/>
        <v>3.3988030774431426</v>
      </c>
      <c r="Q71" s="236">
        <f t="shared" si="60"/>
        <v>3.2006751394194644</v>
      </c>
      <c r="R71" s="92">
        <f t="shared" si="9"/>
        <v>-5.8293444341802308E-2</v>
      </c>
    </row>
    <row r="72" spans="1:18" ht="20.100000000000001" customHeight="1" x14ac:dyDescent="0.25">
      <c r="A72" s="57" t="s">
        <v>144</v>
      </c>
      <c r="B72" s="25">
        <v>3887.17</v>
      </c>
      <c r="C72" s="223">
        <v>3482.0900000000006</v>
      </c>
      <c r="D72" s="4">
        <f t="shared" si="61"/>
        <v>8.3308008406304118E-2</v>
      </c>
      <c r="E72" s="229">
        <f t="shared" si="62"/>
        <v>6.8717372672387436E-2</v>
      </c>
      <c r="F72" s="102">
        <f t="shared" si="56"/>
        <v>-0.10420948916563964</v>
      </c>
      <c r="G72" s="83">
        <f t="shared" si="57"/>
        <v>-0.17514085395915638</v>
      </c>
      <c r="I72" s="25">
        <v>932.44</v>
      </c>
      <c r="J72" s="223">
        <v>894.42199999999991</v>
      </c>
      <c r="K72" s="288">
        <f t="shared" si="63"/>
        <v>7.6427597506783657E-2</v>
      </c>
      <c r="L72" s="229">
        <f t="shared" si="64"/>
        <v>6.8968250632970921E-2</v>
      </c>
      <c r="M72" s="102">
        <f t="shared" si="58"/>
        <v>-4.077259662820143E-2</v>
      </c>
      <c r="N72" s="83">
        <f t="shared" si="59"/>
        <v>-9.7600174768684184E-2</v>
      </c>
      <c r="P72" s="62">
        <f t="shared" si="60"/>
        <v>2.3987631104376708</v>
      </c>
      <c r="Q72" s="236">
        <f t="shared" si="60"/>
        <v>2.5686355033902046</v>
      </c>
      <c r="R72" s="92">
        <f t="shared" ref="R72:R76" si="65">(Q72-P72)/P72</f>
        <v>7.0816660558674124E-2</v>
      </c>
    </row>
    <row r="73" spans="1:18" ht="20.100000000000001" customHeight="1" x14ac:dyDescent="0.25">
      <c r="A73" s="57" t="s">
        <v>149</v>
      </c>
      <c r="B73" s="25">
        <v>4469.59</v>
      </c>
      <c r="C73" s="223">
        <v>4096.4000000000005</v>
      </c>
      <c r="D73" s="4">
        <f t="shared" si="61"/>
        <v>9.5790161297996432E-2</v>
      </c>
      <c r="E73" s="229">
        <f t="shared" si="62"/>
        <v>8.0840485287619765E-2</v>
      </c>
      <c r="F73" s="102">
        <f t="shared" si="56"/>
        <v>-8.3495354160001159E-2</v>
      </c>
      <c r="G73" s="83">
        <f t="shared" si="57"/>
        <v>-0.15606692595358806</v>
      </c>
      <c r="I73" s="25">
        <v>867.48099999999988</v>
      </c>
      <c r="J73" s="223">
        <v>823.16399999999999</v>
      </c>
      <c r="K73" s="288">
        <f t="shared" si="63"/>
        <v>7.1103222419439518E-2</v>
      </c>
      <c r="L73" s="229">
        <f t="shared" si="64"/>
        <v>6.3473596427680537E-2</v>
      </c>
      <c r="M73" s="102">
        <f t="shared" si="58"/>
        <v>-5.1086997870846626E-2</v>
      </c>
      <c r="N73" s="83">
        <f t="shared" si="59"/>
        <v>-0.10730351919567928</v>
      </c>
      <c r="P73" s="62">
        <f t="shared" si="60"/>
        <v>1.9408513980029485</v>
      </c>
      <c r="Q73" s="236">
        <f t="shared" si="60"/>
        <v>2.0094814959476612</v>
      </c>
      <c r="R73" s="92">
        <f t="shared" si="65"/>
        <v>3.5360820522029733E-2</v>
      </c>
    </row>
    <row r="74" spans="1:18" ht="20.100000000000001" customHeight="1" x14ac:dyDescent="0.25">
      <c r="A74" s="57" t="s">
        <v>147</v>
      </c>
      <c r="B74" s="25">
        <v>3506.66</v>
      </c>
      <c r="C74" s="223">
        <v>3074</v>
      </c>
      <c r="D74" s="4">
        <f t="shared" si="61"/>
        <v>7.5153096149139439E-2</v>
      </c>
      <c r="E74" s="229">
        <f t="shared" si="62"/>
        <v>6.0663912648702058E-2</v>
      </c>
      <c r="F74" s="102">
        <f t="shared" si="56"/>
        <v>-0.12338236384479814</v>
      </c>
      <c r="G74" s="83">
        <f t="shared" si="57"/>
        <v>-0.1927955632284791</v>
      </c>
      <c r="I74" s="25">
        <v>999.30599999999993</v>
      </c>
      <c r="J74" s="223">
        <v>810.197</v>
      </c>
      <c r="K74" s="288">
        <f t="shared" si="63"/>
        <v>8.1908280161848424E-2</v>
      </c>
      <c r="L74" s="229">
        <f t="shared" si="64"/>
        <v>6.2473720188100407E-2</v>
      </c>
      <c r="M74" s="102">
        <f t="shared" si="58"/>
        <v>-0.18924033279095687</v>
      </c>
      <c r="N74" s="83">
        <f t="shared" si="59"/>
        <v>-0.23727222614546273</v>
      </c>
      <c r="P74" s="62">
        <f t="shared" si="60"/>
        <v>2.849737356915127</v>
      </c>
      <c r="Q74" s="236">
        <f t="shared" si="60"/>
        <v>2.635644111906311</v>
      </c>
      <c r="R74" s="92">
        <f t="shared" si="65"/>
        <v>-7.5127360242269611E-2</v>
      </c>
    </row>
    <row r="75" spans="1:18" ht="20.100000000000001" customHeight="1" x14ac:dyDescent="0.25">
      <c r="A75" s="57" t="s">
        <v>148</v>
      </c>
      <c r="B75" s="25">
        <v>1131.93</v>
      </c>
      <c r="C75" s="223">
        <v>1728.5</v>
      </c>
      <c r="D75" s="4">
        <f t="shared" si="61"/>
        <v>2.4258994063894253E-2</v>
      </c>
      <c r="E75" s="229">
        <f t="shared" si="62"/>
        <v>3.4111116790267244E-2</v>
      </c>
      <c r="F75" s="102">
        <f t="shared" si="56"/>
        <v>0.52703789103566467</v>
      </c>
      <c r="G75" s="83">
        <f t="shared" si="57"/>
        <v>0.40612247566507081</v>
      </c>
      <c r="I75" s="25">
        <v>178.86799999999999</v>
      </c>
      <c r="J75" s="223">
        <v>385.58</v>
      </c>
      <c r="K75" s="288">
        <f t="shared" si="63"/>
        <v>1.4660944951786043E-2</v>
      </c>
      <c r="L75" s="229">
        <f t="shared" si="64"/>
        <v>2.973180230256068E-2</v>
      </c>
      <c r="M75" s="102">
        <f t="shared" si="58"/>
        <v>1.1556678668068072</v>
      </c>
      <c r="N75" s="83">
        <f t="shared" si="59"/>
        <v>1.0279594801246872</v>
      </c>
      <c r="P75" s="62">
        <f t="shared" si="60"/>
        <v>1.5802037228450523</v>
      </c>
      <c r="Q75" s="236">
        <f t="shared" si="60"/>
        <v>2.2307202776974258</v>
      </c>
      <c r="R75" s="92">
        <f t="shared" si="65"/>
        <v>0.41166625888031794</v>
      </c>
    </row>
    <row r="76" spans="1:18" ht="20.100000000000001" customHeight="1" x14ac:dyDescent="0.25">
      <c r="A76" s="57" t="s">
        <v>150</v>
      </c>
      <c r="B76" s="25">
        <v>441.11999999999995</v>
      </c>
      <c r="C76" s="223">
        <v>839.06</v>
      </c>
      <c r="D76" s="4">
        <f t="shared" si="61"/>
        <v>9.453877414208502E-3</v>
      </c>
      <c r="E76" s="229">
        <f t="shared" si="62"/>
        <v>1.6558445851340257E-2</v>
      </c>
      <c r="F76" s="102">
        <f t="shared" si="56"/>
        <v>0.90211280377221625</v>
      </c>
      <c r="G76" s="83">
        <f t="shared" si="57"/>
        <v>0.75149783796160674</v>
      </c>
      <c r="I76" s="25">
        <v>113.02</v>
      </c>
      <c r="J76" s="223">
        <v>259.98700000000002</v>
      </c>
      <c r="K76" s="288">
        <f t="shared" si="63"/>
        <v>9.2637028336586668E-3</v>
      </c>
      <c r="L76" s="229">
        <f t="shared" si="64"/>
        <v>2.0047414506032066E-2</v>
      </c>
      <c r="M76" s="102">
        <f t="shared" si="58"/>
        <v>1.3003627676517435</v>
      </c>
      <c r="N76" s="83">
        <f t="shared" si="59"/>
        <v>1.1640822105380955</v>
      </c>
      <c r="P76" s="62">
        <f t="shared" si="60"/>
        <v>2.5621146173376861</v>
      </c>
      <c r="Q76" s="236">
        <f t="shared" si="60"/>
        <v>3.0985507591828956</v>
      </c>
      <c r="R76" s="92">
        <f t="shared" si="65"/>
        <v>0.20937242159861866</v>
      </c>
    </row>
    <row r="77" spans="1:18" ht="20.100000000000001" customHeight="1" x14ac:dyDescent="0.25">
      <c r="A77" s="57" t="s">
        <v>188</v>
      </c>
      <c r="B77" s="25">
        <v>467.99</v>
      </c>
      <c r="C77" s="223">
        <v>585.05000000000007</v>
      </c>
      <c r="D77" s="4">
        <f t="shared" si="61"/>
        <v>1.0029742680167387E-2</v>
      </c>
      <c r="E77" s="229">
        <f t="shared" si="62"/>
        <v>1.1545680577463611E-2</v>
      </c>
      <c r="F77" s="102">
        <f t="shared" ref="F77:F80" si="66">(C77-B77)/B77</f>
        <v>0.25013354986217667</v>
      </c>
      <c r="G77" s="83">
        <f t="shared" ref="G77:G80" si="67">(E77-D77)/D77</f>
        <v>0.15114424623214004</v>
      </c>
      <c r="I77" s="25">
        <v>180.95599999999999</v>
      </c>
      <c r="J77" s="223">
        <v>210.10499999999999</v>
      </c>
      <c r="K77" s="288">
        <f t="shared" si="63"/>
        <v>1.4832088214188089E-2</v>
      </c>
      <c r="L77" s="229">
        <f t="shared" si="64"/>
        <v>1.620104860931457E-2</v>
      </c>
      <c r="M77" s="102">
        <f t="shared" ref="M77:M80" si="68">(J77-I77)/I77</f>
        <v>0.16108335728022283</v>
      </c>
      <c r="N77" s="83">
        <f t="shared" ref="N77:N80" si="69">(L77-K77)/K77</f>
        <v>9.2297212324894323E-2</v>
      </c>
      <c r="P77" s="62">
        <f t="shared" ref="P77:P80" si="70">(I77/B77)*10</f>
        <v>3.86666381760294</v>
      </c>
      <c r="Q77" s="236">
        <f t="shared" ref="Q77:Q80" si="71">(J77/C77)*10</f>
        <v>3.591231518673617</v>
      </c>
      <c r="R77" s="92">
        <f t="shared" ref="R77:R80" si="72">(Q77-P77)/P77</f>
        <v>-7.1232543588460109E-2</v>
      </c>
    </row>
    <row r="78" spans="1:18" ht="20.100000000000001" customHeight="1" x14ac:dyDescent="0.25">
      <c r="A78" s="57" t="s">
        <v>200</v>
      </c>
      <c r="B78" s="25">
        <v>22.71</v>
      </c>
      <c r="C78" s="223">
        <v>832.05</v>
      </c>
      <c r="D78" s="4">
        <f t="shared" si="61"/>
        <v>4.8671009266565819E-4</v>
      </c>
      <c r="E78" s="229">
        <f t="shared" si="62"/>
        <v>1.6420106870316378E-2</v>
      </c>
      <c r="F78" s="102">
        <f t="shared" si="66"/>
        <v>35.638044914134738</v>
      </c>
      <c r="G78" s="83">
        <f t="shared" si="67"/>
        <v>32.736935226440941</v>
      </c>
      <c r="I78" s="25">
        <v>11.248000000000001</v>
      </c>
      <c r="J78" s="223">
        <v>169.51</v>
      </c>
      <c r="K78" s="288">
        <f t="shared" si="63"/>
        <v>9.219441645106415E-4</v>
      </c>
      <c r="L78" s="229">
        <f t="shared" si="64"/>
        <v>1.3070796743365996E-2</v>
      </c>
      <c r="M78" s="102">
        <f t="shared" si="68"/>
        <v>14.070234708392602</v>
      </c>
      <c r="N78" s="83">
        <f t="shared" si="69"/>
        <v>13.177427708221181</v>
      </c>
      <c r="P78" s="62">
        <f t="shared" si="70"/>
        <v>4.9528841919859099</v>
      </c>
      <c r="Q78" s="236">
        <f t="shared" si="71"/>
        <v>2.037257376359594</v>
      </c>
      <c r="R78" s="92">
        <f t="shared" si="72"/>
        <v>-0.58867251940677123</v>
      </c>
    </row>
    <row r="79" spans="1:18" ht="20.100000000000001" customHeight="1" x14ac:dyDescent="0.25">
      <c r="A79" s="57" t="s">
        <v>154</v>
      </c>
      <c r="B79" s="25">
        <v>491.77000000000004</v>
      </c>
      <c r="C79" s="223">
        <v>658.8900000000001</v>
      </c>
      <c r="D79" s="4">
        <f t="shared" si="61"/>
        <v>1.0539384512117601E-2</v>
      </c>
      <c r="E79" s="229">
        <f t="shared" si="62"/>
        <v>1.3002877490274335E-2</v>
      </c>
      <c r="F79" s="102">
        <f t="shared" si="66"/>
        <v>0.33983366207780069</v>
      </c>
      <c r="G79" s="83">
        <f t="shared" si="67"/>
        <v>0.23374163598684022</v>
      </c>
      <c r="I79" s="25">
        <v>94.092000000000013</v>
      </c>
      <c r="J79" s="223">
        <v>135.95699999999999</v>
      </c>
      <c r="K79" s="288">
        <f t="shared" si="63"/>
        <v>7.7122662097382014E-3</v>
      </c>
      <c r="L79" s="229">
        <f t="shared" si="64"/>
        <v>1.0483548538952338E-2</v>
      </c>
      <c r="M79" s="102">
        <f t="shared" si="68"/>
        <v>0.44493687029715573</v>
      </c>
      <c r="N79" s="83">
        <f t="shared" si="69"/>
        <v>0.35933437122733991</v>
      </c>
      <c r="P79" s="62">
        <f t="shared" si="70"/>
        <v>1.9133334688980621</v>
      </c>
      <c r="Q79" s="236">
        <f t="shared" si="71"/>
        <v>2.0634248508855797</v>
      </c>
      <c r="R79" s="92">
        <f t="shared" si="72"/>
        <v>7.844496760617431E-2</v>
      </c>
    </row>
    <row r="80" spans="1:18" ht="20.100000000000001" customHeight="1" x14ac:dyDescent="0.25">
      <c r="A80" s="57" t="s">
        <v>151</v>
      </c>
      <c r="B80" s="25">
        <v>61.06</v>
      </c>
      <c r="C80" s="223">
        <v>71.899999999999991</v>
      </c>
      <c r="D80" s="4">
        <f t="shared" si="61"/>
        <v>1.3086093464625755E-3</v>
      </c>
      <c r="E80" s="229">
        <f t="shared" si="62"/>
        <v>1.4189119451664533E-3</v>
      </c>
      <c r="F80" s="102">
        <f t="shared" si="66"/>
        <v>0.17753029806747442</v>
      </c>
      <c r="G80" s="83">
        <f t="shared" si="67"/>
        <v>8.4289936490249781E-2</v>
      </c>
      <c r="I80" s="25">
        <v>102.51</v>
      </c>
      <c r="J80" s="223">
        <v>127.211</v>
      </c>
      <c r="K80" s="288">
        <f t="shared" si="63"/>
        <v>8.4022489601694398E-3</v>
      </c>
      <c r="L80" s="229">
        <f t="shared" si="64"/>
        <v>9.809150637250498E-3</v>
      </c>
      <c r="M80" s="102">
        <f t="shared" si="68"/>
        <v>0.24096185737976775</v>
      </c>
      <c r="N80" s="83">
        <f t="shared" si="69"/>
        <v>0.16744346469027818</v>
      </c>
      <c r="P80" s="62">
        <f t="shared" si="70"/>
        <v>16.788404847690796</v>
      </c>
      <c r="Q80" s="236">
        <f t="shared" si="71"/>
        <v>17.692767732962448</v>
      </c>
      <c r="R80" s="92">
        <f t="shared" si="72"/>
        <v>5.3868303360342498E-2</v>
      </c>
    </row>
    <row r="81" spans="1:18" ht="20.100000000000001" customHeight="1" x14ac:dyDescent="0.25">
      <c r="A81" s="57" t="s">
        <v>153</v>
      </c>
      <c r="B81" s="25">
        <v>586.73000000000013</v>
      </c>
      <c r="C81" s="223">
        <v>448.43000000000006</v>
      </c>
      <c r="D81" s="4">
        <f t="shared" si="61"/>
        <v>1.2574522794791796E-2</v>
      </c>
      <c r="E81" s="229">
        <f t="shared" si="62"/>
        <v>8.8495505364533066E-3</v>
      </c>
      <c r="F81" s="102">
        <f t="shared" ref="F81:F94" si="73">(C81-B81)/B81</f>
        <v>-0.23571319005334657</v>
      </c>
      <c r="G81" s="83">
        <f t="shared" ref="G81:G94" si="74">(E81-D81)/D81</f>
        <v>-0.29623169953465944</v>
      </c>
      <c r="I81" s="25">
        <v>122.922</v>
      </c>
      <c r="J81" s="223">
        <v>108.06600000000002</v>
      </c>
      <c r="K81" s="288">
        <f t="shared" si="63"/>
        <v>1.0075321887444618E-2</v>
      </c>
      <c r="L81" s="229">
        <f t="shared" si="64"/>
        <v>8.3328931677693948E-3</v>
      </c>
      <c r="M81" s="102">
        <f t="shared" ref="M81:M95" si="75">(J81-I81)/I81</f>
        <v>-0.12085712891101659</v>
      </c>
      <c r="N81" s="83">
        <f t="shared" ref="N81:N95" si="76">(L81-K81)/K81</f>
        <v>-0.17294025333786645</v>
      </c>
      <c r="P81" s="62">
        <f t="shared" ref="P81:P94" si="77">(I81/B81)*10</f>
        <v>2.0950351950641686</v>
      </c>
      <c r="Q81" s="236">
        <f t="shared" ref="Q81:Q94" si="78">(J81/C81)*10</f>
        <v>2.4098744508618961</v>
      </c>
      <c r="R81" s="92">
        <f t="shared" ref="R81:R94" si="79">(Q81-P81)/P81</f>
        <v>0.15027874306812511</v>
      </c>
    </row>
    <row r="82" spans="1:18" ht="20.100000000000001" customHeight="1" x14ac:dyDescent="0.25">
      <c r="A82" s="57" t="s">
        <v>157</v>
      </c>
      <c r="B82" s="25">
        <v>64.02</v>
      </c>
      <c r="C82" s="223">
        <v>273.02</v>
      </c>
      <c r="D82" s="4">
        <f t="shared" si="61"/>
        <v>1.3720466813058314E-3</v>
      </c>
      <c r="E82" s="229">
        <f t="shared" si="62"/>
        <v>5.38791848775167E-3</v>
      </c>
      <c r="F82" s="102">
        <f t="shared" si="73"/>
        <v>3.264604810996564</v>
      </c>
      <c r="G82" s="83">
        <f t="shared" si="74"/>
        <v>2.9269206807335255</v>
      </c>
      <c r="I82" s="25">
        <v>16.635999999999999</v>
      </c>
      <c r="J82" s="223">
        <v>88.4</v>
      </c>
      <c r="K82" s="288">
        <f t="shared" si="63"/>
        <v>1.3635724680653477E-3</v>
      </c>
      <c r="L82" s="229">
        <f t="shared" si="64"/>
        <v>6.8164617551386593E-3</v>
      </c>
      <c r="M82" s="102">
        <f t="shared" si="75"/>
        <v>4.3137773503245977</v>
      </c>
      <c r="N82" s="83">
        <f t="shared" si="76"/>
        <v>3.9989728560667803</v>
      </c>
      <c r="P82" s="62">
        <f t="shared" si="77"/>
        <v>2.598562949078413</v>
      </c>
      <c r="Q82" s="236">
        <f t="shared" si="78"/>
        <v>3.2378580323785804</v>
      </c>
      <c r="R82" s="92">
        <f t="shared" si="79"/>
        <v>0.24601870180858809</v>
      </c>
    </row>
    <row r="83" spans="1:18" ht="20.100000000000001" customHeight="1" x14ac:dyDescent="0.25">
      <c r="A83" s="57" t="s">
        <v>159</v>
      </c>
      <c r="B83" s="25">
        <v>245.44</v>
      </c>
      <c r="C83" s="223">
        <v>316.25</v>
      </c>
      <c r="D83" s="4">
        <f t="shared" si="61"/>
        <v>5.2601552243002701E-3</v>
      </c>
      <c r="E83" s="229">
        <f t="shared" si="62"/>
        <v>6.2410417615979263E-3</v>
      </c>
      <c r="F83" s="102">
        <f t="shared" si="73"/>
        <v>0.28850228161668839</v>
      </c>
      <c r="G83" s="83">
        <f t="shared" si="74"/>
        <v>0.18647482735229326</v>
      </c>
      <c r="I83" s="25">
        <v>50.365000000000002</v>
      </c>
      <c r="J83" s="223">
        <v>77.304000000000002</v>
      </c>
      <c r="K83" s="288">
        <f t="shared" si="63"/>
        <v>4.1281754841374875E-3</v>
      </c>
      <c r="L83" s="229">
        <f t="shared" si="64"/>
        <v>5.960857008136187E-3</v>
      </c>
      <c r="M83" s="102">
        <f t="shared" si="75"/>
        <v>0.53487540951057277</v>
      </c>
      <c r="N83" s="83">
        <f t="shared" si="76"/>
        <v>0.44394467508485952</v>
      </c>
      <c r="P83" s="62">
        <f t="shared" si="77"/>
        <v>2.0520290091264668</v>
      </c>
      <c r="Q83" s="236">
        <f t="shared" si="78"/>
        <v>2.4443952569169962</v>
      </c>
      <c r="R83" s="92">
        <f t="shared" si="79"/>
        <v>0.19120891860956526</v>
      </c>
    </row>
    <row r="84" spans="1:18" ht="20.100000000000001" customHeight="1" x14ac:dyDescent="0.25">
      <c r="A84" s="57" t="s">
        <v>155</v>
      </c>
      <c r="B84" s="25">
        <v>194.76999999999998</v>
      </c>
      <c r="C84" s="223">
        <v>247.14999999999998</v>
      </c>
      <c r="D84" s="4">
        <f t="shared" si="61"/>
        <v>4.1742194957503408E-3</v>
      </c>
      <c r="E84" s="229">
        <f t="shared" si="62"/>
        <v>4.8773864707634066E-3</v>
      </c>
      <c r="F84" s="102">
        <f t="shared" si="73"/>
        <v>0.26893258715407919</v>
      </c>
      <c r="G84" s="83">
        <f t="shared" si="74"/>
        <v>0.16845471967368772</v>
      </c>
      <c r="I84" s="25">
        <v>34.388999999999996</v>
      </c>
      <c r="J84" s="223">
        <v>70.39</v>
      </c>
      <c r="K84" s="288">
        <f t="shared" si="63"/>
        <v>2.8187000243026709E-3</v>
      </c>
      <c r="L84" s="229">
        <f t="shared" si="64"/>
        <v>5.4277233364729664E-3</v>
      </c>
      <c r="M84" s="102">
        <f t="shared" si="75"/>
        <v>1.0468754543604062</v>
      </c>
      <c r="N84" s="83">
        <f t="shared" si="76"/>
        <v>0.92561226440396116</v>
      </c>
      <c r="P84" s="62">
        <f t="shared" si="77"/>
        <v>1.7656209888586538</v>
      </c>
      <c r="Q84" s="236">
        <f t="shared" si="78"/>
        <v>2.8480679749140201</v>
      </c>
      <c r="R84" s="92">
        <f t="shared" si="79"/>
        <v>0.61306871230336357</v>
      </c>
    </row>
    <row r="85" spans="1:18" ht="20.100000000000001" customHeight="1" x14ac:dyDescent="0.25">
      <c r="A85" s="57" t="s">
        <v>201</v>
      </c>
      <c r="B85" s="25">
        <v>118.13</v>
      </c>
      <c r="C85" s="223">
        <v>245.93</v>
      </c>
      <c r="D85" s="4">
        <f t="shared" si="61"/>
        <v>2.5317068800790048E-3</v>
      </c>
      <c r="E85" s="229">
        <f t="shared" si="62"/>
        <v>4.8533103570902077E-3</v>
      </c>
      <c r="F85" s="102">
        <f t="shared" si="73"/>
        <v>1.0818589689325322</v>
      </c>
      <c r="G85" s="83">
        <f t="shared" si="74"/>
        <v>0.91701116558120455</v>
      </c>
      <c r="I85" s="25">
        <v>39.052</v>
      </c>
      <c r="J85" s="223">
        <v>57.806999999999995</v>
      </c>
      <c r="K85" s="288">
        <f t="shared" si="63"/>
        <v>3.2009035839677784E-3</v>
      </c>
      <c r="L85" s="229">
        <f t="shared" si="64"/>
        <v>4.4574570665079239E-3</v>
      </c>
      <c r="M85" s="102">
        <f t="shared" si="75"/>
        <v>0.48025709310662695</v>
      </c>
      <c r="N85" s="83">
        <f t="shared" si="76"/>
        <v>0.39256211553318515</v>
      </c>
      <c r="P85" s="62">
        <f t="shared" si="77"/>
        <v>3.3058494878523659</v>
      </c>
      <c r="Q85" s="236">
        <f t="shared" si="78"/>
        <v>2.3505469035904523</v>
      </c>
      <c r="R85" s="92">
        <f t="shared" si="79"/>
        <v>-0.28897340540525418</v>
      </c>
    </row>
    <row r="86" spans="1:18" ht="20.100000000000001" customHeight="1" x14ac:dyDescent="0.25">
      <c r="A86" s="57" t="s">
        <v>156</v>
      </c>
      <c r="B86" s="25">
        <v>207.66</v>
      </c>
      <c r="C86" s="223">
        <v>147.37</v>
      </c>
      <c r="D86" s="4">
        <f t="shared" si="61"/>
        <v>4.450471943767088E-3</v>
      </c>
      <c r="E86" s="229">
        <f t="shared" si="62"/>
        <v>2.9082761246061232E-3</v>
      </c>
      <c r="F86" s="102">
        <f t="shared" si="73"/>
        <v>-0.29033034768371374</v>
      </c>
      <c r="G86" s="83">
        <f t="shared" si="74"/>
        <v>-0.34652410770071679</v>
      </c>
      <c r="I86" s="25">
        <v>45.344999999999992</v>
      </c>
      <c r="J86" s="223">
        <v>38.146999999999998</v>
      </c>
      <c r="K86" s="288">
        <f t="shared" si="63"/>
        <v>3.7167103609295009E-3</v>
      </c>
      <c r="L86" s="229">
        <f t="shared" si="64"/>
        <v>2.9414883096524256E-3</v>
      </c>
      <c r="M86" s="102">
        <f t="shared" si="75"/>
        <v>-0.15873855992942981</v>
      </c>
      <c r="N86" s="83">
        <f t="shared" si="76"/>
        <v>-0.20857747201027588</v>
      </c>
      <c r="P86" s="62">
        <f t="shared" si="77"/>
        <v>2.1836174516035824</v>
      </c>
      <c r="Q86" s="236">
        <f t="shared" si="78"/>
        <v>2.5885186944425591</v>
      </c>
      <c r="R86" s="92">
        <f t="shared" si="79"/>
        <v>0.18542682123264287</v>
      </c>
    </row>
    <row r="87" spans="1:18" ht="20.100000000000001" customHeight="1" x14ac:dyDescent="0.25">
      <c r="A87" s="57" t="s">
        <v>203</v>
      </c>
      <c r="B87" s="25">
        <v>201.16000000000003</v>
      </c>
      <c r="C87" s="223">
        <v>198</v>
      </c>
      <c r="D87" s="4">
        <f t="shared" si="61"/>
        <v>4.3111669854964249E-3</v>
      </c>
      <c r="E87" s="229">
        <f t="shared" si="62"/>
        <v>3.9074348420439194E-3</v>
      </c>
      <c r="F87" s="102">
        <f t="shared" si="73"/>
        <v>-1.570888844700748E-2</v>
      </c>
      <c r="G87" s="83">
        <f t="shared" si="74"/>
        <v>-9.3647994802970105E-2</v>
      </c>
      <c r="I87" s="25">
        <v>32.475999999999999</v>
      </c>
      <c r="J87" s="223">
        <v>32.838999999999999</v>
      </c>
      <c r="K87" s="288">
        <f t="shared" si="63"/>
        <v>2.6619006655981144E-3</v>
      </c>
      <c r="L87" s="229">
        <f t="shared" si="64"/>
        <v>2.5321921671606156E-3</v>
      </c>
      <c r="M87" s="102">
        <f t="shared" si="75"/>
        <v>1.1177484911934954E-2</v>
      </c>
      <c r="N87" s="83">
        <f t="shared" si="76"/>
        <v>-4.8727775650619191E-2</v>
      </c>
      <c r="P87" s="62">
        <f t="shared" si="77"/>
        <v>1.6144362696361103</v>
      </c>
      <c r="Q87" s="236">
        <f t="shared" si="78"/>
        <v>1.6585353535353533</v>
      </c>
      <c r="R87" s="92">
        <f t="shared" si="79"/>
        <v>2.7315469014569906E-2</v>
      </c>
    </row>
    <row r="88" spans="1:18" ht="20.100000000000001" customHeight="1" x14ac:dyDescent="0.25">
      <c r="A88" s="57" t="s">
        <v>162</v>
      </c>
      <c r="B88" s="25"/>
      <c r="C88" s="223">
        <v>174.28</v>
      </c>
      <c r="D88" s="4">
        <f t="shared" si="61"/>
        <v>0</v>
      </c>
      <c r="E88" s="229">
        <f t="shared" si="62"/>
        <v>3.4393320417748191E-3</v>
      </c>
      <c r="F88" s="102"/>
      <c r="G88" s="83"/>
      <c r="I88" s="25"/>
      <c r="J88" s="223">
        <v>20.704000000000001</v>
      </c>
      <c r="K88" s="288">
        <f t="shared" ref="K88" si="80">I88/$I$96</f>
        <v>0</v>
      </c>
      <c r="L88" s="229">
        <f t="shared" ref="L88" si="81">J88/$J$96</f>
        <v>1.5964708617465023E-3</v>
      </c>
      <c r="M88" s="102"/>
      <c r="N88" s="83"/>
      <c r="P88" s="62"/>
      <c r="Q88" s="236">
        <f t="shared" si="78"/>
        <v>1.1879733761762681</v>
      </c>
      <c r="R88" s="92"/>
    </row>
    <row r="89" spans="1:18" ht="20.100000000000001" customHeight="1" x14ac:dyDescent="0.25">
      <c r="A89" s="57" t="s">
        <v>202</v>
      </c>
      <c r="B89" s="25">
        <v>14.2</v>
      </c>
      <c r="C89" s="223">
        <v>68.400000000000006</v>
      </c>
      <c r="D89" s="4">
        <f t="shared" si="61"/>
        <v>3.043277549912966E-4</v>
      </c>
      <c r="E89" s="229">
        <f t="shared" si="62"/>
        <v>1.3498411272515358E-3</v>
      </c>
      <c r="F89" s="102">
        <f t="shared" si="73"/>
        <v>3.8169014084507045</v>
      </c>
      <c r="G89" s="83">
        <f t="shared" si="74"/>
        <v>3.4354847860989204</v>
      </c>
      <c r="I89" s="25">
        <v>5.8730000000000002</v>
      </c>
      <c r="J89" s="223">
        <v>19.824999999999999</v>
      </c>
      <c r="K89" s="288">
        <f t="shared" si="63"/>
        <v>4.8138140808774872E-4</v>
      </c>
      <c r="L89" s="229">
        <f t="shared" si="64"/>
        <v>1.5286917906744786E-3</v>
      </c>
      <c r="M89" s="102">
        <f t="shared" si="75"/>
        <v>2.3756172313979222</v>
      </c>
      <c r="N89" s="83">
        <f t="shared" si="76"/>
        <v>2.1756352966498875</v>
      </c>
      <c r="P89" s="62">
        <f t="shared" si="77"/>
        <v>4.1359154929577464</v>
      </c>
      <c r="Q89" s="236">
        <f t="shared" si="78"/>
        <v>2.8983918128654969</v>
      </c>
      <c r="R89" s="92">
        <f t="shared" si="79"/>
        <v>-0.29921396658113303</v>
      </c>
    </row>
    <row r="90" spans="1:18" ht="20.100000000000001" customHeight="1" x14ac:dyDescent="0.25">
      <c r="A90" s="57" t="s">
        <v>216</v>
      </c>
      <c r="B90" s="25">
        <v>158.41000000000003</v>
      </c>
      <c r="C90" s="223">
        <v>71.42</v>
      </c>
      <c r="D90" s="4">
        <f t="shared" si="61"/>
        <v>3.3949689907162889E-3</v>
      </c>
      <c r="E90" s="229">
        <f t="shared" si="62"/>
        <v>1.4094393758524075E-3</v>
      </c>
      <c r="F90" s="102">
        <f t="shared" si="73"/>
        <v>-0.54914462470803616</v>
      </c>
      <c r="G90" s="83">
        <f t="shared" si="74"/>
        <v>-0.58484469822652596</v>
      </c>
      <c r="I90" s="25">
        <v>47.710999999999999</v>
      </c>
      <c r="J90" s="223">
        <v>17.286999999999999</v>
      </c>
      <c r="K90" s="288">
        <f t="shared" si="63"/>
        <v>3.9106399389195598E-3</v>
      </c>
      <c r="L90" s="229">
        <f t="shared" si="64"/>
        <v>1.3329883977497962E-3</v>
      </c>
      <c r="M90" s="102">
        <f t="shared" si="75"/>
        <v>-0.63767265410492335</v>
      </c>
      <c r="N90" s="83">
        <f t="shared" si="76"/>
        <v>-0.65913803915221181</v>
      </c>
      <c r="P90" s="62">
        <f t="shared" si="77"/>
        <v>3.0118679376301993</v>
      </c>
      <c r="Q90" s="236">
        <f t="shared" si="78"/>
        <v>2.4204704564547743</v>
      </c>
      <c r="R90" s="92">
        <f t="shared" si="79"/>
        <v>-0.19635571460040474</v>
      </c>
    </row>
    <row r="91" spans="1:18" ht="20.100000000000001" customHeight="1" x14ac:dyDescent="0.25">
      <c r="A91" s="57" t="s">
        <v>152</v>
      </c>
      <c r="B91" s="25">
        <v>308.58999999999997</v>
      </c>
      <c r="C91" s="223">
        <v>94.679999999999993</v>
      </c>
      <c r="D91" s="4">
        <f t="shared" si="61"/>
        <v>6.6135564727298739E-3</v>
      </c>
      <c r="E91" s="229">
        <f t="shared" si="62"/>
        <v>1.8684642971955466E-3</v>
      </c>
      <c r="F91" s="102">
        <f t="shared" si="73"/>
        <v>-0.69318513237629209</v>
      </c>
      <c r="G91" s="83">
        <f t="shared" si="74"/>
        <v>-0.71747964882436377</v>
      </c>
      <c r="I91" s="25">
        <v>68.971000000000004</v>
      </c>
      <c r="J91" s="223">
        <v>16.013000000000002</v>
      </c>
      <c r="K91" s="288">
        <f t="shared" si="63"/>
        <v>5.6532193252545743E-3</v>
      </c>
      <c r="L91" s="229">
        <f t="shared" si="64"/>
        <v>1.2347511548080922E-3</v>
      </c>
      <c r="M91" s="102">
        <f t="shared" si="75"/>
        <v>-0.76782995751837724</v>
      </c>
      <c r="N91" s="83">
        <f t="shared" si="76"/>
        <v>-0.78158442406575312</v>
      </c>
      <c r="P91" s="62">
        <f t="shared" si="77"/>
        <v>2.2350367801937847</v>
      </c>
      <c r="Q91" s="236">
        <f t="shared" si="78"/>
        <v>1.6912758766370937</v>
      </c>
      <c r="R91" s="92">
        <f t="shared" si="79"/>
        <v>-0.24328946546890617</v>
      </c>
    </row>
    <row r="92" spans="1:18" ht="20.100000000000001" customHeight="1" x14ac:dyDescent="0.25">
      <c r="A92" s="57" t="s">
        <v>189</v>
      </c>
      <c r="B92" s="25">
        <v>5.18</v>
      </c>
      <c r="C92" s="223">
        <v>29.7</v>
      </c>
      <c r="D92" s="4">
        <f t="shared" si="61"/>
        <v>1.1101533597569833E-4</v>
      </c>
      <c r="E92" s="229">
        <f t="shared" si="62"/>
        <v>5.8611522630658784E-4</v>
      </c>
      <c r="F92" s="102">
        <f t="shared" si="73"/>
        <v>4.7335907335907335</v>
      </c>
      <c r="G92" s="83">
        <f t="shared" si="74"/>
        <v>4.279587915987487</v>
      </c>
      <c r="I92" s="25">
        <v>1.1199999999999999</v>
      </c>
      <c r="J92" s="223">
        <v>12.898</v>
      </c>
      <c r="K92" s="288">
        <f t="shared" si="63"/>
        <v>9.180098366393299E-5</v>
      </c>
      <c r="L92" s="229">
        <f t="shared" si="64"/>
        <v>9.9455569816491438E-4</v>
      </c>
      <c r="M92" s="102">
        <f t="shared" si="75"/>
        <v>10.516071428571431</v>
      </c>
      <c r="N92" s="83">
        <f t="shared" si="76"/>
        <v>9.833823979553479</v>
      </c>
      <c r="P92" s="62">
        <f t="shared" si="77"/>
        <v>2.1621621621621618</v>
      </c>
      <c r="Q92" s="236">
        <f t="shared" si="78"/>
        <v>4.3427609427609424</v>
      </c>
      <c r="R92" s="92">
        <f t="shared" si="79"/>
        <v>1.0085269360269362</v>
      </c>
    </row>
    <row r="93" spans="1:18" ht="20.100000000000001" customHeight="1" x14ac:dyDescent="0.25">
      <c r="A93" s="57" t="s">
        <v>213</v>
      </c>
      <c r="B93" s="25">
        <v>0.13999999999999999</v>
      </c>
      <c r="C93" s="223">
        <v>20.080000000000002</v>
      </c>
      <c r="D93" s="4">
        <f t="shared" si="61"/>
        <v>3.0004144858296845E-6</v>
      </c>
      <c r="E93" s="229">
        <f t="shared" si="62"/>
        <v>3.9626914963758535E-4</v>
      </c>
      <c r="F93" s="102">
        <f t="shared" si="73"/>
        <v>142.42857142857144</v>
      </c>
      <c r="G93" s="83">
        <f t="shared" si="74"/>
        <v>131.07146929501897</v>
      </c>
      <c r="I93" s="25">
        <v>4.4999999999999998E-2</v>
      </c>
      <c r="J93" s="223">
        <v>11.449</v>
      </c>
      <c r="K93" s="288">
        <f t="shared" si="63"/>
        <v>3.688432379354451E-6</v>
      </c>
      <c r="L93" s="229">
        <f t="shared" si="64"/>
        <v>8.8282432844550348E-4</v>
      </c>
      <c r="M93" s="102">
        <f t="shared" si="75"/>
        <v>253.42222222222222</v>
      </c>
      <c r="N93" s="83">
        <f t="shared" si="76"/>
        <v>238.34946818789592</v>
      </c>
      <c r="P93" s="62">
        <f t="shared" si="77"/>
        <v>3.2142857142857144</v>
      </c>
      <c r="Q93" s="236">
        <f t="shared" si="78"/>
        <v>5.7016932270916332</v>
      </c>
      <c r="R93" s="92">
        <f t="shared" si="79"/>
        <v>0.77386011509517472</v>
      </c>
    </row>
    <row r="94" spans="1:18" ht="20.100000000000001" customHeight="1" x14ac:dyDescent="0.25">
      <c r="A94" s="57" t="s">
        <v>163</v>
      </c>
      <c r="B94" s="25"/>
      <c r="C94" s="223">
        <v>32.4</v>
      </c>
      <c r="D94" s="4">
        <f t="shared" si="61"/>
        <v>0</v>
      </c>
      <c r="E94" s="229">
        <f t="shared" si="62"/>
        <v>6.393984286980958E-4</v>
      </c>
      <c r="F94" s="102"/>
      <c r="G94" s="83"/>
      <c r="I94" s="25"/>
      <c r="J94" s="223">
        <v>11.335000000000001</v>
      </c>
      <c r="K94" s="288">
        <f t="shared" si="63"/>
        <v>0</v>
      </c>
      <c r="L94" s="229">
        <f t="shared" si="64"/>
        <v>8.7403386871602606E-4</v>
      </c>
      <c r="M94" s="102"/>
      <c r="N94" s="83"/>
      <c r="P94" s="62"/>
      <c r="Q94" s="236">
        <f t="shared" si="78"/>
        <v>3.4984567901234569</v>
      </c>
      <c r="R94" s="92"/>
    </row>
    <row r="95" spans="1:18" ht="20.100000000000001" customHeight="1" thickBot="1" x14ac:dyDescent="0.3">
      <c r="A95" s="14" t="s">
        <v>18</v>
      </c>
      <c r="B95" s="25">
        <f>B96-SUM(B68:B94)</f>
        <v>823.08000000000902</v>
      </c>
      <c r="C95" s="223">
        <f>C96-SUM(C68:C94)</f>
        <v>297.25</v>
      </c>
      <c r="D95" s="4">
        <f t="shared" si="61"/>
        <v>1.7639865392833742E-2</v>
      </c>
      <c r="E95" s="229">
        <f t="shared" si="62"/>
        <v>5.8660858929169444E-3</v>
      </c>
      <c r="F95" s="102">
        <f>(C95-B95)/B95</f>
        <v>-0.63885649025611513</v>
      </c>
      <c r="G95" s="83">
        <f>(E95-D95)/D95</f>
        <v>-0.66745291064975676</v>
      </c>
      <c r="I95" s="25">
        <f>I96-SUM(I68:I94)</f>
        <v>275.22699999999895</v>
      </c>
      <c r="J95" s="223">
        <f>J96-SUM(J68:J94)</f>
        <v>95.350000000000364</v>
      </c>
      <c r="K95" s="289">
        <f t="shared" si="63"/>
        <v>2.2559026188279638E-2</v>
      </c>
      <c r="L95" s="229">
        <f t="shared" si="64"/>
        <v>7.3523713614533212E-3</v>
      </c>
      <c r="M95" s="102">
        <f t="shared" si="75"/>
        <v>-0.65355869881951723</v>
      </c>
      <c r="N95" s="83">
        <f t="shared" si="76"/>
        <v>-0.67408294577568295</v>
      </c>
      <c r="P95" s="62">
        <f t="shared" ref="P94:P95" si="82">(I95/B95)*10</f>
        <v>3.3438669388151325</v>
      </c>
      <c r="Q95" s="236">
        <f t="shared" ref="Q94:Q95" si="83">(J95/C95)*10</f>
        <v>3.2077375946173374</v>
      </c>
      <c r="R95" s="92">
        <f t="shared" ref="R94:R95" si="84">(Q95-P95)/P95</f>
        <v>-4.0710155843112356E-2</v>
      </c>
    </row>
    <row r="96" spans="1:18" ht="26.25" customHeight="1" thickBot="1" x14ac:dyDescent="0.3">
      <c r="A96" s="18" t="s">
        <v>19</v>
      </c>
      <c r="B96" s="23">
        <v>46660.220000000008</v>
      </c>
      <c r="C96" s="242">
        <v>50672.630000000012</v>
      </c>
      <c r="D96" s="20">
        <f>SUM(D68:D95)</f>
        <v>1.0000000000000002</v>
      </c>
      <c r="E96" s="243">
        <f>SUM(E68:E95)</f>
        <v>0.99999999999999978</v>
      </c>
      <c r="F96" s="103">
        <f>(C96-B96)/B96</f>
        <v>8.5992093479199255E-2</v>
      </c>
      <c r="G96" s="99">
        <v>0</v>
      </c>
      <c r="H96" s="2"/>
      <c r="I96" s="23">
        <v>12200.304999999998</v>
      </c>
      <c r="J96" s="242">
        <v>12968.605000000001</v>
      </c>
      <c r="K96" s="30">
        <f t="shared" ref="K96" si="85">I96/$I$96</f>
        <v>1</v>
      </c>
      <c r="L96" s="243">
        <f t="shared" si="64"/>
        <v>1</v>
      </c>
      <c r="M96" s="103">
        <f>(J96-I96)/I96</f>
        <v>6.297383549017857E-2</v>
      </c>
      <c r="N96" s="99">
        <f>(L96-K96)/K96</f>
        <v>0</v>
      </c>
      <c r="O96" s="2"/>
      <c r="P96" s="56">
        <f t="shared" si="60"/>
        <v>2.6147122752528809</v>
      </c>
      <c r="Q96" s="250">
        <f t="shared" si="60"/>
        <v>2.5592918701871206</v>
      </c>
      <c r="R96" s="98">
        <f>(Q96-P96)/P96</f>
        <v>-2.1195603657920767E-2</v>
      </c>
    </row>
  </sheetData>
  <mergeCells count="45">
    <mergeCell ref="A4:A6"/>
    <mergeCell ref="B4:C4"/>
    <mergeCell ref="D4:E4"/>
    <mergeCell ref="F4:G4"/>
    <mergeCell ref="I4:J4"/>
    <mergeCell ref="M4:N4"/>
    <mergeCell ref="P4:Q4"/>
    <mergeCell ref="B5:C5"/>
    <mergeCell ref="D5:E5"/>
    <mergeCell ref="F5:G5"/>
    <mergeCell ref="I5:J5"/>
    <mergeCell ref="K5:L5"/>
    <mergeCell ref="M5:N5"/>
    <mergeCell ref="P5:Q5"/>
    <mergeCell ref="K4:L4"/>
    <mergeCell ref="A36:A38"/>
    <mergeCell ref="B36:C36"/>
    <mergeCell ref="D36:E36"/>
    <mergeCell ref="F36:G36"/>
    <mergeCell ref="I36:J36"/>
    <mergeCell ref="M36:N36"/>
    <mergeCell ref="P36:Q36"/>
    <mergeCell ref="B37:C37"/>
    <mergeCell ref="D37:E37"/>
    <mergeCell ref="F37:G37"/>
    <mergeCell ref="I37:J37"/>
    <mergeCell ref="K37:L37"/>
    <mergeCell ref="M37:N37"/>
    <mergeCell ref="P37:Q37"/>
    <mergeCell ref="K36:L36"/>
    <mergeCell ref="A65:A67"/>
    <mergeCell ref="B65:C65"/>
    <mergeCell ref="D65:E65"/>
    <mergeCell ref="F65:G65"/>
    <mergeCell ref="I65:J65"/>
    <mergeCell ref="M65:N65"/>
    <mergeCell ref="P65:Q65"/>
    <mergeCell ref="B66:C66"/>
    <mergeCell ref="D66:E66"/>
    <mergeCell ref="F66:G66"/>
    <mergeCell ref="I66:J66"/>
    <mergeCell ref="K66:L66"/>
    <mergeCell ref="M66:N66"/>
    <mergeCell ref="P66:Q66"/>
    <mergeCell ref="K65:L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F7:G33 M7:N33 R7:R33</xm:sqref>
        </x14:conditionalFormatting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F39:G62 M39:N62 R39:R62</xm:sqref>
        </x14:conditionalFormatting>
        <x14:conditionalFormatting xmlns:xm="http://schemas.microsoft.com/office/excel/2006/main">
          <x14:cfRule type="iconSet" priority="3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F68:G96</xm:sqref>
        </x14:conditionalFormatting>
        <x14:conditionalFormatting xmlns:xm="http://schemas.microsoft.com/office/excel/2006/main">
          <x14:cfRule type="iconSet" priority="2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M68:N96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R68:R96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>
    <pageSetUpPr fitToPage="1"/>
  </sheetPr>
  <dimension ref="A1:U19"/>
  <sheetViews>
    <sheetView showGridLines="0" workbookViewId="0">
      <selection activeCell="L7" sqref="L7:M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10" width="9.5703125" customWidth="1"/>
    <col min="11" max="11" width="2.140625" customWidth="1"/>
    <col min="16" max="17" width="9.5703125" customWidth="1"/>
    <col min="18" max="18" width="2" style="13" customWidth="1"/>
    <col min="19" max="20" width="9.140625" style="51"/>
    <col min="21" max="21" width="10.85546875" customWidth="1"/>
  </cols>
  <sheetData>
    <row r="1" spans="1:21" ht="15.75" x14ac:dyDescent="0.25">
      <c r="A1" s="41" t="s">
        <v>100</v>
      </c>
      <c r="B1" s="6"/>
    </row>
    <row r="3" spans="1:21" ht="15.75" thickBot="1" x14ac:dyDescent="0.3"/>
    <row r="4" spans="1:21" x14ac:dyDescent="0.25">
      <c r="A4" s="392" t="s">
        <v>17</v>
      </c>
      <c r="B4" s="405"/>
      <c r="C4" s="405"/>
      <c r="D4" s="405"/>
      <c r="E4" s="408" t="s">
        <v>1</v>
      </c>
      <c r="F4" s="410"/>
      <c r="G4" s="404" t="s">
        <v>13</v>
      </c>
      <c r="H4" s="404"/>
      <c r="I4" s="421" t="s">
        <v>139</v>
      </c>
      <c r="J4" s="409"/>
      <c r="L4" s="416" t="s">
        <v>20</v>
      </c>
      <c r="M4" s="404"/>
      <c r="N4" s="417" t="s">
        <v>13</v>
      </c>
      <c r="O4" s="418"/>
      <c r="P4" s="419" t="s">
        <v>139</v>
      </c>
      <c r="Q4" s="409"/>
      <c r="R4"/>
      <c r="S4" s="403" t="s">
        <v>23</v>
      </c>
      <c r="T4" s="404"/>
      <c r="U4" s="208" t="s">
        <v>0</v>
      </c>
    </row>
    <row r="5" spans="1:21" x14ac:dyDescent="0.25">
      <c r="A5" s="406"/>
      <c r="B5" s="407"/>
      <c r="C5" s="407"/>
      <c r="D5" s="407"/>
      <c r="E5" s="411" t="s">
        <v>175</v>
      </c>
      <c r="F5" s="402"/>
      <c r="G5" s="412" t="str">
        <f>E5</f>
        <v>jan.-fev</v>
      </c>
      <c r="H5" s="412"/>
      <c r="I5" s="411" t="str">
        <f>G5</f>
        <v>jan.-fev</v>
      </c>
      <c r="J5" s="413"/>
      <c r="L5" s="401" t="str">
        <f>E5</f>
        <v>jan.-fev</v>
      </c>
      <c r="M5" s="412"/>
      <c r="N5" s="414" t="str">
        <f>E5</f>
        <v>jan.-fev</v>
      </c>
      <c r="O5" s="415"/>
      <c r="P5" s="412" t="str">
        <f>E5</f>
        <v>jan.-fev</v>
      </c>
      <c r="Q5" s="413"/>
      <c r="R5"/>
      <c r="S5" s="401" t="str">
        <f>E5</f>
        <v>jan.-fev</v>
      </c>
      <c r="T5" s="402"/>
      <c r="U5" s="209" t="s">
        <v>137</v>
      </c>
    </row>
    <row r="6" spans="1:21" ht="15.75" thickBot="1" x14ac:dyDescent="0.3">
      <c r="A6" s="393"/>
      <c r="B6" s="420"/>
      <c r="C6" s="420"/>
      <c r="D6" s="420"/>
      <c r="E6" s="148">
        <v>2018</v>
      </c>
      <c r="F6" s="241">
        <v>2019</v>
      </c>
      <c r="G6" s="292">
        <f>E6</f>
        <v>2018</v>
      </c>
      <c r="H6" s="219">
        <f>F6</f>
        <v>2019</v>
      </c>
      <c r="I6" s="221" t="s">
        <v>1</v>
      </c>
      <c r="J6" s="222" t="s">
        <v>15</v>
      </c>
      <c r="L6" s="291">
        <f>E6</f>
        <v>2018</v>
      </c>
      <c r="M6" s="220">
        <f>F6</f>
        <v>2019</v>
      </c>
      <c r="N6" s="218">
        <f>G6</f>
        <v>2018</v>
      </c>
      <c r="O6" s="219">
        <f>H6</f>
        <v>2019</v>
      </c>
      <c r="P6" s="217">
        <v>1000</v>
      </c>
      <c r="Q6" s="222" t="s">
        <v>15</v>
      </c>
      <c r="R6"/>
      <c r="S6" s="291">
        <f>E6</f>
        <v>2018</v>
      </c>
      <c r="T6" s="220">
        <f>F6</f>
        <v>2019</v>
      </c>
      <c r="U6" s="209" t="s">
        <v>24</v>
      </c>
    </row>
    <row r="7" spans="1:21" ht="24" customHeight="1" thickBot="1" x14ac:dyDescent="0.3">
      <c r="A7" s="18" t="s">
        <v>21</v>
      </c>
      <c r="B7" s="19"/>
      <c r="C7" s="19"/>
      <c r="D7" s="19"/>
      <c r="E7" s="23">
        <v>128427.16</v>
      </c>
      <c r="F7" s="242">
        <v>82851.140000000014</v>
      </c>
      <c r="G7" s="20">
        <f>E7/E15</f>
        <v>0.64102439190930771</v>
      </c>
      <c r="H7" s="243">
        <f>F7/F15</f>
        <v>0.47551610723363419</v>
      </c>
      <c r="I7" s="153">
        <f t="shared" ref="I7:I18" si="0">(F7-E7)/E7</f>
        <v>-0.35487836062091532</v>
      </c>
      <c r="J7" s="99">
        <f t="shared" ref="J7:J18" si="1">(H7-G7)/G7</f>
        <v>-0.25819342721530897</v>
      </c>
      <c r="K7" s="12"/>
      <c r="L7" s="23">
        <v>13179.563999999993</v>
      </c>
      <c r="M7" s="242">
        <v>11381.651000000002</v>
      </c>
      <c r="N7" s="20">
        <f>L7/L15</f>
        <v>0.61557274960782782</v>
      </c>
      <c r="O7" s="243">
        <f>M7/M15</f>
        <v>0.53069660144661468</v>
      </c>
      <c r="P7" s="153">
        <f t="shared" ref="P7:P18" si="2">(M7-L7)/L7</f>
        <v>-0.13641672820132686</v>
      </c>
      <c r="Q7" s="99">
        <f t="shared" ref="Q7:Q18" si="3">(O7-N7)/N7</f>
        <v>-0.13788158786315097</v>
      </c>
      <c r="R7" s="67"/>
      <c r="S7" s="331">
        <f>(L7/E7)*10</f>
        <v>1.0262287198439952</v>
      </c>
      <c r="T7" s="332">
        <f>(M7/F7)*10</f>
        <v>1.3737470600887325</v>
      </c>
      <c r="U7" s="95">
        <f>(T7-S7)/S7</f>
        <v>0.33863634248860836</v>
      </c>
    </row>
    <row r="8" spans="1:21" s="9" customFormat="1" ht="24" customHeight="1" x14ac:dyDescent="0.25">
      <c r="A8" s="73"/>
      <c r="B8" s="300" t="s">
        <v>36</v>
      </c>
      <c r="C8" s="300"/>
      <c r="D8" s="301"/>
      <c r="E8" s="303">
        <v>40705.380000000026</v>
      </c>
      <c r="F8" s="304">
        <v>48096.900000000016</v>
      </c>
      <c r="G8" s="305">
        <f>E8/E7</f>
        <v>0.31695304949513814</v>
      </c>
      <c r="H8" s="306">
        <f>F8/F7</f>
        <v>0.5805218853959041</v>
      </c>
      <c r="I8" s="315">
        <f t="shared" si="0"/>
        <v>0.18158582477303944</v>
      </c>
      <c r="J8" s="314">
        <f t="shared" si="1"/>
        <v>0.83157059482656581</v>
      </c>
      <c r="K8" s="5"/>
      <c r="L8" s="303">
        <v>7518.7799999999961</v>
      </c>
      <c r="M8" s="304">
        <v>8937.3830000000016</v>
      </c>
      <c r="N8" s="318">
        <f>L8/L7</f>
        <v>0.5704877642386349</v>
      </c>
      <c r="O8" s="306">
        <f>M8/M7</f>
        <v>0.7852448647388679</v>
      </c>
      <c r="P8" s="313">
        <f t="shared" si="2"/>
        <v>0.18867462540465424</v>
      </c>
      <c r="Q8" s="314">
        <f t="shared" si="3"/>
        <v>0.37644470918117739</v>
      </c>
      <c r="R8" s="72"/>
      <c r="S8" s="333">
        <f t="shared" ref="S8:T18" si="4">(L8/E8)*10</f>
        <v>1.8471219283544316</v>
      </c>
      <c r="T8" s="334">
        <f t="shared" si="4"/>
        <v>1.858203543263703</v>
      </c>
      <c r="U8" s="307">
        <f t="shared" ref="U8:U18" si="5">(T8-S8)/S8</f>
        <v>5.9993954590446628E-3</v>
      </c>
    </row>
    <row r="9" spans="1:21" ht="24" customHeight="1" x14ac:dyDescent="0.25">
      <c r="A9" s="14"/>
      <c r="B9" s="1" t="s">
        <v>40</v>
      </c>
      <c r="D9" s="1"/>
      <c r="E9" s="25">
        <v>19424.499999999996</v>
      </c>
      <c r="F9" s="223">
        <v>19159.01999999999</v>
      </c>
      <c r="G9" s="4">
        <f>E9/E7</f>
        <v>0.15124915944571224</v>
      </c>
      <c r="H9" s="229">
        <f>F9/F7</f>
        <v>0.23124630512024319</v>
      </c>
      <c r="I9" s="311">
        <f t="shared" si="0"/>
        <v>-1.3667275862956929E-2</v>
      </c>
      <c r="J9" s="312">
        <f t="shared" si="1"/>
        <v>0.52890968761544932</v>
      </c>
      <c r="K9" s="1"/>
      <c r="L9" s="25">
        <v>1536.5269999999998</v>
      </c>
      <c r="M9" s="223">
        <v>1551.1049999999998</v>
      </c>
      <c r="N9" s="4">
        <f>L9/L7</f>
        <v>0.1165840539186274</v>
      </c>
      <c r="O9" s="229">
        <f>M9/M7</f>
        <v>0.13628119505685068</v>
      </c>
      <c r="P9" s="311">
        <f t="shared" si="2"/>
        <v>9.4876302206209039E-3</v>
      </c>
      <c r="Q9" s="312">
        <f t="shared" si="3"/>
        <v>0.16895227499955839</v>
      </c>
      <c r="R9" s="8"/>
      <c r="S9" s="333">
        <f t="shared" si="4"/>
        <v>0.7910252516152283</v>
      </c>
      <c r="T9" s="334">
        <f t="shared" si="4"/>
        <v>0.80959516718496083</v>
      </c>
      <c r="U9" s="307">
        <f t="shared" si="5"/>
        <v>2.3475755712998828E-2</v>
      </c>
    </row>
    <row r="10" spans="1:21" ht="24" customHeight="1" thickBot="1" x14ac:dyDescent="0.3">
      <c r="A10" s="14"/>
      <c r="B10" s="1" t="s">
        <v>39</v>
      </c>
      <c r="D10" s="1"/>
      <c r="E10" s="25">
        <v>68297.279999999984</v>
      </c>
      <c r="F10" s="223">
        <v>15595.22</v>
      </c>
      <c r="G10" s="4">
        <f>E10/E7</f>
        <v>0.5317977910591497</v>
      </c>
      <c r="H10" s="229">
        <f>F10/F7</f>
        <v>0.18823180948385257</v>
      </c>
      <c r="I10" s="316">
        <f t="shared" si="0"/>
        <v>-0.77165679218850292</v>
      </c>
      <c r="J10" s="309">
        <f t="shared" si="1"/>
        <v>-0.64604627426345163</v>
      </c>
      <c r="K10" s="1"/>
      <c r="L10" s="25">
        <v>4124.2569999999978</v>
      </c>
      <c r="M10" s="223">
        <v>893.16299999999967</v>
      </c>
      <c r="N10" s="4">
        <f>L10/L7</f>
        <v>0.31292818184273774</v>
      </c>
      <c r="O10" s="229">
        <f>M10/M7</f>
        <v>7.8473940204281389E-2</v>
      </c>
      <c r="P10" s="317">
        <f t="shared" si="2"/>
        <v>-0.78343662870669795</v>
      </c>
      <c r="Q10" s="312">
        <f t="shared" si="3"/>
        <v>-0.74922699597660869</v>
      </c>
      <c r="R10" s="8"/>
      <c r="S10" s="333">
        <f t="shared" si="4"/>
        <v>0.6038684117434836</v>
      </c>
      <c r="T10" s="334">
        <f t="shared" si="4"/>
        <v>0.57271587063215512</v>
      </c>
      <c r="U10" s="307">
        <f t="shared" si="5"/>
        <v>-5.1588293915532255E-2</v>
      </c>
    </row>
    <row r="11" spans="1:21" ht="24" customHeight="1" thickBot="1" x14ac:dyDescent="0.3">
      <c r="A11" s="18" t="s">
        <v>22</v>
      </c>
      <c r="B11" s="19"/>
      <c r="C11" s="19"/>
      <c r="D11" s="19"/>
      <c r="E11" s="23">
        <v>71919.600000000006</v>
      </c>
      <c r="F11" s="242">
        <v>91382.999999999956</v>
      </c>
      <c r="G11" s="20">
        <f>E11/E15</f>
        <v>0.3589756080906924</v>
      </c>
      <c r="H11" s="243">
        <f>F11/F15</f>
        <v>0.52448389276636587</v>
      </c>
      <c r="I11" s="153">
        <f t="shared" si="0"/>
        <v>0.27062720037374999</v>
      </c>
      <c r="J11" s="99">
        <f t="shared" si="1"/>
        <v>0.46105718869305207</v>
      </c>
      <c r="K11" s="12"/>
      <c r="L11" s="23">
        <v>8230.6819999999971</v>
      </c>
      <c r="M11" s="242">
        <v>10064.973999999995</v>
      </c>
      <c r="N11" s="20">
        <f>L11/L15</f>
        <v>0.38442725039217207</v>
      </c>
      <c r="O11" s="243">
        <f>M11/M15</f>
        <v>0.46930339855338526</v>
      </c>
      <c r="P11" s="153">
        <f t="shared" si="2"/>
        <v>0.22286026844434012</v>
      </c>
      <c r="Q11" s="99">
        <f t="shared" si="3"/>
        <v>0.22078598245734946</v>
      </c>
      <c r="R11" s="8"/>
      <c r="S11" s="335">
        <f t="shared" si="4"/>
        <v>1.1444282226263767</v>
      </c>
      <c r="T11" s="336">
        <f t="shared" si="4"/>
        <v>1.1014055130604159</v>
      </c>
      <c r="U11" s="98">
        <f t="shared" si="5"/>
        <v>-3.7593191705135413E-2</v>
      </c>
    </row>
    <row r="12" spans="1:21" s="9" customFormat="1" ht="24" customHeight="1" x14ac:dyDescent="0.25">
      <c r="A12" s="73"/>
      <c r="B12" s="5" t="s">
        <v>36</v>
      </c>
      <c r="C12" s="5"/>
      <c r="D12" s="5"/>
      <c r="E12" s="42">
        <v>37903.270000000004</v>
      </c>
      <c r="F12" s="225">
        <v>47017.339999999946</v>
      </c>
      <c r="G12" s="74">
        <f>E12/E11</f>
        <v>0.5270228143649297</v>
      </c>
      <c r="H12" s="231">
        <f>F12/F11</f>
        <v>0.51450860663361864</v>
      </c>
      <c r="I12" s="315">
        <f t="shared" si="0"/>
        <v>0.24045603453211137</v>
      </c>
      <c r="J12" s="314">
        <f t="shared" si="1"/>
        <v>-2.3745096778003572E-2</v>
      </c>
      <c r="K12" s="5"/>
      <c r="L12" s="42">
        <v>5758.0379999999968</v>
      </c>
      <c r="M12" s="225">
        <v>6664.6889999999948</v>
      </c>
      <c r="N12" s="74">
        <f>L12/L11</f>
        <v>0.69958212454326374</v>
      </c>
      <c r="O12" s="231">
        <f>M12/M11</f>
        <v>0.6621665391286653</v>
      </c>
      <c r="P12" s="315">
        <f t="shared" si="2"/>
        <v>0.1574583217408427</v>
      </c>
      <c r="Q12" s="314">
        <f t="shared" si="3"/>
        <v>-5.3482763641260783E-2</v>
      </c>
      <c r="R12" s="72"/>
      <c r="S12" s="333">
        <f t="shared" si="4"/>
        <v>1.519140169172738</v>
      </c>
      <c r="T12" s="334">
        <f t="shared" si="4"/>
        <v>1.417495970635515</v>
      </c>
      <c r="U12" s="307">
        <f t="shared" si="5"/>
        <v>-6.6909032227469994E-2</v>
      </c>
    </row>
    <row r="13" spans="1:21" ht="24" customHeight="1" x14ac:dyDescent="0.25">
      <c r="A13" s="14"/>
      <c r="B13" s="5" t="s">
        <v>40</v>
      </c>
      <c r="D13" s="5"/>
      <c r="E13" s="273">
        <v>13553.34</v>
      </c>
      <c r="F13" s="269">
        <v>18346.34</v>
      </c>
      <c r="G13" s="261">
        <f>E13/E11</f>
        <v>0.18845127058548711</v>
      </c>
      <c r="H13" s="272">
        <f>F13/F11</f>
        <v>0.20076316163837923</v>
      </c>
      <c r="I13" s="311">
        <f t="shared" si="0"/>
        <v>0.3536397670242169</v>
      </c>
      <c r="J13" s="312">
        <f t="shared" si="1"/>
        <v>6.533196096073593E-2</v>
      </c>
      <c r="K13" s="321"/>
      <c r="L13" s="273">
        <v>1213.7270000000003</v>
      </c>
      <c r="M13" s="269">
        <v>1522.3539999999998</v>
      </c>
      <c r="N13" s="261">
        <f>L13/L11</f>
        <v>0.14746372171832187</v>
      </c>
      <c r="O13" s="272">
        <f>M13/M11</f>
        <v>0.15125265102522875</v>
      </c>
      <c r="P13" s="311">
        <f t="shared" si="2"/>
        <v>0.25428041066895557</v>
      </c>
      <c r="Q13" s="312">
        <f t="shared" si="3"/>
        <v>2.5693975865767965E-2</v>
      </c>
      <c r="R13" s="322"/>
      <c r="S13" s="333">
        <f t="shared" si="4"/>
        <v>0.89551874298143497</v>
      </c>
      <c r="T13" s="334">
        <f t="shared" si="4"/>
        <v>0.82978621348999304</v>
      </c>
      <c r="U13" s="307">
        <f t="shared" si="5"/>
        <v>-7.3401623368149455E-2</v>
      </c>
    </row>
    <row r="14" spans="1:21" ht="24" customHeight="1" thickBot="1" x14ac:dyDescent="0.3">
      <c r="A14" s="14"/>
      <c r="B14" s="1" t="s">
        <v>39</v>
      </c>
      <c r="D14" s="1"/>
      <c r="E14" s="273">
        <v>20462.990000000002</v>
      </c>
      <c r="F14" s="269">
        <v>26019.320000000003</v>
      </c>
      <c r="G14" s="261">
        <f>E14/E11</f>
        <v>0.28452591504958313</v>
      </c>
      <c r="H14" s="272">
        <f>F14/F11</f>
        <v>0.2847282317280021</v>
      </c>
      <c r="I14" s="316">
        <f t="shared" si="0"/>
        <v>0.27153070005898461</v>
      </c>
      <c r="J14" s="309">
        <f t="shared" si="1"/>
        <v>7.1106590900062985E-4</v>
      </c>
      <c r="K14" s="321"/>
      <c r="L14" s="273">
        <v>1258.9169999999999</v>
      </c>
      <c r="M14" s="269">
        <v>1877.9309999999996</v>
      </c>
      <c r="N14" s="261">
        <f>L14/L11</f>
        <v>0.15295415373841442</v>
      </c>
      <c r="O14" s="272">
        <f>M14/M11</f>
        <v>0.18658080984610598</v>
      </c>
      <c r="P14" s="317">
        <f t="shared" si="2"/>
        <v>0.4917035833180422</v>
      </c>
      <c r="Q14" s="312">
        <f t="shared" si="3"/>
        <v>0.21984794322879656</v>
      </c>
      <c r="R14" s="322"/>
      <c r="S14" s="333">
        <f t="shared" si="4"/>
        <v>0.61521654460076447</v>
      </c>
      <c r="T14" s="334">
        <f t="shared" si="4"/>
        <v>0.72174484190978061</v>
      </c>
      <c r="U14" s="307">
        <f t="shared" si="5"/>
        <v>0.17315577457063688</v>
      </c>
    </row>
    <row r="15" spans="1:21" ht="24" customHeight="1" thickBot="1" x14ac:dyDescent="0.3">
      <c r="A15" s="18" t="s">
        <v>12</v>
      </c>
      <c r="B15" s="19"/>
      <c r="C15" s="19"/>
      <c r="D15" s="19"/>
      <c r="E15" s="23">
        <v>200346.75999999998</v>
      </c>
      <c r="F15" s="242">
        <v>174234.13999999996</v>
      </c>
      <c r="G15" s="20">
        <f>G7+G11</f>
        <v>1</v>
      </c>
      <c r="H15" s="243">
        <f>H7+H11</f>
        <v>1</v>
      </c>
      <c r="I15" s="153">
        <f t="shared" si="0"/>
        <v>-0.1303371214987456</v>
      </c>
      <c r="J15" s="99">
        <v>0</v>
      </c>
      <c r="K15" s="12"/>
      <c r="L15" s="23">
        <v>21410.245999999992</v>
      </c>
      <c r="M15" s="242">
        <v>21446.624999999996</v>
      </c>
      <c r="N15" s="20">
        <f>N7+N11</f>
        <v>0.99999999999999989</v>
      </c>
      <c r="O15" s="243">
        <f>O7+O11</f>
        <v>1</v>
      </c>
      <c r="P15" s="153">
        <f t="shared" si="2"/>
        <v>1.6991397483244455E-3</v>
      </c>
      <c r="Q15" s="99">
        <v>0</v>
      </c>
      <c r="R15" s="8"/>
      <c r="S15" s="335">
        <f t="shared" si="4"/>
        <v>1.0686594582313182</v>
      </c>
      <c r="T15" s="336">
        <f t="shared" si="4"/>
        <v>1.230908305341307</v>
      </c>
      <c r="U15" s="98">
        <f t="shared" si="5"/>
        <v>0.1518246489658345</v>
      </c>
    </row>
    <row r="16" spans="1:21" s="68" customFormat="1" ht="24" customHeight="1" x14ac:dyDescent="0.25">
      <c r="A16" s="302"/>
      <c r="B16" s="300" t="s">
        <v>36</v>
      </c>
      <c r="C16" s="300"/>
      <c r="D16" s="301"/>
      <c r="E16" s="303">
        <f>E8+E12</f>
        <v>78608.650000000023</v>
      </c>
      <c r="F16" s="304">
        <f t="shared" ref="F16:F17" si="6">F8+F12</f>
        <v>95114.239999999962</v>
      </c>
      <c r="G16" s="305">
        <f>E16/E15</f>
        <v>0.39236297108074036</v>
      </c>
      <c r="H16" s="306">
        <f>F16/F15</f>
        <v>0.54589898397638936</v>
      </c>
      <c r="I16" s="313">
        <f t="shared" si="0"/>
        <v>0.20997167614505444</v>
      </c>
      <c r="J16" s="314">
        <f t="shared" si="1"/>
        <v>0.39131116902480179</v>
      </c>
      <c r="K16" s="5"/>
      <c r="L16" s="303">
        <f t="shared" ref="L16:M18" si="7">L8+L12</f>
        <v>13276.817999999992</v>
      </c>
      <c r="M16" s="304">
        <f t="shared" si="7"/>
        <v>15602.071999999996</v>
      </c>
      <c r="N16" s="318">
        <f>L16/L15</f>
        <v>0.62011515421167962</v>
      </c>
      <c r="O16" s="306">
        <f>M16/M15</f>
        <v>0.72748378824173965</v>
      </c>
      <c r="P16" s="313">
        <f t="shared" si="2"/>
        <v>0.17513639186738914</v>
      </c>
      <c r="Q16" s="314">
        <f t="shared" si="3"/>
        <v>0.173143057867296</v>
      </c>
      <c r="R16" s="72"/>
      <c r="S16" s="333">
        <f t="shared" si="4"/>
        <v>1.688976722027409</v>
      </c>
      <c r="T16" s="334">
        <f t="shared" si="4"/>
        <v>1.6403508034128225</v>
      </c>
      <c r="U16" s="307">
        <f t="shared" si="5"/>
        <v>-2.8790165062912827E-2</v>
      </c>
    </row>
    <row r="17" spans="1:21" ht="24" customHeight="1" x14ac:dyDescent="0.25">
      <c r="A17" s="14"/>
      <c r="B17" s="5" t="s">
        <v>40</v>
      </c>
      <c r="C17" s="5"/>
      <c r="D17" s="323"/>
      <c r="E17" s="273">
        <f>E9+E13</f>
        <v>32977.839999999997</v>
      </c>
      <c r="F17" s="269">
        <f t="shared" si="6"/>
        <v>37505.359999999986</v>
      </c>
      <c r="G17" s="310">
        <f>E17/E15</f>
        <v>0.16460380991437046</v>
      </c>
      <c r="H17" s="272">
        <f>F17/F15</f>
        <v>0.2152583873631195</v>
      </c>
      <c r="I17" s="311">
        <f t="shared" si="0"/>
        <v>0.13728976791687963</v>
      </c>
      <c r="J17" s="312">
        <f t="shared" si="1"/>
        <v>0.30773636087220807</v>
      </c>
      <c r="K17" s="321"/>
      <c r="L17" s="273">
        <f t="shared" si="7"/>
        <v>2750.2539999999999</v>
      </c>
      <c r="M17" s="269">
        <f t="shared" si="7"/>
        <v>3073.4589999999998</v>
      </c>
      <c r="N17" s="74">
        <f>L17/L15</f>
        <v>0.12845503970388761</v>
      </c>
      <c r="O17" s="231">
        <f>M17/M15</f>
        <v>0.14330735022410288</v>
      </c>
      <c r="P17" s="311">
        <f t="shared" si="2"/>
        <v>0.11751823649742894</v>
      </c>
      <c r="Q17" s="312">
        <f t="shared" si="3"/>
        <v>0.11562263772953216</v>
      </c>
      <c r="R17" s="322"/>
      <c r="S17" s="333">
        <f t="shared" si="4"/>
        <v>0.83397032674062344</v>
      </c>
      <c r="T17" s="334">
        <f t="shared" si="4"/>
        <v>0.81947193681116537</v>
      </c>
      <c r="U17" s="307">
        <f t="shared" si="5"/>
        <v>-1.7384779127719817E-2</v>
      </c>
    </row>
    <row r="18" spans="1:21" ht="24" customHeight="1" thickBot="1" x14ac:dyDescent="0.3">
      <c r="A18" s="15"/>
      <c r="B18" s="324" t="s">
        <v>39</v>
      </c>
      <c r="C18" s="324"/>
      <c r="D18" s="325"/>
      <c r="E18" s="326">
        <f>E10+E14</f>
        <v>88760.26999999999</v>
      </c>
      <c r="F18" s="327">
        <f>F10+F14</f>
        <v>41614.54</v>
      </c>
      <c r="G18" s="328">
        <f>E18/E15</f>
        <v>0.44303321900488929</v>
      </c>
      <c r="H18" s="329">
        <f>F18/F15</f>
        <v>0.23884262866049105</v>
      </c>
      <c r="I18" s="308">
        <f t="shared" si="0"/>
        <v>-0.53115802824844938</v>
      </c>
      <c r="J18" s="309">
        <f t="shared" si="1"/>
        <v>-0.46089227982280218</v>
      </c>
      <c r="K18" s="321"/>
      <c r="L18" s="326">
        <f t="shared" si="7"/>
        <v>5383.1739999999972</v>
      </c>
      <c r="M18" s="327">
        <f t="shared" si="7"/>
        <v>2771.0939999999991</v>
      </c>
      <c r="N18" s="319">
        <f>L18/L15</f>
        <v>0.25142980608443261</v>
      </c>
      <c r="O18" s="320">
        <f>M18/M15</f>
        <v>0.12920886153415745</v>
      </c>
      <c r="P18" s="308">
        <f t="shared" si="2"/>
        <v>-0.48523046069103459</v>
      </c>
      <c r="Q18" s="309">
        <f t="shared" si="3"/>
        <v>-0.48610364241872006</v>
      </c>
      <c r="R18" s="322"/>
      <c r="S18" s="337">
        <f t="shared" si="4"/>
        <v>0.60648463552442977</v>
      </c>
      <c r="T18" s="338">
        <f t="shared" si="4"/>
        <v>0.66589562205902053</v>
      </c>
      <c r="U18" s="330">
        <f t="shared" si="5"/>
        <v>9.7959590490232007E-2</v>
      </c>
    </row>
    <row r="19" spans="1:21" ht="6.75" customHeight="1" x14ac:dyDescent="0.25">
      <c r="S19" s="339"/>
      <c r="T19" s="339"/>
    </row>
  </sheetData>
  <mergeCells count="15">
    <mergeCell ref="P4:Q4"/>
    <mergeCell ref="S4:T4"/>
    <mergeCell ref="E5:F5"/>
    <mergeCell ref="G5:H5"/>
    <mergeCell ref="I5:J5"/>
    <mergeCell ref="L5:M5"/>
    <mergeCell ref="N5:O5"/>
    <mergeCell ref="P5:Q5"/>
    <mergeCell ref="S5:T5"/>
    <mergeCell ref="N4:O4"/>
    <mergeCell ref="A4:D6"/>
    <mergeCell ref="E4:F4"/>
    <mergeCell ref="G4:H4"/>
    <mergeCell ref="I4:J4"/>
    <mergeCell ref="L4:M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I7:J18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U7:U18</xm:sqref>
        </x14:conditionalFormatting>
        <x14:conditionalFormatting xmlns:xm="http://schemas.microsoft.com/office/excel/2006/main">
          <x14:cfRule type="iconSet" priority="3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P7:Q18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pageSetUpPr fitToPage="1"/>
  </sheetPr>
  <dimension ref="A1:R96"/>
  <sheetViews>
    <sheetView showGridLines="0" workbookViewId="0">
      <selection activeCell="R86" sqref="R86"/>
    </sheetView>
  </sheetViews>
  <sheetFormatPr defaultRowHeight="15" x14ac:dyDescent="0.25"/>
  <cols>
    <col min="1" max="1" width="26.7109375" customWidth="1"/>
    <col min="6" max="7" width="11.42578125" customWidth="1"/>
    <col min="8" max="8" width="2" customWidth="1"/>
    <col min="13" max="14" width="11.42578125" bestFit="1" customWidth="1"/>
    <col min="15" max="15" width="2" customWidth="1"/>
    <col min="18" max="18" width="10.140625" customWidth="1"/>
  </cols>
  <sheetData>
    <row r="1" spans="1:18" ht="15.75" x14ac:dyDescent="0.25">
      <c r="A1" s="6" t="s">
        <v>46</v>
      </c>
    </row>
    <row r="3" spans="1:18" ht="8.25" customHeight="1" thickBot="1" x14ac:dyDescent="0.3"/>
    <row r="4" spans="1:18" x14ac:dyDescent="0.25">
      <c r="A4" s="424" t="s">
        <v>3</v>
      </c>
      <c r="B4" s="408" t="s">
        <v>1</v>
      </c>
      <c r="C4" s="404"/>
      <c r="D4" s="408" t="s">
        <v>13</v>
      </c>
      <c r="E4" s="404"/>
      <c r="F4" s="427" t="s">
        <v>141</v>
      </c>
      <c r="G4" s="423"/>
      <c r="I4" s="428" t="s">
        <v>20</v>
      </c>
      <c r="J4" s="429"/>
      <c r="K4" s="408" t="s">
        <v>13</v>
      </c>
      <c r="L4" s="410"/>
      <c r="M4" s="422" t="s">
        <v>141</v>
      </c>
      <c r="N4" s="423"/>
      <c r="P4" s="403" t="s">
        <v>23</v>
      </c>
      <c r="Q4" s="404"/>
      <c r="R4" s="208" t="s">
        <v>0</v>
      </c>
    </row>
    <row r="5" spans="1:18" x14ac:dyDescent="0.25">
      <c r="A5" s="425"/>
      <c r="B5" s="411" t="s">
        <v>175</v>
      </c>
      <c r="C5" s="412"/>
      <c r="D5" s="411" t="str">
        <f>B5</f>
        <v>jan.-fev</v>
      </c>
      <c r="E5" s="412"/>
      <c r="F5" s="411" t="str">
        <f>D5</f>
        <v>jan.-fev</v>
      </c>
      <c r="G5" s="413"/>
      <c r="I5" s="401" t="str">
        <f>B5</f>
        <v>jan.-fev</v>
      </c>
      <c r="J5" s="412"/>
      <c r="K5" s="411" t="str">
        <f>B5</f>
        <v>jan.-fev</v>
      </c>
      <c r="L5" s="402"/>
      <c r="M5" s="412" t="str">
        <f>B5</f>
        <v>jan.-fev</v>
      </c>
      <c r="N5" s="413"/>
      <c r="P5" s="401" t="str">
        <f>B5</f>
        <v>jan.-fev</v>
      </c>
      <c r="Q5" s="402"/>
      <c r="R5" s="209" t="s">
        <v>137</v>
      </c>
    </row>
    <row r="6" spans="1:18" ht="19.5" customHeight="1" thickBot="1" x14ac:dyDescent="0.3">
      <c r="A6" s="426"/>
      <c r="B6" s="148">
        <f>'5'!E6</f>
        <v>2018</v>
      </c>
      <c r="C6" s="213">
        <f>'5'!F6</f>
        <v>2019</v>
      </c>
      <c r="D6" s="148">
        <f>B6</f>
        <v>2018</v>
      </c>
      <c r="E6" s="213">
        <f>C6</f>
        <v>2019</v>
      </c>
      <c r="F6" s="148" t="s">
        <v>1</v>
      </c>
      <c r="G6" s="212" t="s">
        <v>15</v>
      </c>
      <c r="I6" s="36">
        <f>B6</f>
        <v>2018</v>
      </c>
      <c r="J6" s="213">
        <f>E6</f>
        <v>2019</v>
      </c>
      <c r="K6" s="148">
        <f>B6</f>
        <v>2018</v>
      </c>
      <c r="L6" s="213">
        <f>C6</f>
        <v>2019</v>
      </c>
      <c r="M6" s="37">
        <v>1000</v>
      </c>
      <c r="N6" s="212" t="s">
        <v>15</v>
      </c>
      <c r="P6" s="36">
        <f>B6</f>
        <v>2018</v>
      </c>
      <c r="Q6" s="213">
        <f>C6</f>
        <v>2019</v>
      </c>
      <c r="R6" s="210" t="s">
        <v>24</v>
      </c>
    </row>
    <row r="7" spans="1:18" ht="20.100000000000001" customHeight="1" x14ac:dyDescent="0.25">
      <c r="A7" s="14" t="s">
        <v>144</v>
      </c>
      <c r="B7" s="59">
        <v>23110.059999999998</v>
      </c>
      <c r="C7" s="245">
        <v>35625.86</v>
      </c>
      <c r="D7" s="4">
        <f>B7/$B$33</f>
        <v>0.11535030564008124</v>
      </c>
      <c r="E7" s="247">
        <f>C7/$C$33</f>
        <v>0.20447117884015159</v>
      </c>
      <c r="F7" s="87">
        <f>(C7-B7)/B7</f>
        <v>0.54157366964862941</v>
      </c>
      <c r="G7" s="101">
        <f>(E7-D7)/D7</f>
        <v>0.77261063770517802</v>
      </c>
      <c r="I7" s="59">
        <v>2920.7780000000007</v>
      </c>
      <c r="J7" s="245">
        <v>4033.86</v>
      </c>
      <c r="K7" s="4">
        <f>I7/$I$33</f>
        <v>0.13641963758847059</v>
      </c>
      <c r="L7" s="247">
        <f>J7/$J$33</f>
        <v>0.18808833557727614</v>
      </c>
      <c r="M7" s="87">
        <f>(J7-I7)/I7</f>
        <v>0.38109092851288223</v>
      </c>
      <c r="N7" s="101">
        <f>(L7-K7)/K7</f>
        <v>0.37874824257099693</v>
      </c>
      <c r="P7" s="49">
        <f t="shared" ref="P7:Q33" si="0">(I7/B7)*10</f>
        <v>1.2638556542042734</v>
      </c>
      <c r="Q7" s="253">
        <f t="shared" si="0"/>
        <v>1.1322842452083965</v>
      </c>
      <c r="R7" s="104">
        <f>(Q7-P7)/P7</f>
        <v>-0.10410319292254502</v>
      </c>
    </row>
    <row r="8" spans="1:18" ht="20.100000000000001" customHeight="1" x14ac:dyDescent="0.25">
      <c r="A8" s="14" t="s">
        <v>176</v>
      </c>
      <c r="B8" s="25">
        <v>25951.020000000004</v>
      </c>
      <c r="C8" s="223">
        <v>22171.799999999996</v>
      </c>
      <c r="D8" s="4">
        <f t="shared" ref="D8:D32" si="1">B8/$B$33</f>
        <v>0.129530519984451</v>
      </c>
      <c r="E8" s="229">
        <f t="shared" ref="E8:E32" si="2">C8/$C$33</f>
        <v>0.12725290233016331</v>
      </c>
      <c r="F8" s="87">
        <f t="shared" ref="F8:F33" si="3">(C8-B8)/B8</f>
        <v>-0.14562895793691377</v>
      </c>
      <c r="G8" s="83">
        <f t="shared" ref="G8:G32" si="4">(E8-D8)/D8</f>
        <v>-1.7583637080752064E-2</v>
      </c>
      <c r="I8" s="25">
        <v>2610.5930000000003</v>
      </c>
      <c r="J8" s="223">
        <v>2474.7690000000007</v>
      </c>
      <c r="K8" s="4">
        <f t="shared" ref="K8:K32" si="5">I8/$I$33</f>
        <v>0.12193194790942623</v>
      </c>
      <c r="L8" s="229">
        <f t="shared" ref="L8:L32" si="6">J8/$J$33</f>
        <v>0.11539200223811442</v>
      </c>
      <c r="M8" s="87">
        <f t="shared" ref="M8:M33" si="7">(J8-I8)/I8</f>
        <v>-5.2028025816356516E-2</v>
      </c>
      <c r="N8" s="83">
        <f t="shared" ref="N8:N32" si="8">(L8-K8)/K8</f>
        <v>-5.3636030453395371E-2</v>
      </c>
      <c r="P8" s="49">
        <f t="shared" si="0"/>
        <v>1.005969322207759</v>
      </c>
      <c r="Q8" s="254">
        <f t="shared" si="0"/>
        <v>1.1161786593781295</v>
      </c>
      <c r="R8" s="92">
        <f t="shared" ref="R8:R71" si="9">(Q8-P8)/P8</f>
        <v>0.10955536589177359</v>
      </c>
    </row>
    <row r="9" spans="1:18" ht="20.100000000000001" customHeight="1" x14ac:dyDescent="0.25">
      <c r="A9" s="14" t="s">
        <v>177</v>
      </c>
      <c r="B9" s="25">
        <v>7304.5800000000008</v>
      </c>
      <c r="C9" s="223">
        <v>11130.529999999999</v>
      </c>
      <c r="D9" s="4">
        <f t="shared" si="1"/>
        <v>3.645968619607326E-2</v>
      </c>
      <c r="E9" s="229">
        <f t="shared" si="2"/>
        <v>6.3882600734850248E-2</v>
      </c>
      <c r="F9" s="87">
        <f t="shared" si="3"/>
        <v>0.52377412527482725</v>
      </c>
      <c r="G9" s="83">
        <f t="shared" si="4"/>
        <v>0.75214346034965218</v>
      </c>
      <c r="I9" s="25">
        <v>1298.1010000000001</v>
      </c>
      <c r="J9" s="223">
        <v>2123.0330000000004</v>
      </c>
      <c r="K9" s="4">
        <f t="shared" si="5"/>
        <v>6.0629896545794038E-2</v>
      </c>
      <c r="L9" s="229">
        <f t="shared" si="6"/>
        <v>9.8991473017316256E-2</v>
      </c>
      <c r="M9" s="87">
        <f t="shared" si="7"/>
        <v>0.63549138318204834</v>
      </c>
      <c r="N9" s="83">
        <f t="shared" si="8"/>
        <v>0.63271716854320448</v>
      </c>
      <c r="P9" s="49">
        <f t="shared" si="0"/>
        <v>1.7771055967625791</v>
      </c>
      <c r="Q9" s="254">
        <f t="shared" si="0"/>
        <v>1.9073961437595519</v>
      </c>
      <c r="R9" s="92">
        <f t="shared" si="9"/>
        <v>7.3316153657007263E-2</v>
      </c>
    </row>
    <row r="10" spans="1:18" ht="20.100000000000001" customHeight="1" x14ac:dyDescent="0.25">
      <c r="A10" s="14" t="s">
        <v>179</v>
      </c>
      <c r="B10" s="25">
        <v>19914.670000000002</v>
      </c>
      <c r="C10" s="223">
        <v>17180.3</v>
      </c>
      <c r="D10" s="4">
        <f t="shared" si="1"/>
        <v>9.9401008531408278E-2</v>
      </c>
      <c r="E10" s="229">
        <f t="shared" si="2"/>
        <v>9.8604670703456881E-2</v>
      </c>
      <c r="F10" s="87">
        <f t="shared" si="3"/>
        <v>-0.13730430883363884</v>
      </c>
      <c r="G10" s="83">
        <f t="shared" si="4"/>
        <v>-8.0113656764334833E-3</v>
      </c>
      <c r="I10" s="25">
        <v>1582.7009999999996</v>
      </c>
      <c r="J10" s="223">
        <v>1498.26</v>
      </c>
      <c r="K10" s="4">
        <f t="shared" si="5"/>
        <v>7.3922597619849872E-2</v>
      </c>
      <c r="L10" s="229">
        <f t="shared" si="6"/>
        <v>6.9859942998024158E-2</v>
      </c>
      <c r="M10" s="87">
        <f t="shared" si="7"/>
        <v>-5.3352465184516598E-2</v>
      </c>
      <c r="N10" s="83">
        <f t="shared" si="8"/>
        <v>-5.4958223231251831E-2</v>
      </c>
      <c r="P10" s="49">
        <f t="shared" si="0"/>
        <v>0.79474126360115405</v>
      </c>
      <c r="Q10" s="254">
        <f t="shared" si="0"/>
        <v>0.8720802314278564</v>
      </c>
      <c r="R10" s="92">
        <f t="shared" si="9"/>
        <v>9.7313391626680915E-2</v>
      </c>
    </row>
    <row r="11" spans="1:18" ht="20.100000000000001" customHeight="1" x14ac:dyDescent="0.25">
      <c r="A11" s="14" t="s">
        <v>182</v>
      </c>
      <c r="B11" s="25">
        <v>4203.05</v>
      </c>
      <c r="C11" s="223">
        <v>6739.57</v>
      </c>
      <c r="D11" s="4">
        <f t="shared" si="1"/>
        <v>2.0978876823363659E-2</v>
      </c>
      <c r="E11" s="229">
        <f t="shared" si="2"/>
        <v>3.8681110372513684E-2</v>
      </c>
      <c r="F11" s="87">
        <f t="shared" si="3"/>
        <v>0.60349508095311721</v>
      </c>
      <c r="G11" s="83">
        <f t="shared" si="4"/>
        <v>0.84381226403100296</v>
      </c>
      <c r="I11" s="25">
        <v>818.51499999999999</v>
      </c>
      <c r="J11" s="223">
        <v>1242.3140000000001</v>
      </c>
      <c r="K11" s="4">
        <f t="shared" si="5"/>
        <v>3.8230060504676137E-2</v>
      </c>
      <c r="L11" s="229">
        <f t="shared" si="6"/>
        <v>5.792585080403094E-2</v>
      </c>
      <c r="M11" s="87">
        <f t="shared" si="7"/>
        <v>0.51776570985259907</v>
      </c>
      <c r="N11" s="83">
        <f t="shared" si="8"/>
        <v>0.51519118827828425</v>
      </c>
      <c r="P11" s="49">
        <f t="shared" si="0"/>
        <v>1.9474310322265973</v>
      </c>
      <c r="Q11" s="254">
        <f t="shared" si="0"/>
        <v>1.8433134458133087</v>
      </c>
      <c r="R11" s="92">
        <f t="shared" si="9"/>
        <v>-5.3464068657797681E-2</v>
      </c>
    </row>
    <row r="12" spans="1:18" ht="20.100000000000001" customHeight="1" x14ac:dyDescent="0.25">
      <c r="A12" s="14" t="s">
        <v>152</v>
      </c>
      <c r="B12" s="25">
        <v>7374.17</v>
      </c>
      <c r="C12" s="223">
        <v>13086.64</v>
      </c>
      <c r="D12" s="4">
        <f t="shared" si="1"/>
        <v>3.6807033964512341E-2</v>
      </c>
      <c r="E12" s="229">
        <f t="shared" si="2"/>
        <v>7.5109504945471667E-2</v>
      </c>
      <c r="F12" s="87">
        <f t="shared" si="3"/>
        <v>0.7746593853952376</v>
      </c>
      <c r="G12" s="83">
        <f t="shared" si="4"/>
        <v>1.0406291095851086</v>
      </c>
      <c r="I12" s="25">
        <v>426.56500000000005</v>
      </c>
      <c r="J12" s="223">
        <v>777.46999999999991</v>
      </c>
      <c r="K12" s="4">
        <f t="shared" si="5"/>
        <v>1.9923404896889096E-2</v>
      </c>
      <c r="L12" s="229">
        <f t="shared" si="6"/>
        <v>3.6251391535964281E-2</v>
      </c>
      <c r="M12" s="87">
        <f t="shared" si="7"/>
        <v>0.82262961096198661</v>
      </c>
      <c r="N12" s="83">
        <f t="shared" si="8"/>
        <v>0.81953796168769766</v>
      </c>
      <c r="P12" s="49">
        <f t="shared" si="0"/>
        <v>0.57845832141108766</v>
      </c>
      <c r="Q12" s="254">
        <f t="shared" si="0"/>
        <v>0.59409443524082572</v>
      </c>
      <c r="R12" s="92">
        <f t="shared" si="9"/>
        <v>2.7030666257156475E-2</v>
      </c>
    </row>
    <row r="13" spans="1:18" ht="20.100000000000001" customHeight="1" x14ac:dyDescent="0.25">
      <c r="A13" s="14" t="s">
        <v>181</v>
      </c>
      <c r="B13" s="25">
        <v>8139.5400000000009</v>
      </c>
      <c r="C13" s="223">
        <v>5606.8200000000006</v>
      </c>
      <c r="D13" s="4">
        <f t="shared" si="1"/>
        <v>4.0627260455821712E-2</v>
      </c>
      <c r="E13" s="229">
        <f t="shared" si="2"/>
        <v>3.217980127201249E-2</v>
      </c>
      <c r="F13" s="87">
        <f t="shared" si="3"/>
        <v>-0.31116254726925602</v>
      </c>
      <c r="G13" s="83">
        <f t="shared" si="4"/>
        <v>-0.20792588742219112</v>
      </c>
      <c r="I13" s="25">
        <v>1070.4750000000001</v>
      </c>
      <c r="J13" s="223">
        <v>769.04500000000007</v>
      </c>
      <c r="K13" s="4">
        <f t="shared" si="5"/>
        <v>4.9998257843464317E-2</v>
      </c>
      <c r="L13" s="229">
        <f t="shared" si="6"/>
        <v>3.5858555833377048E-2</v>
      </c>
      <c r="M13" s="87">
        <f t="shared" si="7"/>
        <v>-0.28158527756369839</v>
      </c>
      <c r="N13" s="83">
        <f t="shared" si="8"/>
        <v>-0.28280389397478944</v>
      </c>
      <c r="P13" s="49">
        <f t="shared" si="0"/>
        <v>1.3151541733316625</v>
      </c>
      <c r="Q13" s="254">
        <f t="shared" si="0"/>
        <v>1.371624200527215</v>
      </c>
      <c r="R13" s="92">
        <f t="shared" si="9"/>
        <v>4.2937952325770086E-2</v>
      </c>
    </row>
    <row r="14" spans="1:18" ht="20.100000000000001" customHeight="1" x14ac:dyDescent="0.25">
      <c r="A14" s="14" t="s">
        <v>142</v>
      </c>
      <c r="B14" s="25">
        <v>3208.2999999999997</v>
      </c>
      <c r="C14" s="223">
        <v>3258.28</v>
      </c>
      <c r="D14" s="4">
        <f t="shared" si="1"/>
        <v>1.6013735385588469E-2</v>
      </c>
      <c r="E14" s="229">
        <f t="shared" si="2"/>
        <v>1.8700583020067142E-2</v>
      </c>
      <c r="F14" s="87">
        <f t="shared" si="3"/>
        <v>1.5578343671103225E-2</v>
      </c>
      <c r="G14" s="83">
        <f t="shared" si="4"/>
        <v>0.1677839410845203</v>
      </c>
      <c r="I14" s="25">
        <v>550.94000000000005</v>
      </c>
      <c r="J14" s="223">
        <v>718.36300000000017</v>
      </c>
      <c r="K14" s="4">
        <f t="shared" si="5"/>
        <v>2.5732539457977283E-2</v>
      </c>
      <c r="L14" s="229">
        <f t="shared" si="6"/>
        <v>3.3495386803284906E-2</v>
      </c>
      <c r="M14" s="87">
        <f t="shared" si="7"/>
        <v>0.30388608559915797</v>
      </c>
      <c r="N14" s="83">
        <f t="shared" si="8"/>
        <v>0.30167435895647993</v>
      </c>
      <c r="P14" s="49">
        <f t="shared" si="0"/>
        <v>1.7172334258018269</v>
      </c>
      <c r="Q14" s="254">
        <f t="shared" si="0"/>
        <v>2.2047307168199177</v>
      </c>
      <c r="R14" s="92">
        <f t="shared" si="9"/>
        <v>0.28388527948113051</v>
      </c>
    </row>
    <row r="15" spans="1:18" ht="20.100000000000001" customHeight="1" x14ac:dyDescent="0.25">
      <c r="A15" s="14" t="s">
        <v>145</v>
      </c>
      <c r="B15" s="25">
        <v>3953.0200000000004</v>
      </c>
      <c r="C15" s="223">
        <v>3430.7200000000003</v>
      </c>
      <c r="D15" s="4">
        <f t="shared" si="1"/>
        <v>1.9730890581909091E-2</v>
      </c>
      <c r="E15" s="229">
        <f t="shared" si="2"/>
        <v>1.9690285727010797E-2</v>
      </c>
      <c r="F15" s="87">
        <f t="shared" si="3"/>
        <v>-0.13212682961381428</v>
      </c>
      <c r="G15" s="83">
        <f t="shared" si="4"/>
        <v>-2.0579332052818762E-3</v>
      </c>
      <c r="I15" s="25">
        <v>587.53999999999985</v>
      </c>
      <c r="J15" s="223">
        <v>652.21299999999997</v>
      </c>
      <c r="K15" s="4">
        <f t="shared" si="5"/>
        <v>2.7442001367009052E-2</v>
      </c>
      <c r="L15" s="229">
        <f t="shared" si="6"/>
        <v>3.0410985411457512E-2</v>
      </c>
      <c r="M15" s="87">
        <f t="shared" si="7"/>
        <v>0.1100742077135176</v>
      </c>
      <c r="N15" s="83">
        <f t="shared" si="8"/>
        <v>0.10819123593579406</v>
      </c>
      <c r="P15" s="49">
        <f t="shared" si="0"/>
        <v>1.4863066718610072</v>
      </c>
      <c r="Q15" s="254">
        <f t="shared" si="0"/>
        <v>1.9010965628206322</v>
      </c>
      <c r="R15" s="92">
        <f t="shared" si="9"/>
        <v>0.27907423065003528</v>
      </c>
    </row>
    <row r="16" spans="1:18" ht="20.100000000000001" customHeight="1" x14ac:dyDescent="0.25">
      <c r="A16" s="14" t="s">
        <v>186</v>
      </c>
      <c r="B16" s="25">
        <v>1484.22</v>
      </c>
      <c r="C16" s="223">
        <v>2804.42</v>
      </c>
      <c r="D16" s="4">
        <f t="shared" si="1"/>
        <v>7.4082555664988061E-3</v>
      </c>
      <c r="E16" s="229">
        <f t="shared" si="2"/>
        <v>1.6095697433350323E-2</v>
      </c>
      <c r="F16" s="87">
        <f t="shared" si="3"/>
        <v>0.8894907763000095</v>
      </c>
      <c r="G16" s="83">
        <f t="shared" si="4"/>
        <v>1.1726703795340669</v>
      </c>
      <c r="I16" s="25">
        <v>322.19</v>
      </c>
      <c r="J16" s="223">
        <v>578.16699999999992</v>
      </c>
      <c r="K16" s="4">
        <f t="shared" si="5"/>
        <v>1.504840252652866E-2</v>
      </c>
      <c r="L16" s="229">
        <f t="shared" si="6"/>
        <v>2.6958414202700887E-2</v>
      </c>
      <c r="M16" s="87">
        <f t="shared" si="7"/>
        <v>0.79449082839318386</v>
      </c>
      <c r="N16" s="83">
        <f t="shared" si="8"/>
        <v>0.79144690974182819</v>
      </c>
      <c r="P16" s="49">
        <f t="shared" si="0"/>
        <v>2.1707698319656115</v>
      </c>
      <c r="Q16" s="254">
        <f t="shared" si="0"/>
        <v>2.0616277162479228</v>
      </c>
      <c r="R16" s="92">
        <f t="shared" si="9"/>
        <v>-5.0278069148796609E-2</v>
      </c>
    </row>
    <row r="17" spans="1:18" ht="20.100000000000001" customHeight="1" x14ac:dyDescent="0.25">
      <c r="A17" s="14" t="s">
        <v>178</v>
      </c>
      <c r="B17" s="25">
        <v>6586.6399999999994</v>
      </c>
      <c r="C17" s="223">
        <v>3279.5299999999997</v>
      </c>
      <c r="D17" s="4">
        <f t="shared" si="1"/>
        <v>3.287619924574773E-2</v>
      </c>
      <c r="E17" s="229">
        <f t="shared" si="2"/>
        <v>1.882254534042525E-2</v>
      </c>
      <c r="F17" s="87">
        <f t="shared" si="3"/>
        <v>-0.50209363195802414</v>
      </c>
      <c r="G17" s="83">
        <f t="shared" si="4"/>
        <v>-0.42747197753220229</v>
      </c>
      <c r="I17" s="25">
        <v>871.09100000000001</v>
      </c>
      <c r="J17" s="223">
        <v>539.15200000000004</v>
      </c>
      <c r="K17" s="4">
        <f t="shared" si="5"/>
        <v>4.0685707207661244E-2</v>
      </c>
      <c r="L17" s="229">
        <f t="shared" si="6"/>
        <v>2.5139246851194539E-2</v>
      </c>
      <c r="M17" s="87">
        <f t="shared" si="7"/>
        <v>-0.38106122092869743</v>
      </c>
      <c r="N17" s="83">
        <f t="shared" si="8"/>
        <v>-0.38211110051785602</v>
      </c>
      <c r="P17" s="49">
        <f t="shared" si="0"/>
        <v>1.3225119332466932</v>
      </c>
      <c r="Q17" s="254">
        <f t="shared" si="0"/>
        <v>1.6439916695380132</v>
      </c>
      <c r="R17" s="92">
        <f t="shared" si="9"/>
        <v>0.24308267336545319</v>
      </c>
    </row>
    <row r="18" spans="1:18" ht="20.100000000000001" customHeight="1" x14ac:dyDescent="0.25">
      <c r="A18" s="14" t="s">
        <v>185</v>
      </c>
      <c r="B18" s="25">
        <v>4966.7800000000007</v>
      </c>
      <c r="C18" s="223">
        <v>3893.5699999999993</v>
      </c>
      <c r="D18" s="4">
        <f t="shared" si="1"/>
        <v>2.4790917507225983E-2</v>
      </c>
      <c r="E18" s="229">
        <f t="shared" si="2"/>
        <v>2.2346768549493228E-2</v>
      </c>
      <c r="F18" s="87">
        <f t="shared" si="3"/>
        <v>-0.21607761970532241</v>
      </c>
      <c r="G18" s="83">
        <f t="shared" si="4"/>
        <v>-9.8590500211230225E-2</v>
      </c>
      <c r="I18" s="25">
        <v>596.2109999999999</v>
      </c>
      <c r="J18" s="223">
        <v>536.02300000000002</v>
      </c>
      <c r="K18" s="4">
        <f t="shared" si="5"/>
        <v>2.7846994378299069E-2</v>
      </c>
      <c r="L18" s="229">
        <f t="shared" si="6"/>
        <v>2.4993349769485876E-2</v>
      </c>
      <c r="M18" s="87">
        <f t="shared" si="7"/>
        <v>-0.10095083787451067</v>
      </c>
      <c r="N18" s="83">
        <f t="shared" si="8"/>
        <v>-0.10247585682126667</v>
      </c>
      <c r="P18" s="49">
        <f t="shared" si="0"/>
        <v>1.2003974405953151</v>
      </c>
      <c r="Q18" s="254">
        <f t="shared" si="0"/>
        <v>1.3766877184691686</v>
      </c>
      <c r="R18" s="92">
        <f t="shared" si="9"/>
        <v>0.14685992481492263</v>
      </c>
    </row>
    <row r="19" spans="1:18" ht="20.100000000000001" customHeight="1" x14ac:dyDescent="0.25">
      <c r="A19" s="14" t="s">
        <v>147</v>
      </c>
      <c r="B19" s="25">
        <v>10580.28</v>
      </c>
      <c r="C19" s="223">
        <v>3153.55</v>
      </c>
      <c r="D19" s="4">
        <f t="shared" si="1"/>
        <v>5.2809838302351399E-2</v>
      </c>
      <c r="E19" s="229">
        <f t="shared" si="2"/>
        <v>1.809949531130926E-2</v>
      </c>
      <c r="F19" s="87">
        <f t="shared" si="3"/>
        <v>-0.70194078039522578</v>
      </c>
      <c r="G19" s="83">
        <f t="shared" si="4"/>
        <v>-0.65727038951180883</v>
      </c>
      <c r="I19" s="25">
        <v>1176.7130000000002</v>
      </c>
      <c r="J19" s="223">
        <v>474.09599999999995</v>
      </c>
      <c r="K19" s="4">
        <f t="shared" si="5"/>
        <v>5.4960274627391045E-2</v>
      </c>
      <c r="L19" s="229">
        <f t="shared" si="6"/>
        <v>2.2105855816474618E-2</v>
      </c>
      <c r="M19" s="87">
        <f t="shared" si="7"/>
        <v>-0.59710141725297505</v>
      </c>
      <c r="N19" s="83">
        <f t="shared" si="8"/>
        <v>-0.59778483702376695</v>
      </c>
      <c r="P19" s="49">
        <f t="shared" si="0"/>
        <v>1.1121756702091061</v>
      </c>
      <c r="Q19" s="254">
        <f t="shared" si="0"/>
        <v>1.5033723898463633</v>
      </c>
      <c r="R19" s="92">
        <f t="shared" si="9"/>
        <v>0.35174004441556089</v>
      </c>
    </row>
    <row r="20" spans="1:18" ht="20.100000000000001" customHeight="1" x14ac:dyDescent="0.25">
      <c r="A20" s="14" t="s">
        <v>146</v>
      </c>
      <c r="B20" s="25">
        <v>4963.2200000000012</v>
      </c>
      <c r="C20" s="223">
        <v>3626.83</v>
      </c>
      <c r="D20" s="4">
        <f t="shared" si="1"/>
        <v>2.4773148315450685E-2</v>
      </c>
      <c r="E20" s="229">
        <f t="shared" si="2"/>
        <v>2.0815840110325112E-2</v>
      </c>
      <c r="F20" s="87">
        <f t="shared" si="3"/>
        <v>-0.26925866675263255</v>
      </c>
      <c r="G20" s="83">
        <f t="shared" si="4"/>
        <v>-0.15974183639216546</v>
      </c>
      <c r="I20" s="25">
        <v>641.15700000000004</v>
      </c>
      <c r="J20" s="223">
        <v>470.11</v>
      </c>
      <c r="K20" s="4">
        <f t="shared" si="5"/>
        <v>2.9946269650521544E-2</v>
      </c>
      <c r="L20" s="229">
        <f t="shared" si="6"/>
        <v>2.1919999067452338E-2</v>
      </c>
      <c r="M20" s="87">
        <f t="shared" si="7"/>
        <v>-0.26677865171868981</v>
      </c>
      <c r="N20" s="83">
        <f t="shared" si="8"/>
        <v>-0.26802238398095174</v>
      </c>
      <c r="P20" s="49">
        <f t="shared" si="0"/>
        <v>1.2918166029311615</v>
      </c>
      <c r="Q20" s="254">
        <f t="shared" si="0"/>
        <v>1.2962008144853772</v>
      </c>
      <c r="R20" s="92">
        <f t="shared" si="9"/>
        <v>3.3938343448038739E-3</v>
      </c>
    </row>
    <row r="21" spans="1:18" ht="20.100000000000001" customHeight="1" x14ac:dyDescent="0.25">
      <c r="A21" s="14" t="s">
        <v>153</v>
      </c>
      <c r="B21" s="25">
        <v>4471.29</v>
      </c>
      <c r="C21" s="223">
        <v>5608.97</v>
      </c>
      <c r="D21" s="4">
        <f t="shared" si="1"/>
        <v>2.2317755475556485E-2</v>
      </c>
      <c r="E21" s="229">
        <f t="shared" si="2"/>
        <v>3.219214098913107E-2</v>
      </c>
      <c r="F21" s="87">
        <f t="shared" si="3"/>
        <v>0.25444111207280234</v>
      </c>
      <c r="G21" s="83">
        <f t="shared" si="4"/>
        <v>0.4424452774558581</v>
      </c>
      <c r="I21" s="25">
        <v>360.18800000000005</v>
      </c>
      <c r="J21" s="223">
        <v>456.10200000000003</v>
      </c>
      <c r="K21" s="4">
        <f t="shared" si="5"/>
        <v>1.6823160275692309E-2</v>
      </c>
      <c r="L21" s="229">
        <f t="shared" si="6"/>
        <v>2.1266842685037857E-2</v>
      </c>
      <c r="M21" s="87">
        <f t="shared" si="7"/>
        <v>0.26628871589281145</v>
      </c>
      <c r="N21" s="83">
        <f t="shared" si="8"/>
        <v>0.2641407640730975</v>
      </c>
      <c r="P21" s="49">
        <f t="shared" si="0"/>
        <v>0.80555723292383197</v>
      </c>
      <c r="Q21" s="254">
        <f t="shared" si="0"/>
        <v>0.81316534051706468</v>
      </c>
      <c r="R21" s="92">
        <f t="shared" si="9"/>
        <v>9.4445276912460997E-3</v>
      </c>
    </row>
    <row r="22" spans="1:18" ht="20.100000000000001" customHeight="1" x14ac:dyDescent="0.25">
      <c r="A22" s="14" t="s">
        <v>184</v>
      </c>
      <c r="B22" s="25">
        <v>42673.760000000002</v>
      </c>
      <c r="C22" s="223">
        <v>2533.2099999999996</v>
      </c>
      <c r="D22" s="4">
        <f t="shared" si="1"/>
        <v>0.21299950146436114</v>
      </c>
      <c r="E22" s="229">
        <f t="shared" si="2"/>
        <v>1.4539113861382163E-2</v>
      </c>
      <c r="F22" s="87">
        <f t="shared" si="3"/>
        <v>-0.94063775959746698</v>
      </c>
      <c r="G22" s="83">
        <f t="shared" si="4"/>
        <v>-0.93174108971417091</v>
      </c>
      <c r="I22" s="25">
        <v>2775.4410000000003</v>
      </c>
      <c r="J22" s="223">
        <v>419.39800000000002</v>
      </c>
      <c r="K22" s="4">
        <f t="shared" si="5"/>
        <v>0.12963143907828062</v>
      </c>
      <c r="L22" s="229">
        <f t="shared" si="6"/>
        <v>1.9555431215867301E-2</v>
      </c>
      <c r="M22" s="87">
        <f t="shared" si="7"/>
        <v>-0.84888959988700896</v>
      </c>
      <c r="N22" s="83">
        <f t="shared" si="8"/>
        <v>-0.84914592204705563</v>
      </c>
      <c r="P22" s="49">
        <f t="shared" si="0"/>
        <v>0.65038585772615298</v>
      </c>
      <c r="Q22" s="254">
        <f t="shared" si="0"/>
        <v>1.6555990225839945</v>
      </c>
      <c r="R22" s="92">
        <f t="shared" si="9"/>
        <v>1.5455643029696529</v>
      </c>
    </row>
    <row r="23" spans="1:18" ht="20.100000000000001" customHeight="1" x14ac:dyDescent="0.25">
      <c r="A23" s="14" t="s">
        <v>154</v>
      </c>
      <c r="B23" s="25">
        <v>5678.9000000000005</v>
      </c>
      <c r="C23" s="223">
        <v>10405.260000000002</v>
      </c>
      <c r="D23" s="4">
        <f t="shared" si="1"/>
        <v>2.8345354823806495E-2</v>
      </c>
      <c r="E23" s="229">
        <f t="shared" si="2"/>
        <v>5.9719983695503104E-2</v>
      </c>
      <c r="F23" s="87">
        <f t="shared" si="3"/>
        <v>0.83226681223476395</v>
      </c>
      <c r="G23" s="83">
        <f t="shared" si="4"/>
        <v>1.1068702108941642</v>
      </c>
      <c r="I23" s="25">
        <v>239.108</v>
      </c>
      <c r="J23" s="223">
        <v>415.96299999999997</v>
      </c>
      <c r="K23" s="4">
        <f t="shared" si="5"/>
        <v>1.116792399302652E-2</v>
      </c>
      <c r="L23" s="229">
        <f t="shared" si="6"/>
        <v>1.9395266154931135E-2</v>
      </c>
      <c r="M23" s="87">
        <f t="shared" si="7"/>
        <v>0.73964484668016106</v>
      </c>
      <c r="N23" s="83">
        <f t="shared" si="8"/>
        <v>0.73669396094045192</v>
      </c>
      <c r="P23" s="49">
        <f t="shared" si="0"/>
        <v>0.42104632939477715</v>
      </c>
      <c r="Q23" s="254">
        <f t="shared" si="0"/>
        <v>0.39976223563851343</v>
      </c>
      <c r="R23" s="92">
        <f t="shared" si="9"/>
        <v>-5.0550479294898559E-2</v>
      </c>
    </row>
    <row r="24" spans="1:18" ht="20.100000000000001" customHeight="1" x14ac:dyDescent="0.25">
      <c r="A24" s="14" t="s">
        <v>143</v>
      </c>
      <c r="B24" s="25">
        <v>1645.38</v>
      </c>
      <c r="C24" s="223">
        <v>2107.4699999999998</v>
      </c>
      <c r="D24" s="4">
        <f t="shared" si="1"/>
        <v>8.2126608885514322E-3</v>
      </c>
      <c r="E24" s="229">
        <f t="shared" si="2"/>
        <v>1.2095620295769821E-2</v>
      </c>
      <c r="F24" s="87">
        <f t="shared" si="3"/>
        <v>0.28084089997447376</v>
      </c>
      <c r="G24" s="83">
        <f t="shared" si="4"/>
        <v>0.4728016242130843</v>
      </c>
      <c r="I24" s="25">
        <v>295.25400000000008</v>
      </c>
      <c r="J24" s="223">
        <v>365.73</v>
      </c>
      <c r="K24" s="4">
        <f t="shared" si="5"/>
        <v>1.3790313292056532E-2</v>
      </c>
      <c r="L24" s="229">
        <f t="shared" si="6"/>
        <v>1.7053032819849278E-2</v>
      </c>
      <c r="M24" s="87">
        <f t="shared" si="7"/>
        <v>0.23869617346420344</v>
      </c>
      <c r="N24" s="83">
        <f t="shared" si="8"/>
        <v>0.2365950257034502</v>
      </c>
      <c r="P24" s="49">
        <f t="shared" si="0"/>
        <v>1.7944426211574229</v>
      </c>
      <c r="Q24" s="254">
        <f t="shared" si="0"/>
        <v>1.7353983686600525</v>
      </c>
      <c r="R24" s="92">
        <f t="shared" si="9"/>
        <v>-3.2903951233217286E-2</v>
      </c>
    </row>
    <row r="25" spans="1:18" ht="20.100000000000001" customHeight="1" x14ac:dyDescent="0.25">
      <c r="A25" s="14" t="s">
        <v>187</v>
      </c>
      <c r="B25" s="25">
        <v>1531.12</v>
      </c>
      <c r="C25" s="223">
        <v>1136.8599999999999</v>
      </c>
      <c r="D25" s="4">
        <f t="shared" si="1"/>
        <v>7.6423496941003697E-3</v>
      </c>
      <c r="E25" s="229">
        <f t="shared" si="2"/>
        <v>6.5248980481092868E-3</v>
      </c>
      <c r="F25" s="87">
        <f t="shared" si="3"/>
        <v>-0.25749777940331264</v>
      </c>
      <c r="G25" s="83">
        <f t="shared" si="4"/>
        <v>-0.14621833476865329</v>
      </c>
      <c r="I25" s="25">
        <v>405.71399999999994</v>
      </c>
      <c r="J25" s="223">
        <v>316.315</v>
      </c>
      <c r="K25" s="4">
        <f t="shared" si="5"/>
        <v>1.894952538144588E-2</v>
      </c>
      <c r="L25" s="229">
        <f t="shared" si="6"/>
        <v>1.4748940684140278E-2</v>
      </c>
      <c r="M25" s="87">
        <f t="shared" si="7"/>
        <v>-0.22034980306324148</v>
      </c>
      <c r="N25" s="83">
        <f t="shared" si="8"/>
        <v>-0.22167229061148605</v>
      </c>
      <c r="P25" s="49">
        <f t="shared" si="0"/>
        <v>2.6497857777313341</v>
      </c>
      <c r="Q25" s="254">
        <f t="shared" si="0"/>
        <v>2.7823566666080257</v>
      </c>
      <c r="R25" s="92">
        <f t="shared" si="9"/>
        <v>5.0030794938523228E-2</v>
      </c>
    </row>
    <row r="26" spans="1:18" ht="20.100000000000001" customHeight="1" x14ac:dyDescent="0.25">
      <c r="A26" s="14" t="s">
        <v>188</v>
      </c>
      <c r="B26" s="25">
        <v>971.67000000000007</v>
      </c>
      <c r="C26" s="223">
        <v>2093.83</v>
      </c>
      <c r="D26" s="4">
        <f t="shared" si="1"/>
        <v>4.8499411719959947E-3</v>
      </c>
      <c r="E26" s="229">
        <f t="shared" si="2"/>
        <v>1.2017334834608191E-2</v>
      </c>
      <c r="F26" s="87">
        <f t="shared" si="3"/>
        <v>1.1548776848106865</v>
      </c>
      <c r="G26" s="83">
        <f t="shared" si="4"/>
        <v>1.4778310516419013</v>
      </c>
      <c r="I26" s="25">
        <v>98.417000000000002</v>
      </c>
      <c r="J26" s="223">
        <v>250.86300000000003</v>
      </c>
      <c r="K26" s="4">
        <f t="shared" si="5"/>
        <v>4.5967243907426396E-3</v>
      </c>
      <c r="L26" s="229">
        <f t="shared" si="6"/>
        <v>1.1697085205714186E-2</v>
      </c>
      <c r="M26" s="87">
        <f t="shared" si="7"/>
        <v>1.5489803590843048</v>
      </c>
      <c r="N26" s="83">
        <f t="shared" si="8"/>
        <v>1.5446566318552815</v>
      </c>
      <c r="P26" s="49">
        <f t="shared" si="0"/>
        <v>1.0128644498646659</v>
      </c>
      <c r="Q26" s="254">
        <f t="shared" si="0"/>
        <v>1.1981058634177562</v>
      </c>
      <c r="R26" s="92">
        <f t="shared" si="9"/>
        <v>0.18288865166295576</v>
      </c>
    </row>
    <row r="27" spans="1:18" ht="20.100000000000001" customHeight="1" x14ac:dyDescent="0.25">
      <c r="A27" s="14" t="s">
        <v>180</v>
      </c>
      <c r="B27" s="25">
        <v>1256.79</v>
      </c>
      <c r="C27" s="223">
        <v>1684.77</v>
      </c>
      <c r="D27" s="4">
        <f t="shared" si="1"/>
        <v>6.2730737447413689E-3</v>
      </c>
      <c r="E27" s="229">
        <f t="shared" si="2"/>
        <v>9.6695745162228269E-3</v>
      </c>
      <c r="F27" s="87">
        <f t="shared" si="3"/>
        <v>0.34053421812713341</v>
      </c>
      <c r="G27" s="83">
        <f t="shared" si="4"/>
        <v>0.54144123115541209</v>
      </c>
      <c r="I27" s="25">
        <v>191.13499999999999</v>
      </c>
      <c r="J27" s="223">
        <v>233.13499999999996</v>
      </c>
      <c r="K27" s="4">
        <f t="shared" si="5"/>
        <v>8.9272678137374065E-3</v>
      </c>
      <c r="L27" s="229">
        <f t="shared" si="6"/>
        <v>1.0870474958181064E-2</v>
      </c>
      <c r="M27" s="87">
        <f t="shared" si="7"/>
        <v>0.21973997436366952</v>
      </c>
      <c r="N27" s="83">
        <f t="shared" si="8"/>
        <v>0.21767098119913267</v>
      </c>
      <c r="P27" s="49">
        <f t="shared" si="0"/>
        <v>1.5208189116717987</v>
      </c>
      <c r="Q27" s="254">
        <f t="shared" si="0"/>
        <v>1.383779388284454</v>
      </c>
      <c r="R27" s="92">
        <f t="shared" si="9"/>
        <v>-9.0109034241756328E-2</v>
      </c>
    </row>
    <row r="28" spans="1:18" ht="20.100000000000001" customHeight="1" x14ac:dyDescent="0.25">
      <c r="A28" s="14" t="s">
        <v>183</v>
      </c>
      <c r="B28" s="25">
        <v>958.18</v>
      </c>
      <c r="C28" s="223">
        <v>1038.6899999999998</v>
      </c>
      <c r="D28" s="4">
        <f t="shared" si="1"/>
        <v>4.7826079143980177E-3</v>
      </c>
      <c r="E28" s="229">
        <f t="shared" si="2"/>
        <v>5.9614608250713672E-3</v>
      </c>
      <c r="F28" s="87">
        <f t="shared" ref="F28" si="10">(C28-B28)/B28</f>
        <v>8.4023878603185082E-2</v>
      </c>
      <c r="G28" s="83">
        <f t="shared" ref="G28" si="11">(E28-D28)/D28</f>
        <v>0.24648746704165703</v>
      </c>
      <c r="I28" s="25">
        <v>231.97800000000004</v>
      </c>
      <c r="J28" s="223">
        <v>215.44499999999999</v>
      </c>
      <c r="K28" s="4">
        <f t="shared" si="5"/>
        <v>1.083490586703208E-2</v>
      </c>
      <c r="L28" s="229">
        <f t="shared" si="6"/>
        <v>1.0045636551205609E-2</v>
      </c>
      <c r="M28" s="87">
        <f t="shared" ref="M28:M29" si="12">(J28-I28)/I28</f>
        <v>-7.1269689367095337E-2</v>
      </c>
      <c r="N28" s="83">
        <f t="shared" ref="N28:N29" si="13">(L28-K28)/K28</f>
        <v>-7.2845055186683369E-2</v>
      </c>
      <c r="P28" s="49">
        <f t="shared" ref="P28:P29" si="14">(I28/B28)*10</f>
        <v>2.4210273643783009</v>
      </c>
      <c r="Q28" s="254">
        <f t="shared" ref="Q28:Q29" si="15">(J28/C28)*10</f>
        <v>2.0741992317245765</v>
      </c>
      <c r="R28" s="92">
        <f t="shared" ref="R28:R29" si="16">(Q28-P28)/P28</f>
        <v>-0.14325659336064003</v>
      </c>
    </row>
    <row r="29" spans="1:18" ht="20.100000000000001" customHeight="1" x14ac:dyDescent="0.25">
      <c r="A29" s="14" t="s">
        <v>150</v>
      </c>
      <c r="B29" s="25">
        <v>410.17999999999995</v>
      </c>
      <c r="C29" s="223">
        <v>919.38999999999987</v>
      </c>
      <c r="D29" s="4">
        <f t="shared" si="1"/>
        <v>2.0473503040428507E-3</v>
      </c>
      <c r="E29" s="229">
        <f t="shared" si="2"/>
        <v>5.2767500100726538E-3</v>
      </c>
      <c r="F29" s="87">
        <f>(C29-B29)/B29</f>
        <v>1.2414305914476571</v>
      </c>
      <c r="G29" s="83">
        <f>(E29-D29)/D29</f>
        <v>1.57735571663178</v>
      </c>
      <c r="I29" s="25">
        <v>84.141999999999996</v>
      </c>
      <c r="J29" s="223">
        <v>202.14400000000001</v>
      </c>
      <c r="K29" s="4">
        <f t="shared" si="5"/>
        <v>3.9299875396107088E-3</v>
      </c>
      <c r="L29" s="229">
        <f t="shared" si="6"/>
        <v>9.425445728640288E-3</v>
      </c>
      <c r="M29" s="87">
        <f t="shared" si="12"/>
        <v>1.4024149651779136</v>
      </c>
      <c r="N29" s="83">
        <f t="shared" si="13"/>
        <v>1.3983398506077556</v>
      </c>
      <c r="P29" s="49">
        <f t="shared" si="14"/>
        <v>2.0513433126919893</v>
      </c>
      <c r="Q29" s="254">
        <f t="shared" si="15"/>
        <v>2.1986752085621992</v>
      </c>
      <c r="R29" s="92">
        <f t="shared" si="16"/>
        <v>7.1822154272590005E-2</v>
      </c>
    </row>
    <row r="30" spans="1:18" ht="20.100000000000001" customHeight="1" x14ac:dyDescent="0.25">
      <c r="A30" s="14" t="s">
        <v>148</v>
      </c>
      <c r="B30" s="25">
        <v>954.52</v>
      </c>
      <c r="C30" s="223">
        <v>1527.1000000000001</v>
      </c>
      <c r="D30" s="4">
        <f t="shared" si="1"/>
        <v>4.7643395880222882E-3</v>
      </c>
      <c r="E30" s="229">
        <f t="shared" si="2"/>
        <v>8.7646427961821979E-3</v>
      </c>
      <c r="F30" s="87">
        <f t="shared" si="3"/>
        <v>0.59986171059799709</v>
      </c>
      <c r="G30" s="83">
        <f t="shared" si="4"/>
        <v>0.83963435734446967</v>
      </c>
      <c r="I30" s="25">
        <v>71.783000000000001</v>
      </c>
      <c r="J30" s="223">
        <v>167.80699999999999</v>
      </c>
      <c r="K30" s="4">
        <f t="shared" si="5"/>
        <v>3.3527405523504973E-3</v>
      </c>
      <c r="L30" s="229">
        <f t="shared" si="6"/>
        <v>7.8244012752589267E-3</v>
      </c>
      <c r="M30" s="87">
        <f t="shared" si="7"/>
        <v>1.3376983408327876</v>
      </c>
      <c r="N30" s="83">
        <f t="shared" si="8"/>
        <v>1.3337330023265577</v>
      </c>
      <c r="P30" s="49">
        <f t="shared" si="0"/>
        <v>0.75203243515065155</v>
      </c>
      <c r="Q30" s="254">
        <f t="shared" si="0"/>
        <v>1.0988605854233513</v>
      </c>
      <c r="R30" s="92">
        <f t="shared" si="9"/>
        <v>0.46118775475850465</v>
      </c>
    </row>
    <row r="31" spans="1:18" ht="20.100000000000001" customHeight="1" x14ac:dyDescent="0.25">
      <c r="A31" s="14" t="s">
        <v>156</v>
      </c>
      <c r="B31" s="25">
        <v>338.74999999999994</v>
      </c>
      <c r="C31" s="223">
        <v>872.46</v>
      </c>
      <c r="D31" s="4">
        <f t="shared" si="1"/>
        <v>1.6908184589558624E-3</v>
      </c>
      <c r="E31" s="229">
        <f t="shared" si="2"/>
        <v>5.0073998126888347E-3</v>
      </c>
      <c r="F31" s="87">
        <f t="shared" si="3"/>
        <v>1.5755276752767531</v>
      </c>
      <c r="G31" s="83">
        <f t="shared" si="4"/>
        <v>1.9615242169647673</v>
      </c>
      <c r="I31" s="25">
        <v>52.116000000000007</v>
      </c>
      <c r="J31" s="223">
        <v>121.452</v>
      </c>
      <c r="K31" s="4">
        <f t="shared" si="5"/>
        <v>2.4341616625983666E-3</v>
      </c>
      <c r="L31" s="229">
        <f t="shared" si="6"/>
        <v>5.6629889318249374E-3</v>
      </c>
      <c r="M31" s="87">
        <f t="shared" si="7"/>
        <v>1.3304167626064927</v>
      </c>
      <c r="N31" s="83">
        <f t="shared" si="8"/>
        <v>1.3264637755324482</v>
      </c>
      <c r="P31" s="49">
        <f t="shared" si="0"/>
        <v>1.5384797047970484</v>
      </c>
      <c r="Q31" s="254">
        <f t="shared" si="0"/>
        <v>1.3920638195447355</v>
      </c>
      <c r="R31" s="92">
        <f t="shared" si="9"/>
        <v>-9.5169201644832696E-2</v>
      </c>
    </row>
    <row r="32" spans="1:18" ht="20.100000000000001" customHeight="1" thickBot="1" x14ac:dyDescent="0.3">
      <c r="A32" s="14" t="s">
        <v>18</v>
      </c>
      <c r="B32" s="25">
        <f>B33-SUM(B7:B31)</f>
        <v>7716.6699999999546</v>
      </c>
      <c r="C32" s="223">
        <f>C33-SUM(C7:C31)</f>
        <v>9317.7099999999919</v>
      </c>
      <c r="D32" s="4">
        <f t="shared" si="1"/>
        <v>3.8516569970984092E-2</v>
      </c>
      <c r="E32" s="229">
        <f t="shared" si="2"/>
        <v>5.3478095624657683E-2</v>
      </c>
      <c r="F32" s="87">
        <f t="shared" si="3"/>
        <v>0.20747809612177878</v>
      </c>
      <c r="G32" s="83">
        <f t="shared" si="4"/>
        <v>0.38844387402472863</v>
      </c>
      <c r="I32" s="25">
        <f>I33-SUM(I7:I31)</f>
        <v>1131.3999999999905</v>
      </c>
      <c r="J32" s="223">
        <f>J33-SUM(J7:J31)</f>
        <v>1395.3960000000006</v>
      </c>
      <c r="K32" s="4">
        <f t="shared" si="5"/>
        <v>5.2843858029468276E-2</v>
      </c>
      <c r="L32" s="229">
        <f t="shared" si="6"/>
        <v>6.5063663863195287E-2</v>
      </c>
      <c r="M32" s="87">
        <f t="shared" si="7"/>
        <v>0.23333569029522036</v>
      </c>
      <c r="N32" s="83">
        <f t="shared" si="8"/>
        <v>0.23124363529461947</v>
      </c>
      <c r="P32" s="49">
        <f t="shared" si="0"/>
        <v>1.4661764724939608</v>
      </c>
      <c r="Q32" s="254">
        <f t="shared" si="0"/>
        <v>1.4975739747212584</v>
      </c>
      <c r="R32" s="92">
        <f t="shared" si="9"/>
        <v>2.1414545122177969E-2</v>
      </c>
    </row>
    <row r="33" spans="1:18" ht="26.25" customHeight="1" thickBot="1" x14ac:dyDescent="0.3">
      <c r="A33" s="18" t="s">
        <v>19</v>
      </c>
      <c r="B33" s="23">
        <v>200346.75999999995</v>
      </c>
      <c r="C33" s="242">
        <v>174234.13999999996</v>
      </c>
      <c r="D33" s="20">
        <f>SUM(D7:D32)</f>
        <v>1</v>
      </c>
      <c r="E33" s="243">
        <f>SUM(E7:E32)</f>
        <v>1.0000000000000002</v>
      </c>
      <c r="F33" s="97">
        <f t="shared" si="3"/>
        <v>-0.13033712149874549</v>
      </c>
      <c r="G33" s="99">
        <v>0</v>
      </c>
      <c r="H33" s="2"/>
      <c r="I33" s="23">
        <v>21410.245999999992</v>
      </c>
      <c r="J33" s="242">
        <v>21446.625</v>
      </c>
      <c r="K33" s="20">
        <f>SUM(K7:K32)</f>
        <v>1</v>
      </c>
      <c r="L33" s="243">
        <f>SUM(L7:L32)</f>
        <v>0.99999999999999989</v>
      </c>
      <c r="M33" s="97">
        <f t="shared" si="7"/>
        <v>1.6991397483246155E-3</v>
      </c>
      <c r="N33" s="99">
        <f>K33-L33</f>
        <v>0</v>
      </c>
      <c r="P33" s="40">
        <f t="shared" si="0"/>
        <v>1.0686594582313185</v>
      </c>
      <c r="Q33" s="244">
        <f t="shared" si="0"/>
        <v>1.230908305341307</v>
      </c>
      <c r="R33" s="98">
        <f t="shared" si="9"/>
        <v>0.15182464896583425</v>
      </c>
    </row>
    <row r="35" spans="1:18" ht="15.75" thickBot="1" x14ac:dyDescent="0.3"/>
    <row r="36" spans="1:18" x14ac:dyDescent="0.25">
      <c r="A36" s="424" t="s">
        <v>2</v>
      </c>
      <c r="B36" s="408" t="s">
        <v>1</v>
      </c>
      <c r="C36" s="404"/>
      <c r="D36" s="408" t="s">
        <v>13</v>
      </c>
      <c r="E36" s="404"/>
      <c r="F36" s="427" t="s">
        <v>141</v>
      </c>
      <c r="G36" s="423"/>
      <c r="I36" s="428" t="s">
        <v>20</v>
      </c>
      <c r="J36" s="429"/>
      <c r="K36" s="408" t="s">
        <v>13</v>
      </c>
      <c r="L36" s="410"/>
      <c r="M36" s="422" t="s">
        <v>141</v>
      </c>
      <c r="N36" s="423"/>
      <c r="P36" s="403" t="s">
        <v>23</v>
      </c>
      <c r="Q36" s="404"/>
      <c r="R36" s="208" t="s">
        <v>0</v>
      </c>
    </row>
    <row r="37" spans="1:18" x14ac:dyDescent="0.25">
      <c r="A37" s="425"/>
      <c r="B37" s="411" t="str">
        <f>B5</f>
        <v>jan.-fev</v>
      </c>
      <c r="C37" s="412"/>
      <c r="D37" s="411" t="str">
        <f>B5</f>
        <v>jan.-fev</v>
      </c>
      <c r="E37" s="412"/>
      <c r="F37" s="411" t="str">
        <f>B5</f>
        <v>jan.-fev</v>
      </c>
      <c r="G37" s="413"/>
      <c r="I37" s="401" t="str">
        <f>B5</f>
        <v>jan.-fev</v>
      </c>
      <c r="J37" s="412"/>
      <c r="K37" s="411" t="str">
        <f>B5</f>
        <v>jan.-fev</v>
      </c>
      <c r="L37" s="402"/>
      <c r="M37" s="412" t="str">
        <f>B5</f>
        <v>jan.-fev</v>
      </c>
      <c r="N37" s="413"/>
      <c r="P37" s="401" t="str">
        <f>B5</f>
        <v>jan.-fev</v>
      </c>
      <c r="Q37" s="402"/>
      <c r="R37" s="209" t="str">
        <f>R5</f>
        <v>2019/2018</v>
      </c>
    </row>
    <row r="38" spans="1:18" ht="19.5" customHeight="1" thickBot="1" x14ac:dyDescent="0.3">
      <c r="A38" s="426"/>
      <c r="B38" s="148">
        <f>B6</f>
        <v>2018</v>
      </c>
      <c r="C38" s="213">
        <f>C6</f>
        <v>2019</v>
      </c>
      <c r="D38" s="148">
        <f>B6</f>
        <v>2018</v>
      </c>
      <c r="E38" s="213">
        <f>C6</f>
        <v>2019</v>
      </c>
      <c r="F38" s="148" t="s">
        <v>1</v>
      </c>
      <c r="G38" s="212" t="s">
        <v>15</v>
      </c>
      <c r="I38" s="36">
        <f>B6</f>
        <v>2018</v>
      </c>
      <c r="J38" s="213">
        <f>C6</f>
        <v>2019</v>
      </c>
      <c r="K38" s="148">
        <f>B6</f>
        <v>2018</v>
      </c>
      <c r="L38" s="213">
        <f>C6</f>
        <v>2019</v>
      </c>
      <c r="M38" s="37">
        <v>1000</v>
      </c>
      <c r="N38" s="212" t="s">
        <v>15</v>
      </c>
      <c r="P38" s="36">
        <f>B6</f>
        <v>2018</v>
      </c>
      <c r="Q38" s="213">
        <f>C6</f>
        <v>2019</v>
      </c>
      <c r="R38" s="210" t="s">
        <v>24</v>
      </c>
    </row>
    <row r="39" spans="1:18" ht="20.100000000000001" customHeight="1" x14ac:dyDescent="0.25">
      <c r="A39" s="57" t="s">
        <v>176</v>
      </c>
      <c r="B39" s="59">
        <v>25951.020000000004</v>
      </c>
      <c r="C39" s="245">
        <v>22171.799999999996</v>
      </c>
      <c r="D39" s="4">
        <f t="shared" ref="D39:D61" si="17">B39/$B$62</f>
        <v>0.2020680049297984</v>
      </c>
      <c r="E39" s="247">
        <f t="shared" ref="E39:E61" si="18">C39/$C$62</f>
        <v>0.26761007754389377</v>
      </c>
      <c r="F39" s="87">
        <f>(C39-B39)/B39</f>
        <v>-0.14562895793691377</v>
      </c>
      <c r="G39" s="101">
        <f>(E39-D39)/D39</f>
        <v>0.32435650877468558</v>
      </c>
      <c r="I39" s="59">
        <v>2610.5930000000003</v>
      </c>
      <c r="J39" s="245">
        <v>2474.7690000000007</v>
      </c>
      <c r="K39" s="4">
        <f t="shared" ref="K39:K61" si="19">I39/$I$62</f>
        <v>0.19807885905785658</v>
      </c>
      <c r="L39" s="247">
        <f t="shared" ref="L39:L61" si="20">J39/$J$62</f>
        <v>0.21743497494344188</v>
      </c>
      <c r="M39" s="87">
        <f>(J39-I39)/I39</f>
        <v>-5.2028025816356516E-2</v>
      </c>
      <c r="N39" s="101">
        <f>(L39-K39)/K39</f>
        <v>9.7719241607362076E-2</v>
      </c>
      <c r="P39" s="49">
        <f t="shared" ref="P39:Q62" si="21">(I39/B39)*10</f>
        <v>1.005969322207759</v>
      </c>
      <c r="Q39" s="253">
        <f t="shared" si="21"/>
        <v>1.1161786593781295</v>
      </c>
      <c r="R39" s="104">
        <f t="shared" si="9"/>
        <v>0.10955536589177359</v>
      </c>
    </row>
    <row r="40" spans="1:18" ht="20.100000000000001" customHeight="1" x14ac:dyDescent="0.25">
      <c r="A40" s="57" t="s">
        <v>177</v>
      </c>
      <c r="B40" s="25">
        <v>7304.5800000000008</v>
      </c>
      <c r="C40" s="223">
        <v>11130.529999999999</v>
      </c>
      <c r="D40" s="4">
        <f t="shared" si="17"/>
        <v>5.6877221298049431E-2</v>
      </c>
      <c r="E40" s="229">
        <f t="shared" si="18"/>
        <v>0.13434371572919818</v>
      </c>
      <c r="F40" s="87">
        <f t="shared" ref="F40:F62" si="22">(C40-B40)/B40</f>
        <v>0.52377412527482725</v>
      </c>
      <c r="G40" s="83">
        <f t="shared" ref="G40:G61" si="23">(E40-D40)/D40</f>
        <v>1.3619950599416046</v>
      </c>
      <c r="I40" s="25">
        <v>1298.1010000000001</v>
      </c>
      <c r="J40" s="223">
        <v>2123.0330000000004</v>
      </c>
      <c r="K40" s="4">
        <f t="shared" si="19"/>
        <v>9.8493470648953196E-2</v>
      </c>
      <c r="L40" s="229">
        <f t="shared" si="20"/>
        <v>0.18653119832966236</v>
      </c>
      <c r="M40" s="87">
        <f t="shared" ref="M40:M62" si="24">(J40-I40)/I40</f>
        <v>0.63549138318204834</v>
      </c>
      <c r="N40" s="83">
        <f t="shared" ref="N40:N61" si="25">(L40-K40)/K40</f>
        <v>0.8938432882976578</v>
      </c>
      <c r="P40" s="49">
        <f t="shared" si="21"/>
        <v>1.7771055967625791</v>
      </c>
      <c r="Q40" s="254">
        <f t="shared" si="21"/>
        <v>1.9073961437595519</v>
      </c>
      <c r="R40" s="92">
        <f t="shared" si="9"/>
        <v>7.3316153657007263E-2</v>
      </c>
    </row>
    <row r="41" spans="1:18" ht="20.100000000000001" customHeight="1" x14ac:dyDescent="0.25">
      <c r="A41" s="57" t="s">
        <v>179</v>
      </c>
      <c r="B41" s="25">
        <v>19914.670000000002</v>
      </c>
      <c r="C41" s="223">
        <v>17180.3</v>
      </c>
      <c r="D41" s="4">
        <f t="shared" si="17"/>
        <v>0.15506587547369269</v>
      </c>
      <c r="E41" s="229">
        <f t="shared" si="18"/>
        <v>0.20736347140184194</v>
      </c>
      <c r="F41" s="87">
        <f t="shared" si="22"/>
        <v>-0.13730430883363884</v>
      </c>
      <c r="G41" s="83">
        <f t="shared" si="23"/>
        <v>0.33726050795116214</v>
      </c>
      <c r="I41" s="25">
        <v>1582.7009999999996</v>
      </c>
      <c r="J41" s="223">
        <v>1498.26</v>
      </c>
      <c r="K41" s="4">
        <f t="shared" si="19"/>
        <v>0.120087508205886</v>
      </c>
      <c r="L41" s="229">
        <f t="shared" si="20"/>
        <v>0.13163819554825568</v>
      </c>
      <c r="M41" s="87">
        <f t="shared" si="24"/>
        <v>-5.3352465184516598E-2</v>
      </c>
      <c r="N41" s="83">
        <f t="shared" si="25"/>
        <v>9.6185585952590608E-2</v>
      </c>
      <c r="P41" s="49">
        <f t="shared" si="21"/>
        <v>0.79474126360115405</v>
      </c>
      <c r="Q41" s="254">
        <f t="shared" si="21"/>
        <v>0.8720802314278564</v>
      </c>
      <c r="R41" s="92">
        <f t="shared" si="9"/>
        <v>9.7313391626680915E-2</v>
      </c>
    </row>
    <row r="42" spans="1:18" ht="20.100000000000001" customHeight="1" x14ac:dyDescent="0.25">
      <c r="A42" s="57" t="s">
        <v>182</v>
      </c>
      <c r="B42" s="25">
        <v>4203.05</v>
      </c>
      <c r="C42" s="223">
        <v>6739.57</v>
      </c>
      <c r="D42" s="4">
        <f t="shared" si="17"/>
        <v>3.2727111617199982E-2</v>
      </c>
      <c r="E42" s="229">
        <f t="shared" si="18"/>
        <v>8.1345531274524416E-2</v>
      </c>
      <c r="F42" s="87">
        <f t="shared" si="22"/>
        <v>0.60349508095311721</v>
      </c>
      <c r="G42" s="83">
        <f t="shared" si="23"/>
        <v>1.485570136038912</v>
      </c>
      <c r="I42" s="25">
        <v>818.51499999999999</v>
      </c>
      <c r="J42" s="223">
        <v>1242.3140000000001</v>
      </c>
      <c r="K42" s="4">
        <f t="shared" si="19"/>
        <v>6.2104861738977106E-2</v>
      </c>
      <c r="L42" s="229">
        <f t="shared" si="20"/>
        <v>0.10915059686859138</v>
      </c>
      <c r="M42" s="87">
        <f t="shared" si="24"/>
        <v>0.51776570985259907</v>
      </c>
      <c r="N42" s="83">
        <f t="shared" si="25"/>
        <v>0.75752097037659616</v>
      </c>
      <c r="P42" s="49">
        <f t="shared" si="21"/>
        <v>1.9474310322265973</v>
      </c>
      <c r="Q42" s="254">
        <f t="shared" si="21"/>
        <v>1.8433134458133087</v>
      </c>
      <c r="R42" s="92">
        <f t="shared" si="9"/>
        <v>-5.3464068657797681E-2</v>
      </c>
    </row>
    <row r="43" spans="1:18" ht="20.100000000000001" customHeight="1" x14ac:dyDescent="0.25">
      <c r="A43" s="57" t="s">
        <v>181</v>
      </c>
      <c r="B43" s="25">
        <v>8139.5400000000009</v>
      </c>
      <c r="C43" s="223">
        <v>5606.8200000000006</v>
      </c>
      <c r="D43" s="4">
        <f t="shared" si="17"/>
        <v>6.3378649812080273E-2</v>
      </c>
      <c r="E43" s="229">
        <f t="shared" si="18"/>
        <v>6.7673420063984649E-2</v>
      </c>
      <c r="F43" s="87">
        <f t="shared" si="22"/>
        <v>-0.31116254726925602</v>
      </c>
      <c r="G43" s="83">
        <f t="shared" si="23"/>
        <v>6.7763675380250396E-2</v>
      </c>
      <c r="I43" s="25">
        <v>1070.4750000000001</v>
      </c>
      <c r="J43" s="223">
        <v>769.04500000000007</v>
      </c>
      <c r="K43" s="4">
        <f t="shared" si="19"/>
        <v>8.1222337855789487E-2</v>
      </c>
      <c r="L43" s="229">
        <f t="shared" si="20"/>
        <v>6.7568843922555702E-2</v>
      </c>
      <c r="M43" s="87">
        <f t="shared" si="24"/>
        <v>-0.28158527756369839</v>
      </c>
      <c r="N43" s="83">
        <f t="shared" si="25"/>
        <v>-0.1681002331830882</v>
      </c>
      <c r="P43" s="49">
        <f t="shared" si="21"/>
        <v>1.3151541733316625</v>
      </c>
      <c r="Q43" s="254">
        <f t="shared" si="21"/>
        <v>1.371624200527215</v>
      </c>
      <c r="R43" s="92">
        <f t="shared" si="9"/>
        <v>4.2937952325770086E-2</v>
      </c>
    </row>
    <row r="44" spans="1:18" ht="20.100000000000001" customHeight="1" x14ac:dyDescent="0.25">
      <c r="A44" s="57" t="s">
        <v>186</v>
      </c>
      <c r="B44" s="25">
        <v>1484.22</v>
      </c>
      <c r="C44" s="223">
        <v>2804.42</v>
      </c>
      <c r="D44" s="4">
        <f t="shared" si="17"/>
        <v>1.1556901203764066E-2</v>
      </c>
      <c r="E44" s="229">
        <f t="shared" si="18"/>
        <v>3.3848900570348221E-2</v>
      </c>
      <c r="F44" s="87">
        <f t="shared" si="22"/>
        <v>0.8894907763000095</v>
      </c>
      <c r="G44" s="83">
        <f t="shared" si="23"/>
        <v>1.92889070984908</v>
      </c>
      <c r="I44" s="25">
        <v>322.19</v>
      </c>
      <c r="J44" s="223">
        <v>578.16699999999992</v>
      </c>
      <c r="K44" s="4">
        <f t="shared" si="19"/>
        <v>2.4446180465453944E-2</v>
      </c>
      <c r="L44" s="229">
        <f t="shared" si="20"/>
        <v>5.0798166276579716E-2</v>
      </c>
      <c r="M44" s="87">
        <f t="shared" si="24"/>
        <v>0.79449082839318386</v>
      </c>
      <c r="N44" s="83">
        <f t="shared" si="25"/>
        <v>1.0779592275515193</v>
      </c>
      <c r="P44" s="49">
        <f t="shared" si="21"/>
        <v>2.1707698319656115</v>
      </c>
      <c r="Q44" s="254">
        <f t="shared" si="21"/>
        <v>2.0616277162479228</v>
      </c>
      <c r="R44" s="92">
        <f t="shared" si="9"/>
        <v>-5.0278069148796609E-2</v>
      </c>
    </row>
    <row r="45" spans="1:18" ht="20.100000000000001" customHeight="1" x14ac:dyDescent="0.25">
      <c r="A45" s="57" t="s">
        <v>178</v>
      </c>
      <c r="B45" s="25">
        <v>6586.6399999999994</v>
      </c>
      <c r="C45" s="223">
        <v>3279.5299999999997</v>
      </c>
      <c r="D45" s="4">
        <f t="shared" si="17"/>
        <v>5.1286970762259326E-2</v>
      </c>
      <c r="E45" s="229">
        <f t="shared" si="18"/>
        <v>3.9583402232003087E-2</v>
      </c>
      <c r="F45" s="87">
        <f t="shared" si="22"/>
        <v>-0.50209363195802414</v>
      </c>
      <c r="G45" s="83">
        <f t="shared" si="23"/>
        <v>-0.2281976953661021</v>
      </c>
      <c r="I45" s="25">
        <v>871.09100000000001</v>
      </c>
      <c r="J45" s="223">
        <v>539.15200000000004</v>
      </c>
      <c r="K45" s="4">
        <f t="shared" si="19"/>
        <v>6.6094068058700578E-2</v>
      </c>
      <c r="L45" s="229">
        <f t="shared" si="20"/>
        <v>4.7370280462825647E-2</v>
      </c>
      <c r="M45" s="87">
        <f t="shared" si="24"/>
        <v>-0.38106122092869743</v>
      </c>
      <c r="N45" s="83">
        <f t="shared" si="25"/>
        <v>-0.28328998571014946</v>
      </c>
      <c r="P45" s="49">
        <f t="shared" si="21"/>
        <v>1.3225119332466932</v>
      </c>
      <c r="Q45" s="254">
        <f t="shared" si="21"/>
        <v>1.6439916695380132</v>
      </c>
      <c r="R45" s="92">
        <f t="shared" si="9"/>
        <v>0.24308267336545319</v>
      </c>
    </row>
    <row r="46" spans="1:18" ht="20.100000000000001" customHeight="1" x14ac:dyDescent="0.25">
      <c r="A46" s="57" t="s">
        <v>185</v>
      </c>
      <c r="B46" s="25">
        <v>4966.7800000000007</v>
      </c>
      <c r="C46" s="223">
        <v>3893.5699999999993</v>
      </c>
      <c r="D46" s="4">
        <f t="shared" si="17"/>
        <v>3.867390667207779E-2</v>
      </c>
      <c r="E46" s="229">
        <f t="shared" si="18"/>
        <v>4.6994766758791731E-2</v>
      </c>
      <c r="F46" s="87">
        <f t="shared" si="22"/>
        <v>-0.21607761970532241</v>
      </c>
      <c r="G46" s="83">
        <f t="shared" si="23"/>
        <v>0.21515437158360642</v>
      </c>
      <c r="I46" s="25">
        <v>596.2109999999999</v>
      </c>
      <c r="J46" s="223">
        <v>536.02300000000002</v>
      </c>
      <c r="K46" s="4">
        <f t="shared" si="19"/>
        <v>4.523753593062714E-2</v>
      </c>
      <c r="L46" s="229">
        <f t="shared" si="20"/>
        <v>4.7095364284144715E-2</v>
      </c>
      <c r="M46" s="87">
        <f t="shared" si="24"/>
        <v>-0.10095083787451067</v>
      </c>
      <c r="N46" s="83">
        <f t="shared" si="25"/>
        <v>4.106829241023649E-2</v>
      </c>
      <c r="P46" s="49">
        <f t="shared" si="21"/>
        <v>1.2003974405953151</v>
      </c>
      <c r="Q46" s="254">
        <f t="shared" si="21"/>
        <v>1.3766877184691686</v>
      </c>
      <c r="R46" s="92">
        <f t="shared" si="9"/>
        <v>0.14685992481492263</v>
      </c>
    </row>
    <row r="47" spans="1:18" ht="20.100000000000001" customHeight="1" x14ac:dyDescent="0.25">
      <c r="A47" s="57" t="s">
        <v>184</v>
      </c>
      <c r="B47" s="25">
        <v>42673.760000000002</v>
      </c>
      <c r="C47" s="223">
        <v>2533.2099999999996</v>
      </c>
      <c r="D47" s="4">
        <f t="shared" si="17"/>
        <v>0.332279869772095</v>
      </c>
      <c r="E47" s="229">
        <f t="shared" si="18"/>
        <v>3.0575439275790293E-2</v>
      </c>
      <c r="F47" s="87">
        <f t="shared" si="22"/>
        <v>-0.94063775959746698</v>
      </c>
      <c r="G47" s="83">
        <f t="shared" si="23"/>
        <v>-0.90798287209886808</v>
      </c>
      <c r="I47" s="25">
        <v>2775.4410000000003</v>
      </c>
      <c r="J47" s="223">
        <v>419.39800000000002</v>
      </c>
      <c r="K47" s="4">
        <f t="shared" si="19"/>
        <v>0.21058670833117094</v>
      </c>
      <c r="L47" s="229">
        <f t="shared" si="20"/>
        <v>3.684860834337654E-2</v>
      </c>
      <c r="M47" s="87">
        <f t="shared" si="24"/>
        <v>-0.84888959988700896</v>
      </c>
      <c r="N47" s="83">
        <f t="shared" si="25"/>
        <v>-0.82501930613100216</v>
      </c>
      <c r="P47" s="49">
        <f t="shared" si="21"/>
        <v>0.65038585772615298</v>
      </c>
      <c r="Q47" s="254">
        <f t="shared" si="21"/>
        <v>1.6555990225839945</v>
      </c>
      <c r="R47" s="92">
        <f t="shared" si="9"/>
        <v>1.5455643029696529</v>
      </c>
    </row>
    <row r="48" spans="1:18" ht="20.100000000000001" customHeight="1" x14ac:dyDescent="0.25">
      <c r="A48" s="57" t="s">
        <v>187</v>
      </c>
      <c r="B48" s="25">
        <v>1531.12</v>
      </c>
      <c r="C48" s="223">
        <v>1136.8599999999999</v>
      </c>
      <c r="D48" s="4">
        <f t="shared" si="17"/>
        <v>1.1922088754434811E-2</v>
      </c>
      <c r="E48" s="229">
        <f t="shared" si="18"/>
        <v>1.3721718252760313E-2</v>
      </c>
      <c r="F48" s="87">
        <f t="shared" si="22"/>
        <v>-0.25749777940331264</v>
      </c>
      <c r="G48" s="83">
        <f t="shared" si="23"/>
        <v>0.15094917806714633</v>
      </c>
      <c r="I48" s="25">
        <v>405.71399999999994</v>
      </c>
      <c r="J48" s="223">
        <v>316.315</v>
      </c>
      <c r="K48" s="4">
        <f t="shared" si="19"/>
        <v>3.0783567650644588E-2</v>
      </c>
      <c r="L48" s="229">
        <f t="shared" si="20"/>
        <v>2.7791662211396215E-2</v>
      </c>
      <c r="M48" s="87">
        <f t="shared" si="24"/>
        <v>-0.22034980306324148</v>
      </c>
      <c r="N48" s="83">
        <f t="shared" si="25"/>
        <v>-9.7191640462301152E-2</v>
      </c>
      <c r="P48" s="49">
        <f t="shared" si="21"/>
        <v>2.6497857777313341</v>
      </c>
      <c r="Q48" s="254">
        <f t="shared" si="21"/>
        <v>2.7823566666080257</v>
      </c>
      <c r="R48" s="92">
        <f t="shared" si="9"/>
        <v>5.0030794938523228E-2</v>
      </c>
    </row>
    <row r="49" spans="1:18" ht="20.100000000000001" customHeight="1" x14ac:dyDescent="0.25">
      <c r="A49" s="57" t="s">
        <v>180</v>
      </c>
      <c r="B49" s="25">
        <v>1256.79</v>
      </c>
      <c r="C49" s="223">
        <v>1684.77</v>
      </c>
      <c r="D49" s="4">
        <f t="shared" si="17"/>
        <v>9.7860141110338358E-3</v>
      </c>
      <c r="E49" s="229">
        <f t="shared" si="18"/>
        <v>2.0334904263236454E-2</v>
      </c>
      <c r="F49" s="87">
        <f t="shared" si="22"/>
        <v>0.34053421812713341</v>
      </c>
      <c r="G49" s="83">
        <f t="shared" si="23"/>
        <v>1.077955747101226</v>
      </c>
      <c r="I49" s="25">
        <v>191.13499999999999</v>
      </c>
      <c r="J49" s="223">
        <v>233.13499999999996</v>
      </c>
      <c r="K49" s="4">
        <f t="shared" si="19"/>
        <v>1.450237655813197E-2</v>
      </c>
      <c r="L49" s="229">
        <f t="shared" si="20"/>
        <v>2.0483407899258194E-2</v>
      </c>
      <c r="M49" s="87">
        <f t="shared" si="24"/>
        <v>0.21973997436366952</v>
      </c>
      <c r="N49" s="83">
        <f t="shared" si="25"/>
        <v>0.41241732464686681</v>
      </c>
      <c r="P49" s="49">
        <f t="shared" si="21"/>
        <v>1.5208189116717987</v>
      </c>
      <c r="Q49" s="254">
        <f t="shared" si="21"/>
        <v>1.383779388284454</v>
      </c>
      <c r="R49" s="92">
        <f t="shared" si="9"/>
        <v>-9.0109034241756328E-2</v>
      </c>
    </row>
    <row r="50" spans="1:18" ht="20.100000000000001" customHeight="1" x14ac:dyDescent="0.25">
      <c r="A50" s="57" t="s">
        <v>183</v>
      </c>
      <c r="B50" s="25">
        <v>958.18</v>
      </c>
      <c r="C50" s="223">
        <v>1038.6899999999998</v>
      </c>
      <c r="D50" s="4">
        <f t="shared" si="17"/>
        <v>7.4608828848975574E-3</v>
      </c>
      <c r="E50" s="229">
        <f t="shared" si="18"/>
        <v>1.2536822064246793E-2</v>
      </c>
      <c r="F50" s="87">
        <f t="shared" si="22"/>
        <v>8.4023878603185082E-2</v>
      </c>
      <c r="G50" s="83">
        <f t="shared" si="23"/>
        <v>0.6803402838052901</v>
      </c>
      <c r="I50" s="25">
        <v>231.97800000000004</v>
      </c>
      <c r="J50" s="223">
        <v>215.44499999999999</v>
      </c>
      <c r="K50" s="4">
        <f t="shared" si="19"/>
        <v>1.7601340985179788E-2</v>
      </c>
      <c r="L50" s="229">
        <f t="shared" si="20"/>
        <v>1.8929151842733534E-2</v>
      </c>
      <c r="M50" s="87">
        <f t="shared" si="24"/>
        <v>-7.1269689367095337E-2</v>
      </c>
      <c r="N50" s="83">
        <f t="shared" si="25"/>
        <v>7.5438050923037819E-2</v>
      </c>
      <c r="P50" s="49">
        <f t="shared" si="21"/>
        <v>2.4210273643783009</v>
      </c>
      <c r="Q50" s="254">
        <f t="shared" si="21"/>
        <v>2.0741992317245765</v>
      </c>
      <c r="R50" s="92">
        <f t="shared" si="9"/>
        <v>-0.14325659336064003</v>
      </c>
    </row>
    <row r="51" spans="1:18" ht="20.100000000000001" customHeight="1" x14ac:dyDescent="0.25">
      <c r="A51" s="57" t="s">
        <v>196</v>
      </c>
      <c r="B51" s="25">
        <v>2236.5400000000004</v>
      </c>
      <c r="C51" s="223">
        <v>1798.1399999999999</v>
      </c>
      <c r="D51" s="4">
        <f t="shared" si="17"/>
        <v>1.7414852123180183E-2</v>
      </c>
      <c r="E51" s="229">
        <f t="shared" si="18"/>
        <v>2.1703262019086282E-2</v>
      </c>
      <c r="F51" s="87">
        <f t="shared" si="22"/>
        <v>-0.19601706206908906</v>
      </c>
      <c r="G51" s="83">
        <f t="shared" si="23"/>
        <v>0.24625014703386289</v>
      </c>
      <c r="I51" s="25">
        <v>135.27599999999998</v>
      </c>
      <c r="J51" s="223">
        <v>73.850999999999999</v>
      </c>
      <c r="K51" s="4">
        <f t="shared" si="19"/>
        <v>1.0264072468558141E-2</v>
      </c>
      <c r="L51" s="229">
        <f t="shared" si="20"/>
        <v>6.4886016975920268E-3</v>
      </c>
      <c r="M51" s="87">
        <f t="shared" si="24"/>
        <v>-0.45407167568526563</v>
      </c>
      <c r="N51" s="83">
        <f t="shared" si="25"/>
        <v>-0.36783360430584316</v>
      </c>
      <c r="P51" s="49">
        <f t="shared" si="21"/>
        <v>0.60484498376957252</v>
      </c>
      <c r="Q51" s="254">
        <f t="shared" si="21"/>
        <v>0.41070773132236649</v>
      </c>
      <c r="R51" s="92">
        <f t="shared" si="9"/>
        <v>-0.3209702612350116</v>
      </c>
    </row>
    <row r="52" spans="1:18" ht="20.100000000000001" customHeight="1" x14ac:dyDescent="0.25">
      <c r="A52" s="57" t="s">
        <v>195</v>
      </c>
      <c r="B52" s="25">
        <v>146.1</v>
      </c>
      <c r="C52" s="223">
        <v>279.35000000000002</v>
      </c>
      <c r="D52" s="4">
        <f t="shared" si="17"/>
        <v>1.1376098326864818E-3</v>
      </c>
      <c r="E52" s="229">
        <f t="shared" si="18"/>
        <v>3.3717097918025034E-3</v>
      </c>
      <c r="F52" s="87">
        <f t="shared" si="22"/>
        <v>0.91204654346338143</v>
      </c>
      <c r="G52" s="83">
        <f t="shared" si="23"/>
        <v>1.9638542977781432</v>
      </c>
      <c r="I52" s="25">
        <v>33.792000000000002</v>
      </c>
      <c r="J52" s="223">
        <v>66.656000000000006</v>
      </c>
      <c r="K52" s="4">
        <f t="shared" si="19"/>
        <v>2.5639694909482592E-3</v>
      </c>
      <c r="L52" s="229">
        <f t="shared" si="20"/>
        <v>5.8564438498421708E-3</v>
      </c>
      <c r="M52" s="87">
        <f t="shared" si="24"/>
        <v>0.9725378787878789</v>
      </c>
      <c r="N52" s="83">
        <f t="shared" si="25"/>
        <v>1.284131644513532</v>
      </c>
      <c r="P52" s="49">
        <f t="shared" si="21"/>
        <v>2.3129363449691995</v>
      </c>
      <c r="Q52" s="254">
        <f t="shared" si="21"/>
        <v>2.3861106139251835</v>
      </c>
      <c r="R52" s="92">
        <f t="shared" si="9"/>
        <v>3.1636957547553447E-2</v>
      </c>
    </row>
    <row r="53" spans="1:18" ht="20.100000000000001" customHeight="1" x14ac:dyDescent="0.25">
      <c r="A53" s="57" t="s">
        <v>191</v>
      </c>
      <c r="B53" s="25">
        <v>68.069999999999993</v>
      </c>
      <c r="C53" s="223">
        <v>512.17999999999995</v>
      </c>
      <c r="D53" s="4">
        <f t="shared" si="17"/>
        <v>5.3002807194366054E-4</v>
      </c>
      <c r="E53" s="229">
        <f t="shared" si="18"/>
        <v>6.1819306288362482E-3</v>
      </c>
      <c r="F53" s="87">
        <f t="shared" si="22"/>
        <v>6.5243132069928018</v>
      </c>
      <c r="G53" s="83">
        <f t="shared" si="23"/>
        <v>10.663402291441949</v>
      </c>
      <c r="I53" s="25">
        <v>13.224999999999998</v>
      </c>
      <c r="J53" s="223">
        <v>54.878999999999998</v>
      </c>
      <c r="K53" s="4">
        <f t="shared" si="19"/>
        <v>1.0034474585046971E-3</v>
      </c>
      <c r="L53" s="229">
        <f t="shared" si="20"/>
        <v>4.8217082038449419E-3</v>
      </c>
      <c r="M53" s="87">
        <f t="shared" si="24"/>
        <v>3.1496408317580342</v>
      </c>
      <c r="N53" s="83">
        <f t="shared" si="25"/>
        <v>3.8051426738676342</v>
      </c>
      <c r="P53" s="49">
        <f t="shared" si="21"/>
        <v>1.942852945497282</v>
      </c>
      <c r="Q53" s="254">
        <f t="shared" si="21"/>
        <v>1.0714787769924636</v>
      </c>
      <c r="R53" s="92">
        <f t="shared" si="9"/>
        <v>-0.44850237920697916</v>
      </c>
    </row>
    <row r="54" spans="1:18" ht="20.100000000000001" customHeight="1" x14ac:dyDescent="0.25">
      <c r="A54" s="57" t="s">
        <v>198</v>
      </c>
      <c r="B54" s="25">
        <v>216.64</v>
      </c>
      <c r="C54" s="223">
        <v>258.81000000000006</v>
      </c>
      <c r="D54" s="4">
        <f t="shared" si="17"/>
        <v>1.686870596531139E-3</v>
      </c>
      <c r="E54" s="229">
        <f t="shared" si="18"/>
        <v>3.1237952790993595E-3</v>
      </c>
      <c r="F54" s="87">
        <f t="shared" ref="F54" si="26">(C54-B54)/B54</f>
        <v>0.19465472673559858</v>
      </c>
      <c r="G54" s="83">
        <f t="shared" ref="G54" si="27">(E54-D54)/D54</f>
        <v>0.85182863790684105</v>
      </c>
      <c r="I54" s="25">
        <v>27.818999999999999</v>
      </c>
      <c r="J54" s="223">
        <v>48.149999999999991</v>
      </c>
      <c r="K54" s="4">
        <f t="shared" si="19"/>
        <v>2.1107678524115063E-3</v>
      </c>
      <c r="L54" s="229">
        <f t="shared" si="20"/>
        <v>4.2304934495004274E-3</v>
      </c>
      <c r="M54" s="87">
        <f t="shared" si="24"/>
        <v>0.73083144613393702</v>
      </c>
      <c r="N54" s="83">
        <f t="shared" si="25"/>
        <v>1.0042438322467251</v>
      </c>
      <c r="P54" s="49">
        <f t="shared" ref="P54" si="28">(I54/B54)*10</f>
        <v>1.2841118906942393</v>
      </c>
      <c r="Q54" s="254">
        <f t="shared" ref="Q54" si="29">(J54/C54)*10</f>
        <v>1.8604381592674155</v>
      </c>
      <c r="R54" s="92">
        <f t="shared" ref="R54" si="30">(Q54-P54)/P54</f>
        <v>0.44881312349003527</v>
      </c>
    </row>
    <row r="55" spans="1:18" ht="20.100000000000001" customHeight="1" x14ac:dyDescent="0.25">
      <c r="A55" s="57" t="s">
        <v>192</v>
      </c>
      <c r="B55" s="25">
        <v>83.919999999999987</v>
      </c>
      <c r="C55" s="223">
        <v>177.34</v>
      </c>
      <c r="D55" s="4">
        <f t="shared" si="17"/>
        <v>6.5344433373750539E-4</v>
      </c>
      <c r="E55" s="229">
        <f t="shared" si="18"/>
        <v>2.1404654178566527E-3</v>
      </c>
      <c r="F55" s="87">
        <f t="shared" ref="F55:F56" si="31">(C55-B55)/B55</f>
        <v>1.1132030505243091</v>
      </c>
      <c r="G55" s="83">
        <f t="shared" ref="G55:G56" si="32">(E55-D55)/D55</f>
        <v>2.2756660473491799</v>
      </c>
      <c r="I55" s="25">
        <v>19.533000000000001</v>
      </c>
      <c r="J55" s="223">
        <v>40.888999999999996</v>
      </c>
      <c r="K55" s="4">
        <f t="shared" si="19"/>
        <v>1.4820672368220985E-3</v>
      </c>
      <c r="L55" s="229">
        <f t="shared" si="20"/>
        <v>3.5925367945300723E-3</v>
      </c>
      <c r="M55" s="87">
        <f t="shared" ref="M55" si="33">(J55-I55)/I55</f>
        <v>1.0933292377003017</v>
      </c>
      <c r="N55" s="83">
        <f t="shared" ref="N55" si="34">(L55-K55)/K55</f>
        <v>1.4240039218688336</v>
      </c>
      <c r="P55" s="49">
        <f t="shared" ref="P55:P56" si="35">(I55/B55)*10</f>
        <v>2.3275738798856058</v>
      </c>
      <c r="Q55" s="254">
        <f t="shared" ref="Q55:Q56" si="36">(J55/C55)*10</f>
        <v>2.305683996842224</v>
      </c>
      <c r="R55" s="92">
        <f t="shared" ref="R55:R56" si="37">(Q55-P55)/P55</f>
        <v>-9.4045921517462751E-3</v>
      </c>
    </row>
    <row r="56" spans="1:18" ht="20.100000000000001" customHeight="1" x14ac:dyDescent="0.25">
      <c r="A56" s="57" t="s">
        <v>190</v>
      </c>
      <c r="B56" s="25">
        <v>267.83999999999997</v>
      </c>
      <c r="C56" s="223">
        <v>190.39</v>
      </c>
      <c r="D56" s="4">
        <f t="shared" si="17"/>
        <v>2.0855401614424864E-3</v>
      </c>
      <c r="E56" s="229">
        <f t="shared" si="18"/>
        <v>2.2979768292868395E-3</v>
      </c>
      <c r="F56" s="87">
        <f t="shared" si="31"/>
        <v>-0.28916517323775387</v>
      </c>
      <c r="G56" s="83">
        <f t="shared" si="32"/>
        <v>0.10186170075833924</v>
      </c>
      <c r="I56" s="25">
        <v>63.417999999999992</v>
      </c>
      <c r="J56" s="223">
        <v>40.119</v>
      </c>
      <c r="K56" s="4">
        <f t="shared" si="19"/>
        <v>4.8118435480870234E-3</v>
      </c>
      <c r="L56" s="229">
        <f t="shared" si="20"/>
        <v>3.5248840436242503E-3</v>
      </c>
      <c r="M56" s="87">
        <f t="shared" ref="M56" si="38">(J56-I56)/I56</f>
        <v>-0.36738780787788949</v>
      </c>
      <c r="N56" s="83">
        <f t="shared" ref="N56" si="39">(L56-K56)/K56</f>
        <v>-0.26745663935279262</v>
      </c>
      <c r="P56" s="49">
        <f t="shared" si="35"/>
        <v>2.3677568697729985</v>
      </c>
      <c r="Q56" s="254">
        <f t="shared" si="36"/>
        <v>2.1072010084563266</v>
      </c>
      <c r="R56" s="92">
        <f t="shared" si="37"/>
        <v>-0.11004333453444984</v>
      </c>
    </row>
    <row r="57" spans="1:18" ht="20.100000000000001" customHeight="1" x14ac:dyDescent="0.25">
      <c r="A57" s="57" t="s">
        <v>207</v>
      </c>
      <c r="B57" s="25">
        <v>221.23000000000002</v>
      </c>
      <c r="C57" s="223">
        <v>120.63999999999999</v>
      </c>
      <c r="D57" s="4">
        <f t="shared" si="17"/>
        <v>1.7226107001042463E-3</v>
      </c>
      <c r="E57" s="229">
        <f t="shared" si="18"/>
        <v>1.4561054923323928E-3</v>
      </c>
      <c r="F57" s="87">
        <f t="shared" si="22"/>
        <v>-0.45468516928083907</v>
      </c>
      <c r="G57" s="83">
        <f t="shared" si="23"/>
        <v>-0.1547100617427522</v>
      </c>
      <c r="I57" s="25">
        <v>57.564</v>
      </c>
      <c r="J57" s="223">
        <v>34.291000000000004</v>
      </c>
      <c r="K57" s="4">
        <f t="shared" si="19"/>
        <v>4.3676710398007105E-3</v>
      </c>
      <c r="L57" s="229">
        <f t="shared" si="20"/>
        <v>3.0128317939110941E-3</v>
      </c>
      <c r="M57" s="87">
        <f t="shared" si="24"/>
        <v>-0.40429782502953227</v>
      </c>
      <c r="N57" s="83">
        <f t="shared" si="25"/>
        <v>-0.31019718141397284</v>
      </c>
      <c r="P57" s="49">
        <f t="shared" si="21"/>
        <v>2.6019979207159967</v>
      </c>
      <c r="Q57" s="254">
        <f t="shared" si="21"/>
        <v>2.842423740053051</v>
      </c>
      <c r="R57" s="92">
        <f t="shared" si="9"/>
        <v>9.2400465589494357E-2</v>
      </c>
    </row>
    <row r="58" spans="1:18" ht="20.100000000000001" customHeight="1" x14ac:dyDescent="0.25">
      <c r="A58" s="57" t="s">
        <v>194</v>
      </c>
      <c r="B58" s="25">
        <v>40.200000000000003</v>
      </c>
      <c r="C58" s="223">
        <v>132.69</v>
      </c>
      <c r="D58" s="4">
        <f t="shared" si="17"/>
        <v>3.130179005749252E-4</v>
      </c>
      <c r="E58" s="229">
        <f t="shared" si="18"/>
        <v>1.6015470638062435E-3</v>
      </c>
      <c r="F58" s="87">
        <f t="shared" si="22"/>
        <v>2.3007462686567162</v>
      </c>
      <c r="G58" s="83">
        <f t="shared" si="23"/>
        <v>4.1164711694272285</v>
      </c>
      <c r="I58" s="25">
        <v>9.4559999999999995</v>
      </c>
      <c r="J58" s="223">
        <v>24.382999999999996</v>
      </c>
      <c r="K58" s="4">
        <f t="shared" si="19"/>
        <v>7.1747441721137369E-4</v>
      </c>
      <c r="L58" s="229">
        <f t="shared" si="20"/>
        <v>2.1423078251125421E-3</v>
      </c>
      <c r="M58" s="87">
        <f t="shared" si="24"/>
        <v>1.578574450084602</v>
      </c>
      <c r="N58" s="83">
        <f t="shared" si="25"/>
        <v>1.9859013418751643</v>
      </c>
      <c r="P58" s="49">
        <f t="shared" si="21"/>
        <v>2.3522388059701491</v>
      </c>
      <c r="Q58" s="254">
        <f t="shared" si="21"/>
        <v>1.8375913784007836</v>
      </c>
      <c r="R58" s="92">
        <f t="shared" si="9"/>
        <v>-0.21879046730423538</v>
      </c>
    </row>
    <row r="59" spans="1:18" ht="20.100000000000001" customHeight="1" x14ac:dyDescent="0.25">
      <c r="A59" s="57" t="s">
        <v>210</v>
      </c>
      <c r="B59" s="25"/>
      <c r="C59" s="223">
        <v>60.3</v>
      </c>
      <c r="D59" s="4">
        <f t="shared" si="17"/>
        <v>0</v>
      </c>
      <c r="E59" s="229">
        <f t="shared" si="18"/>
        <v>7.2781134936706975E-4</v>
      </c>
      <c r="F59" s="87"/>
      <c r="G59" s="83"/>
      <c r="I59" s="25"/>
      <c r="J59" s="223">
        <v>23.753</v>
      </c>
      <c r="K59" s="4">
        <f t="shared" si="19"/>
        <v>0</v>
      </c>
      <c r="L59" s="229">
        <f t="shared" si="20"/>
        <v>2.0869555743714156E-3</v>
      </c>
      <c r="M59" s="87"/>
      <c r="N59" s="83"/>
      <c r="P59" s="49"/>
      <c r="Q59" s="254">
        <f t="shared" si="21"/>
        <v>3.9391376451077948</v>
      </c>
      <c r="R59" s="92"/>
    </row>
    <row r="60" spans="1:18" ht="20.100000000000001" customHeight="1" x14ac:dyDescent="0.25">
      <c r="A60" s="57" t="s">
        <v>193</v>
      </c>
      <c r="B60" s="25">
        <v>18.87</v>
      </c>
      <c r="C60" s="223">
        <v>45.17</v>
      </c>
      <c r="D60" s="4">
        <f t="shared" si="17"/>
        <v>1.4693153691166264E-4</v>
      </c>
      <c r="E60" s="229">
        <f t="shared" si="18"/>
        <v>5.4519467082770386E-4</v>
      </c>
      <c r="F60" s="87">
        <f>(C60-B60)/B60</f>
        <v>1.393746687864335</v>
      </c>
      <c r="G60" s="83">
        <f>(E60-D60)/D60</f>
        <v>2.7105354118461498</v>
      </c>
      <c r="I60" s="25">
        <v>8.2580000000000009</v>
      </c>
      <c r="J60" s="223">
        <v>10.882000000000001</v>
      </c>
      <c r="K60" s="4">
        <f t="shared" si="19"/>
        <v>6.2657611435401064E-4</v>
      </c>
      <c r="L60" s="229">
        <f t="shared" si="20"/>
        <v>9.5610030565864302E-4</v>
      </c>
      <c r="M60" s="87">
        <f>(J60-I60)/I60</f>
        <v>0.31775248244126908</v>
      </c>
      <c r="N60" s="83">
        <f>(L60-K60)/K60</f>
        <v>0.52591246898130839</v>
      </c>
      <c r="P60" s="49">
        <f t="shared" si="21"/>
        <v>4.3762586115527293</v>
      </c>
      <c r="Q60" s="254">
        <f t="shared" si="21"/>
        <v>2.409121098073943</v>
      </c>
      <c r="R60" s="92">
        <f>(Q60-P60)/P60</f>
        <v>-0.4495021176961092</v>
      </c>
    </row>
    <row r="61" spans="1:18" ht="20.100000000000001" customHeight="1" thickBot="1" x14ac:dyDescent="0.3">
      <c r="A61" s="14" t="s">
        <v>18</v>
      </c>
      <c r="B61" s="25">
        <f>B62-SUM(B39:B60)</f>
        <v>157.39999999999418</v>
      </c>
      <c r="C61" s="223">
        <f>C62-SUM(C39:C60)</f>
        <v>76.059999999997672</v>
      </c>
      <c r="D61" s="4">
        <f t="shared" si="17"/>
        <v>1.2255974515047612E-3</v>
      </c>
      <c r="E61" s="229">
        <f t="shared" si="18"/>
        <v>9.1803202707889939E-4</v>
      </c>
      <c r="F61" s="87">
        <f t="shared" si="22"/>
        <v>-0.51677255400253819</v>
      </c>
      <c r="G61" s="83">
        <f t="shared" si="23"/>
        <v>-0.25095142295558781</v>
      </c>
      <c r="I61" s="25">
        <f>I62-SUM(I39:I60)</f>
        <v>37.07799999999952</v>
      </c>
      <c r="J61" s="223">
        <f>J62-SUM(J39:J60)</f>
        <v>18.742000000000189</v>
      </c>
      <c r="K61" s="4">
        <f t="shared" si="19"/>
        <v>2.8132948859309402E-3</v>
      </c>
      <c r="L61" s="229">
        <f t="shared" si="20"/>
        <v>1.6466855291908165E-3</v>
      </c>
      <c r="M61" s="87">
        <f t="shared" si="24"/>
        <v>-0.49452505528883889</v>
      </c>
      <c r="N61" s="83">
        <f t="shared" si="25"/>
        <v>-0.4146772393374909</v>
      </c>
      <c r="P61" s="49">
        <f t="shared" si="21"/>
        <v>2.3556543837357617</v>
      </c>
      <c r="Q61" s="254">
        <f t="shared" si="21"/>
        <v>2.4641072837234765</v>
      </c>
      <c r="R61" s="92">
        <f t="shared" si="9"/>
        <v>4.6039393867160848E-2</v>
      </c>
    </row>
    <row r="62" spans="1:18" ht="26.25" customHeight="1" thickBot="1" x14ac:dyDescent="0.3">
      <c r="A62" s="18" t="s">
        <v>19</v>
      </c>
      <c r="B62" s="61">
        <v>128427.15999999997</v>
      </c>
      <c r="C62" s="251">
        <v>82851.139999999985</v>
      </c>
      <c r="D62" s="58">
        <f>SUM(D39:D61)</f>
        <v>1.0000000000000004</v>
      </c>
      <c r="E62" s="252">
        <f>SUM(E39:E61)</f>
        <v>0.99999999999999978</v>
      </c>
      <c r="F62" s="97">
        <f t="shared" si="22"/>
        <v>-0.35487836062091538</v>
      </c>
      <c r="G62" s="99">
        <v>0</v>
      </c>
      <c r="H62" s="2"/>
      <c r="I62" s="61">
        <v>13179.563999999998</v>
      </c>
      <c r="J62" s="251">
        <v>11381.651000000002</v>
      </c>
      <c r="K62" s="58">
        <f>SUM(K39:K61)</f>
        <v>1.0000000000000002</v>
      </c>
      <c r="L62" s="252">
        <f>SUM(L39:L61)</f>
        <v>1</v>
      </c>
      <c r="M62" s="97">
        <f t="shared" si="24"/>
        <v>-0.13641672820132722</v>
      </c>
      <c r="N62" s="99">
        <v>0</v>
      </c>
      <c r="O62" s="2"/>
      <c r="P62" s="40">
        <f t="shared" si="21"/>
        <v>1.0262287198439957</v>
      </c>
      <c r="Q62" s="244">
        <f t="shared" si="21"/>
        <v>1.3737470600887329</v>
      </c>
      <c r="R62" s="98">
        <f t="shared" si="9"/>
        <v>0.33863634248860819</v>
      </c>
    </row>
    <row r="64" spans="1:18" ht="15.75" thickBot="1" x14ac:dyDescent="0.3"/>
    <row r="65" spans="1:18" x14ac:dyDescent="0.25">
      <c r="A65" s="424" t="s">
        <v>16</v>
      </c>
      <c r="B65" s="408" t="s">
        <v>1</v>
      </c>
      <c r="C65" s="404"/>
      <c r="D65" s="408" t="s">
        <v>13</v>
      </c>
      <c r="E65" s="404"/>
      <c r="F65" s="427" t="s">
        <v>141</v>
      </c>
      <c r="G65" s="423"/>
      <c r="I65" s="428" t="s">
        <v>20</v>
      </c>
      <c r="J65" s="429"/>
      <c r="K65" s="408" t="s">
        <v>13</v>
      </c>
      <c r="L65" s="410"/>
      <c r="M65" s="422" t="s">
        <v>141</v>
      </c>
      <c r="N65" s="423"/>
      <c r="P65" s="403" t="s">
        <v>23</v>
      </c>
      <c r="Q65" s="404"/>
      <c r="R65" s="208" t="s">
        <v>0</v>
      </c>
    </row>
    <row r="66" spans="1:18" x14ac:dyDescent="0.25">
      <c r="A66" s="425"/>
      <c r="B66" s="411" t="str">
        <f>B5</f>
        <v>jan.-fev</v>
      </c>
      <c r="C66" s="412"/>
      <c r="D66" s="411" t="str">
        <f>B5</f>
        <v>jan.-fev</v>
      </c>
      <c r="E66" s="412"/>
      <c r="F66" s="411" t="str">
        <f>B5</f>
        <v>jan.-fev</v>
      </c>
      <c r="G66" s="413"/>
      <c r="I66" s="401" t="str">
        <f>B5</f>
        <v>jan.-fev</v>
      </c>
      <c r="J66" s="412"/>
      <c r="K66" s="411" t="str">
        <f>B5</f>
        <v>jan.-fev</v>
      </c>
      <c r="L66" s="402"/>
      <c r="M66" s="412" t="str">
        <f>B5</f>
        <v>jan.-fev</v>
      </c>
      <c r="N66" s="413"/>
      <c r="P66" s="401" t="str">
        <f>B5</f>
        <v>jan.-fev</v>
      </c>
      <c r="Q66" s="402"/>
      <c r="R66" s="209" t="str">
        <f>R37</f>
        <v>2019/2018</v>
      </c>
    </row>
    <row r="67" spans="1:18" ht="19.5" customHeight="1" thickBot="1" x14ac:dyDescent="0.3">
      <c r="A67" s="426"/>
      <c r="B67" s="148">
        <f>B6</f>
        <v>2018</v>
      </c>
      <c r="C67" s="213">
        <f>C6</f>
        <v>2019</v>
      </c>
      <c r="D67" s="148">
        <f>B6</f>
        <v>2018</v>
      </c>
      <c r="E67" s="213">
        <f>C6</f>
        <v>2019</v>
      </c>
      <c r="F67" s="148" t="s">
        <v>1</v>
      </c>
      <c r="G67" s="212" t="s">
        <v>15</v>
      </c>
      <c r="I67" s="36">
        <f>B6</f>
        <v>2018</v>
      </c>
      <c r="J67" s="213">
        <f>C6</f>
        <v>2019</v>
      </c>
      <c r="K67" s="148">
        <f>B6</f>
        <v>2018</v>
      </c>
      <c r="L67" s="213">
        <f>C6</f>
        <v>2019</v>
      </c>
      <c r="M67" s="37">
        <v>1000</v>
      </c>
      <c r="N67" s="212" t="s">
        <v>15</v>
      </c>
      <c r="P67" s="36">
        <f>B6</f>
        <v>2018</v>
      </c>
      <c r="Q67" s="213">
        <f>C6</f>
        <v>2019</v>
      </c>
      <c r="R67" s="210" t="s">
        <v>24</v>
      </c>
    </row>
    <row r="68" spans="1:18" ht="20.100000000000001" customHeight="1" x14ac:dyDescent="0.25">
      <c r="A68" s="57" t="s">
        <v>144</v>
      </c>
      <c r="B68" s="59">
        <v>23110.059999999998</v>
      </c>
      <c r="C68" s="245">
        <v>35625.86</v>
      </c>
      <c r="D68" s="4">
        <f>B68/$B$96</f>
        <v>0.32133187615059039</v>
      </c>
      <c r="E68" s="247">
        <f>C68/$C$96</f>
        <v>0.38985216068634204</v>
      </c>
      <c r="F68" s="100">
        <f t="shared" ref="F68:F82" si="40">(C68-B68)/B68</f>
        <v>0.54157366964862941</v>
      </c>
      <c r="G68" s="101">
        <f t="shared" ref="G68:G82" si="41">(E68-D68)/D68</f>
        <v>0.21323836700110013</v>
      </c>
      <c r="I68" s="25">
        <v>2920.7780000000007</v>
      </c>
      <c r="J68" s="245">
        <v>4033.86</v>
      </c>
      <c r="K68" s="63">
        <f>I68/$I$96</f>
        <v>0.35486463940655222</v>
      </c>
      <c r="L68" s="247">
        <f>J68/$J$96</f>
        <v>0.40078195929765953</v>
      </c>
      <c r="M68" s="100">
        <f t="shared" ref="M68:M82" si="42">(J68-I68)/I68</f>
        <v>0.38109092851288223</v>
      </c>
      <c r="N68" s="101">
        <f t="shared" ref="N68:N82" si="43">(L68-K68)/K68</f>
        <v>0.12939390063742567</v>
      </c>
      <c r="P68" s="64">
        <f t="shared" ref="P68:Q96" si="44">(I68/B68)*10</f>
        <v>1.2638556542042734</v>
      </c>
      <c r="Q68" s="249">
        <f t="shared" si="44"/>
        <v>1.1322842452083965</v>
      </c>
      <c r="R68" s="104">
        <f t="shared" si="9"/>
        <v>-0.10410319292254502</v>
      </c>
    </row>
    <row r="69" spans="1:18" ht="20.100000000000001" customHeight="1" x14ac:dyDescent="0.25">
      <c r="A69" s="57" t="s">
        <v>152</v>
      </c>
      <c r="B69" s="25">
        <v>7374.17</v>
      </c>
      <c r="C69" s="223">
        <v>13086.64</v>
      </c>
      <c r="D69" s="4">
        <f t="shared" ref="D69:D95" si="45">B69/$B$96</f>
        <v>0.10253352354573719</v>
      </c>
      <c r="E69" s="229">
        <f t="shared" ref="E69:E95" si="46">C69/$C$96</f>
        <v>0.14320650449208275</v>
      </c>
      <c r="F69" s="102">
        <f t="shared" si="40"/>
        <v>0.7746593853952376</v>
      </c>
      <c r="G69" s="83">
        <f t="shared" si="41"/>
        <v>0.39667983250573197</v>
      </c>
      <c r="I69" s="25">
        <v>426.56500000000005</v>
      </c>
      <c r="J69" s="223">
        <v>777.46999999999991</v>
      </c>
      <c r="K69" s="31">
        <f t="shared" ref="K69:K96" si="47">I69/$I$96</f>
        <v>5.1826203466492804E-2</v>
      </c>
      <c r="L69" s="229">
        <f t="shared" ref="L69:L96" si="48">J69/$J$96</f>
        <v>7.7245107637635244E-2</v>
      </c>
      <c r="M69" s="102">
        <f t="shared" si="42"/>
        <v>0.82262961096198661</v>
      </c>
      <c r="N69" s="83">
        <f t="shared" si="43"/>
        <v>0.49046433022199909</v>
      </c>
      <c r="P69" s="62">
        <f t="shared" si="44"/>
        <v>0.57845832141108766</v>
      </c>
      <c r="Q69" s="236">
        <f t="shared" si="44"/>
        <v>0.59409443524082572</v>
      </c>
      <c r="R69" s="92">
        <f t="shared" si="9"/>
        <v>2.7030666257156475E-2</v>
      </c>
    </row>
    <row r="70" spans="1:18" ht="20.100000000000001" customHeight="1" x14ac:dyDescent="0.25">
      <c r="A70" s="57" t="s">
        <v>142</v>
      </c>
      <c r="B70" s="25">
        <v>3208.2999999999997</v>
      </c>
      <c r="C70" s="223">
        <v>3258.28</v>
      </c>
      <c r="D70" s="4">
        <f t="shared" si="45"/>
        <v>4.4609536204317048E-2</v>
      </c>
      <c r="E70" s="229">
        <f t="shared" si="46"/>
        <v>3.5655209393432037E-2</v>
      </c>
      <c r="F70" s="102">
        <f t="shared" si="40"/>
        <v>1.5578343671103225E-2</v>
      </c>
      <c r="G70" s="83">
        <f t="shared" si="41"/>
        <v>-0.20072674079983965</v>
      </c>
      <c r="I70" s="25">
        <v>550.94000000000005</v>
      </c>
      <c r="J70" s="223">
        <v>718.36300000000017</v>
      </c>
      <c r="K70" s="31">
        <f t="shared" si="47"/>
        <v>6.6937344924758349E-2</v>
      </c>
      <c r="L70" s="229">
        <f t="shared" si="48"/>
        <v>7.1372563903294772E-2</v>
      </c>
      <c r="M70" s="102">
        <f t="shared" si="42"/>
        <v>0.30388608559915797</v>
      </c>
      <c r="N70" s="83">
        <f t="shared" si="43"/>
        <v>6.625926055958567E-2</v>
      </c>
      <c r="P70" s="62">
        <f t="shared" si="44"/>
        <v>1.7172334258018269</v>
      </c>
      <c r="Q70" s="236">
        <f t="shared" si="44"/>
        <v>2.2047307168199177</v>
      </c>
      <c r="R70" s="92">
        <f t="shared" si="9"/>
        <v>0.28388527948113051</v>
      </c>
    </row>
    <row r="71" spans="1:18" ht="20.100000000000001" customHeight="1" x14ac:dyDescent="0.25">
      <c r="A71" s="57" t="s">
        <v>145</v>
      </c>
      <c r="B71" s="25">
        <v>3953.0200000000004</v>
      </c>
      <c r="C71" s="223">
        <v>3430.7200000000003</v>
      </c>
      <c r="D71" s="4">
        <f t="shared" si="45"/>
        <v>5.4964432505186359E-2</v>
      </c>
      <c r="E71" s="229">
        <f t="shared" si="46"/>
        <v>3.7542212446516308E-2</v>
      </c>
      <c r="F71" s="102">
        <f t="shared" si="40"/>
        <v>-0.13212682961381428</v>
      </c>
      <c r="G71" s="83">
        <f t="shared" si="41"/>
        <v>-0.31697261782928654</v>
      </c>
      <c r="I71" s="25">
        <v>587.53999999999985</v>
      </c>
      <c r="J71" s="223">
        <v>652.21299999999997</v>
      </c>
      <c r="K71" s="31">
        <f t="shared" si="47"/>
        <v>7.1384121024235858E-2</v>
      </c>
      <c r="L71" s="229">
        <f t="shared" si="48"/>
        <v>6.4800266746839114E-2</v>
      </c>
      <c r="M71" s="102">
        <f t="shared" si="42"/>
        <v>0.1100742077135176</v>
      </c>
      <c r="N71" s="83">
        <f t="shared" si="43"/>
        <v>-9.2231355978473678E-2</v>
      </c>
      <c r="P71" s="62">
        <f t="shared" si="44"/>
        <v>1.4863066718610072</v>
      </c>
      <c r="Q71" s="236">
        <f t="shared" si="44"/>
        <v>1.9010965628206322</v>
      </c>
      <c r="R71" s="92">
        <f t="shared" si="9"/>
        <v>0.27907423065003528</v>
      </c>
    </row>
    <row r="72" spans="1:18" ht="20.100000000000001" customHeight="1" x14ac:dyDescent="0.25">
      <c r="A72" s="57" t="s">
        <v>147</v>
      </c>
      <c r="B72" s="25">
        <v>10580.28</v>
      </c>
      <c r="C72" s="223">
        <v>3153.55</v>
      </c>
      <c r="D72" s="4">
        <f t="shared" si="45"/>
        <v>0.14711260908013951</v>
      </c>
      <c r="E72" s="229">
        <f t="shared" si="46"/>
        <v>3.4509153781337884E-2</v>
      </c>
      <c r="F72" s="102">
        <f t="shared" si="40"/>
        <v>-0.70194078039522578</v>
      </c>
      <c r="G72" s="83">
        <f t="shared" si="41"/>
        <v>-0.76542354868752926</v>
      </c>
      <c r="I72" s="25">
        <v>1176.7130000000002</v>
      </c>
      <c r="J72" s="223">
        <v>474.09599999999995</v>
      </c>
      <c r="K72" s="31">
        <f t="shared" si="47"/>
        <v>0.14296664602034193</v>
      </c>
      <c r="L72" s="229">
        <f t="shared" si="48"/>
        <v>4.7103549398140536E-2</v>
      </c>
      <c r="M72" s="102">
        <f t="shared" si="42"/>
        <v>-0.59710141725297505</v>
      </c>
      <c r="N72" s="83">
        <f t="shared" si="43"/>
        <v>-0.67052770202471956</v>
      </c>
      <c r="P72" s="62">
        <f t="shared" si="44"/>
        <v>1.1121756702091061</v>
      </c>
      <c r="Q72" s="236">
        <f t="shared" si="44"/>
        <v>1.5033723898463633</v>
      </c>
      <c r="R72" s="92">
        <f t="shared" ref="R72:R85" si="49">(Q72-P72)/P72</f>
        <v>0.35174004441556089</v>
      </c>
    </row>
    <row r="73" spans="1:18" ht="20.100000000000001" customHeight="1" x14ac:dyDescent="0.25">
      <c r="A73" s="57" t="s">
        <v>146</v>
      </c>
      <c r="B73" s="25">
        <v>4963.2200000000012</v>
      </c>
      <c r="C73" s="223">
        <v>3626.83</v>
      </c>
      <c r="D73" s="4">
        <f t="shared" si="45"/>
        <v>6.9010673029327216E-2</v>
      </c>
      <c r="E73" s="229">
        <f t="shared" si="46"/>
        <v>3.9688235229747321E-2</v>
      </c>
      <c r="F73" s="102">
        <f t="shared" si="40"/>
        <v>-0.26925866675263255</v>
      </c>
      <c r="G73" s="83">
        <f t="shared" si="41"/>
        <v>-0.42489714289728553</v>
      </c>
      <c r="I73" s="25">
        <v>641.15700000000004</v>
      </c>
      <c r="J73" s="223">
        <v>470.11</v>
      </c>
      <c r="K73" s="31">
        <f t="shared" si="47"/>
        <v>7.7898405016741001E-2</v>
      </c>
      <c r="L73" s="229">
        <f t="shared" si="48"/>
        <v>4.6707522543028943E-2</v>
      </c>
      <c r="M73" s="102">
        <f t="shared" si="42"/>
        <v>-0.26677865171868981</v>
      </c>
      <c r="N73" s="83">
        <f t="shared" si="43"/>
        <v>-0.40040463558925093</v>
      </c>
      <c r="P73" s="62">
        <f t="shared" si="44"/>
        <v>1.2918166029311615</v>
      </c>
      <c r="Q73" s="236">
        <f t="shared" si="44"/>
        <v>1.2962008144853772</v>
      </c>
      <c r="R73" s="92">
        <f t="shared" si="49"/>
        <v>3.3938343448038739E-3</v>
      </c>
    </row>
    <row r="74" spans="1:18" ht="20.100000000000001" customHeight="1" x14ac:dyDescent="0.25">
      <c r="A74" s="57" t="s">
        <v>153</v>
      </c>
      <c r="B74" s="25">
        <v>4471.29</v>
      </c>
      <c r="C74" s="223">
        <v>5608.97</v>
      </c>
      <c r="D74" s="4">
        <f t="shared" si="45"/>
        <v>6.2170673919209794E-2</v>
      </c>
      <c r="E74" s="229">
        <f t="shared" si="46"/>
        <v>6.1378702822187929E-2</v>
      </c>
      <c r="F74" s="102">
        <f t="shared" si="40"/>
        <v>0.25444111207280234</v>
      </c>
      <c r="G74" s="83">
        <f t="shared" si="41"/>
        <v>-1.2738660321601534E-2</v>
      </c>
      <c r="I74" s="25">
        <v>360.18800000000005</v>
      </c>
      <c r="J74" s="223">
        <v>456.10200000000003</v>
      </c>
      <c r="K74" s="31">
        <f t="shared" si="47"/>
        <v>4.3761622669907539E-2</v>
      </c>
      <c r="L74" s="229">
        <f t="shared" si="48"/>
        <v>4.5315765346239364E-2</v>
      </c>
      <c r="M74" s="102">
        <f t="shared" si="42"/>
        <v>0.26628871589281145</v>
      </c>
      <c r="N74" s="83">
        <f t="shared" si="43"/>
        <v>3.5513826533688474E-2</v>
      </c>
      <c r="P74" s="62">
        <f t="shared" si="44"/>
        <v>0.80555723292383197</v>
      </c>
      <c r="Q74" s="236">
        <f t="shared" si="44"/>
        <v>0.81316534051706468</v>
      </c>
      <c r="R74" s="92">
        <f t="shared" si="49"/>
        <v>9.4445276912460997E-3</v>
      </c>
    </row>
    <row r="75" spans="1:18" ht="20.100000000000001" customHeight="1" x14ac:dyDescent="0.25">
      <c r="A75" s="57" t="s">
        <v>154</v>
      </c>
      <c r="B75" s="25">
        <v>5678.9000000000005</v>
      </c>
      <c r="C75" s="223">
        <v>10405.260000000002</v>
      </c>
      <c r="D75" s="4">
        <f t="shared" si="45"/>
        <v>7.8961785104477794E-2</v>
      </c>
      <c r="E75" s="229">
        <f t="shared" si="46"/>
        <v>0.11386428547979384</v>
      </c>
      <c r="F75" s="102">
        <f t="shared" si="40"/>
        <v>0.83226681223476395</v>
      </c>
      <c r="G75" s="83">
        <f t="shared" si="41"/>
        <v>0.44201762066466732</v>
      </c>
      <c r="I75" s="25">
        <v>239.108</v>
      </c>
      <c r="J75" s="223">
        <v>415.96299999999997</v>
      </c>
      <c r="K75" s="31">
        <f t="shared" si="47"/>
        <v>2.9050812557209711E-2</v>
      </c>
      <c r="L75" s="229">
        <f t="shared" si="48"/>
        <v>4.1327776902354653E-2</v>
      </c>
      <c r="M75" s="102">
        <f t="shared" si="42"/>
        <v>0.73964484668016106</v>
      </c>
      <c r="N75" s="83">
        <f t="shared" si="43"/>
        <v>0.42260313101287406</v>
      </c>
      <c r="P75" s="62">
        <f t="shared" si="44"/>
        <v>0.42104632939477715</v>
      </c>
      <c r="Q75" s="236">
        <f t="shared" si="44"/>
        <v>0.39976223563851343</v>
      </c>
      <c r="R75" s="92">
        <f t="shared" si="49"/>
        <v>-5.0550479294898559E-2</v>
      </c>
    </row>
    <row r="76" spans="1:18" ht="20.100000000000001" customHeight="1" x14ac:dyDescent="0.25">
      <c r="A76" s="57" t="s">
        <v>143</v>
      </c>
      <c r="B76" s="25">
        <v>1645.38</v>
      </c>
      <c r="C76" s="223">
        <v>2107.4699999999998</v>
      </c>
      <c r="D76" s="4">
        <f t="shared" si="45"/>
        <v>2.2878047152653801E-2</v>
      </c>
      <c r="E76" s="229">
        <f t="shared" si="46"/>
        <v>2.3061948064738512E-2</v>
      </c>
      <c r="F76" s="102">
        <f t="shared" si="40"/>
        <v>0.28084089997447376</v>
      </c>
      <c r="G76" s="83">
        <f t="shared" si="41"/>
        <v>8.0383133602982583E-3</v>
      </c>
      <c r="I76" s="25">
        <v>295.25400000000008</v>
      </c>
      <c r="J76" s="223">
        <v>365.73</v>
      </c>
      <c r="K76" s="31">
        <f t="shared" si="47"/>
        <v>3.5872361488391846E-2</v>
      </c>
      <c r="L76" s="229">
        <f t="shared" si="48"/>
        <v>3.6336904596077461E-2</v>
      </c>
      <c r="M76" s="102">
        <f t="shared" si="42"/>
        <v>0.23869617346420344</v>
      </c>
      <c r="N76" s="83">
        <f t="shared" si="43"/>
        <v>1.2949889229788774E-2</v>
      </c>
      <c r="P76" s="62">
        <f t="shared" si="44"/>
        <v>1.7944426211574229</v>
      </c>
      <c r="Q76" s="236">
        <f t="shared" si="44"/>
        <v>1.7353983686600525</v>
      </c>
      <c r="R76" s="92">
        <f t="shared" si="49"/>
        <v>-3.2903951233217286E-2</v>
      </c>
    </row>
    <row r="77" spans="1:18" ht="20.100000000000001" customHeight="1" x14ac:dyDescent="0.25">
      <c r="A77" s="57" t="s">
        <v>188</v>
      </c>
      <c r="B77" s="25">
        <v>971.67000000000007</v>
      </c>
      <c r="C77" s="223">
        <v>2093.83</v>
      </c>
      <c r="D77" s="4">
        <f t="shared" si="45"/>
        <v>1.3510503395458265E-2</v>
      </c>
      <c r="E77" s="229">
        <f t="shared" si="46"/>
        <v>2.2912686167011365E-2</v>
      </c>
      <c r="F77" s="102">
        <f t="shared" si="40"/>
        <v>1.1548776848106865</v>
      </c>
      <c r="G77" s="83">
        <f t="shared" si="41"/>
        <v>0.69591653962455369</v>
      </c>
      <c r="I77" s="25">
        <v>98.417000000000002</v>
      </c>
      <c r="J77" s="223">
        <v>250.86300000000003</v>
      </c>
      <c r="K77" s="31">
        <f t="shared" si="47"/>
        <v>1.1957332332849206E-2</v>
      </c>
      <c r="L77" s="229">
        <f t="shared" si="48"/>
        <v>2.4924356486166793E-2</v>
      </c>
      <c r="M77" s="102">
        <f t="shared" si="42"/>
        <v>1.5489803590843048</v>
      </c>
      <c r="N77" s="83">
        <f t="shared" si="43"/>
        <v>1.0844412275549584</v>
      </c>
      <c r="P77" s="62">
        <f t="shared" si="44"/>
        <v>1.0128644498646659</v>
      </c>
      <c r="Q77" s="236">
        <f t="shared" si="44"/>
        <v>1.1981058634177562</v>
      </c>
      <c r="R77" s="92">
        <f t="shared" si="49"/>
        <v>0.18288865166295576</v>
      </c>
    </row>
    <row r="78" spans="1:18" ht="20.100000000000001" customHeight="1" x14ac:dyDescent="0.25">
      <c r="A78" s="57" t="s">
        <v>150</v>
      </c>
      <c r="B78" s="25">
        <v>410.17999999999995</v>
      </c>
      <c r="C78" s="223">
        <v>919.38999999999987</v>
      </c>
      <c r="D78" s="4">
        <f t="shared" si="45"/>
        <v>5.7033131441220474E-3</v>
      </c>
      <c r="E78" s="229">
        <f t="shared" si="46"/>
        <v>1.0060842826346254E-2</v>
      </c>
      <c r="F78" s="102">
        <f t="shared" si="40"/>
        <v>1.2414305914476571</v>
      </c>
      <c r="G78" s="83">
        <f t="shared" si="41"/>
        <v>0.76403479383122541</v>
      </c>
      <c r="I78" s="25">
        <v>84.141999999999996</v>
      </c>
      <c r="J78" s="223">
        <v>202.14400000000001</v>
      </c>
      <c r="K78" s="31">
        <f t="shared" si="47"/>
        <v>1.0222968157438226E-2</v>
      </c>
      <c r="L78" s="229">
        <f t="shared" si="48"/>
        <v>2.0083906823803031E-2</v>
      </c>
      <c r="M78" s="102">
        <f t="shared" si="42"/>
        <v>1.4024149651779136</v>
      </c>
      <c r="N78" s="83">
        <f t="shared" si="43"/>
        <v>0.96458665570527002</v>
      </c>
      <c r="P78" s="62">
        <f t="shared" si="44"/>
        <v>2.0513433126919893</v>
      </c>
      <c r="Q78" s="236">
        <f t="shared" si="44"/>
        <v>2.1986752085621992</v>
      </c>
      <c r="R78" s="92">
        <f t="shared" si="49"/>
        <v>7.1822154272590005E-2</v>
      </c>
    </row>
    <row r="79" spans="1:18" ht="20.100000000000001" customHeight="1" x14ac:dyDescent="0.25">
      <c r="A79" s="57" t="s">
        <v>148</v>
      </c>
      <c r="B79" s="25">
        <v>954.52</v>
      </c>
      <c r="C79" s="223">
        <v>1527.1000000000001</v>
      </c>
      <c r="D79" s="4">
        <f t="shared" si="45"/>
        <v>1.3272042669870246E-2</v>
      </c>
      <c r="E79" s="229">
        <f t="shared" si="46"/>
        <v>1.6710985631900901E-2</v>
      </c>
      <c r="F79" s="102">
        <f t="shared" si="40"/>
        <v>0.59986171059799709</v>
      </c>
      <c r="G79" s="83">
        <f t="shared" si="41"/>
        <v>0.2591118072455893</v>
      </c>
      <c r="I79" s="25">
        <v>71.783000000000001</v>
      </c>
      <c r="J79" s="223">
        <v>167.80699999999999</v>
      </c>
      <c r="K79" s="31">
        <f t="shared" si="47"/>
        <v>8.7213914958687473E-3</v>
      </c>
      <c r="L79" s="229">
        <f t="shared" si="48"/>
        <v>1.667237292416255E-2</v>
      </c>
      <c r="M79" s="102">
        <f t="shared" si="42"/>
        <v>1.3376983408327876</v>
      </c>
      <c r="N79" s="83">
        <f t="shared" si="43"/>
        <v>0.91166431779379675</v>
      </c>
      <c r="P79" s="62">
        <f t="shared" si="44"/>
        <v>0.75203243515065155</v>
      </c>
      <c r="Q79" s="236">
        <f t="shared" si="44"/>
        <v>1.0988605854233513</v>
      </c>
      <c r="R79" s="92">
        <f t="shared" si="49"/>
        <v>0.46118775475850465</v>
      </c>
    </row>
    <row r="80" spans="1:18" ht="20.100000000000001" customHeight="1" x14ac:dyDescent="0.25">
      <c r="A80" s="57" t="s">
        <v>156</v>
      </c>
      <c r="B80" s="25">
        <v>338.74999999999994</v>
      </c>
      <c r="C80" s="223">
        <v>872.46</v>
      </c>
      <c r="D80" s="4">
        <f t="shared" si="45"/>
        <v>4.7101207459440816E-3</v>
      </c>
      <c r="E80" s="229">
        <f t="shared" si="46"/>
        <v>9.5472899773480831E-3</v>
      </c>
      <c r="F80" s="102">
        <f t="shared" si="40"/>
        <v>1.5755276752767531</v>
      </c>
      <c r="G80" s="83">
        <f t="shared" si="41"/>
        <v>1.0269735092395078</v>
      </c>
      <c r="I80" s="25">
        <v>52.116000000000007</v>
      </c>
      <c r="J80" s="223">
        <v>121.452</v>
      </c>
      <c r="K80" s="31">
        <f t="shared" si="47"/>
        <v>6.3319175737806405E-3</v>
      </c>
      <c r="L80" s="229">
        <f t="shared" si="48"/>
        <v>1.206679719192519E-2</v>
      </c>
      <c r="M80" s="102">
        <f t="shared" si="42"/>
        <v>1.3304167626064927</v>
      </c>
      <c r="N80" s="83">
        <f t="shared" si="43"/>
        <v>0.90570977137979169</v>
      </c>
      <c r="P80" s="62">
        <f t="shared" si="44"/>
        <v>1.5384797047970484</v>
      </c>
      <c r="Q80" s="236">
        <f t="shared" si="44"/>
        <v>1.3920638195447355</v>
      </c>
      <c r="R80" s="92">
        <f t="shared" si="49"/>
        <v>-9.5169201644832696E-2</v>
      </c>
    </row>
    <row r="81" spans="1:18" ht="20.100000000000001" customHeight="1" x14ac:dyDescent="0.25">
      <c r="A81" s="57" t="s">
        <v>205</v>
      </c>
      <c r="B81" s="25">
        <v>387.1</v>
      </c>
      <c r="C81" s="223">
        <v>441.56</v>
      </c>
      <c r="D81" s="4">
        <f t="shared" si="45"/>
        <v>5.3823992347009726E-3</v>
      </c>
      <c r="E81" s="229">
        <f t="shared" si="46"/>
        <v>4.8319709355131692E-3</v>
      </c>
      <c r="F81" s="102">
        <f t="shared" si="40"/>
        <v>0.14068716094032543</v>
      </c>
      <c r="G81" s="83">
        <f t="shared" si="41"/>
        <v>-0.10226448748712771</v>
      </c>
      <c r="I81" s="25">
        <v>85.018000000000001</v>
      </c>
      <c r="J81" s="223">
        <v>102.455</v>
      </c>
      <c r="K81" s="31">
        <f t="shared" si="47"/>
        <v>1.0329399191950311E-2</v>
      </c>
      <c r="L81" s="229">
        <f t="shared" si="48"/>
        <v>1.0179360622292719E-2</v>
      </c>
      <c r="M81" s="102">
        <f t="shared" si="42"/>
        <v>0.20509774400715139</v>
      </c>
      <c r="N81" s="83">
        <f t="shared" si="43"/>
        <v>-1.4525391735708765E-2</v>
      </c>
      <c r="P81" s="62">
        <f t="shared" si="44"/>
        <v>2.1962800309997417</v>
      </c>
      <c r="Q81" s="236">
        <f t="shared" si="44"/>
        <v>2.3202962224839205</v>
      </c>
      <c r="R81" s="92">
        <f t="shared" si="49"/>
        <v>5.646647500943993E-2</v>
      </c>
    </row>
    <row r="82" spans="1:18" ht="20.100000000000001" customHeight="1" x14ac:dyDescent="0.25">
      <c r="A82" s="57" t="s">
        <v>200</v>
      </c>
      <c r="B82" s="25">
        <v>835.43999999999994</v>
      </c>
      <c r="C82" s="223">
        <v>489.9199999999999</v>
      </c>
      <c r="D82" s="4">
        <f t="shared" si="45"/>
        <v>1.1616304873775718E-2</v>
      </c>
      <c r="E82" s="229">
        <f t="shared" si="46"/>
        <v>5.3611722092730572E-3</v>
      </c>
      <c r="F82" s="102">
        <f t="shared" si="40"/>
        <v>-0.41357847361869204</v>
      </c>
      <c r="G82" s="83">
        <f t="shared" si="41"/>
        <v>-0.53847869287796313</v>
      </c>
      <c r="I82" s="25">
        <v>207.006</v>
      </c>
      <c r="J82" s="223">
        <v>98.379000000000005</v>
      </c>
      <c r="K82" s="31">
        <f t="shared" si="47"/>
        <v>2.5150528230831897E-2</v>
      </c>
      <c r="L82" s="229">
        <f t="shared" si="48"/>
        <v>9.7743918662879844E-3</v>
      </c>
      <c r="M82" s="102">
        <f t="shared" si="42"/>
        <v>-0.52475290571287792</v>
      </c>
      <c r="N82" s="83">
        <f t="shared" si="43"/>
        <v>-0.61136435081687035</v>
      </c>
      <c r="P82" s="62">
        <f t="shared" si="44"/>
        <v>2.4778081011203676</v>
      </c>
      <c r="Q82" s="236">
        <f t="shared" si="44"/>
        <v>2.008062540822992</v>
      </c>
      <c r="R82" s="92">
        <f t="shared" si="49"/>
        <v>-0.18958108986929825</v>
      </c>
    </row>
    <row r="83" spans="1:18" ht="20.100000000000001" customHeight="1" x14ac:dyDescent="0.25">
      <c r="A83" s="57" t="s">
        <v>208</v>
      </c>
      <c r="B83" s="25">
        <v>122.46</v>
      </c>
      <c r="C83" s="223">
        <v>756.26</v>
      </c>
      <c r="D83" s="4">
        <f t="shared" si="45"/>
        <v>1.7027347204378223E-3</v>
      </c>
      <c r="E83" s="229">
        <f t="shared" si="46"/>
        <v>8.2757186785288282E-3</v>
      </c>
      <c r="F83" s="102">
        <f t="shared" ref="F83:F86" si="50">(C83-B83)/B83</f>
        <v>5.17556753225543</v>
      </c>
      <c r="G83" s="83">
        <f t="shared" ref="G83:G86" si="51">(E83-D83)/D83</f>
        <v>3.8602513234715166</v>
      </c>
      <c r="I83" s="25">
        <v>17.378</v>
      </c>
      <c r="J83" s="223">
        <v>87.221999999999994</v>
      </c>
      <c r="K83" s="31">
        <f t="shared" si="47"/>
        <v>2.1113681709486521E-3</v>
      </c>
      <c r="L83" s="229">
        <f t="shared" si="48"/>
        <v>8.6658942189021086E-3</v>
      </c>
      <c r="M83" s="102">
        <f t="shared" ref="M83:M85" si="52">(J83-I83)/I83</f>
        <v>4.0191046150304981</v>
      </c>
      <c r="N83" s="83">
        <f t="shared" ref="N83:N85" si="53">(L83-K83)/K83</f>
        <v>3.1043974888607249</v>
      </c>
      <c r="P83" s="62">
        <f t="shared" si="44"/>
        <v>1.419075616527846</v>
      </c>
      <c r="Q83" s="236">
        <f t="shared" si="44"/>
        <v>1.1533335096395421</v>
      </c>
      <c r="R83" s="92">
        <f t="shared" si="49"/>
        <v>-0.18726423299310446</v>
      </c>
    </row>
    <row r="84" spans="1:18" ht="20.100000000000001" customHeight="1" x14ac:dyDescent="0.25">
      <c r="A84" s="57" t="s">
        <v>189</v>
      </c>
      <c r="B84" s="25">
        <v>101.25</v>
      </c>
      <c r="C84" s="223">
        <v>323.89000000000004</v>
      </c>
      <c r="D84" s="4">
        <f t="shared" si="45"/>
        <v>1.4078220679759066E-3</v>
      </c>
      <c r="E84" s="229">
        <f t="shared" si="46"/>
        <v>3.5443134937570443E-3</v>
      </c>
      <c r="F84" s="102">
        <f t="shared" si="50"/>
        <v>2.1989135802469142</v>
      </c>
      <c r="G84" s="83">
        <f t="shared" si="51"/>
        <v>1.5175862592158922</v>
      </c>
      <c r="I84" s="25">
        <v>18.913999999999998</v>
      </c>
      <c r="J84" s="223">
        <v>72.226000000000013</v>
      </c>
      <c r="K84" s="31">
        <f t="shared" si="47"/>
        <v>2.2979869711890208E-3</v>
      </c>
      <c r="L84" s="229">
        <f t="shared" si="48"/>
        <v>7.1759748211967598E-3</v>
      </c>
      <c r="M84" s="102">
        <f t="shared" si="52"/>
        <v>2.8186528497409338</v>
      </c>
      <c r="N84" s="83">
        <f t="shared" si="53"/>
        <v>2.1227221525471829</v>
      </c>
      <c r="P84" s="62">
        <f t="shared" si="44"/>
        <v>1.8680493827160491</v>
      </c>
      <c r="Q84" s="236">
        <f t="shared" si="44"/>
        <v>2.2299546142208775</v>
      </c>
      <c r="R84" s="92">
        <f t="shared" si="49"/>
        <v>0.19373429570616407</v>
      </c>
    </row>
    <row r="85" spans="1:18" ht="20.100000000000001" customHeight="1" x14ac:dyDescent="0.25">
      <c r="A85" s="57" t="s">
        <v>155</v>
      </c>
      <c r="B85" s="25">
        <v>6.72</v>
      </c>
      <c r="C85" s="223">
        <v>271.54999999999995</v>
      </c>
      <c r="D85" s="4">
        <f t="shared" si="45"/>
        <v>9.343767206714165E-5</v>
      </c>
      <c r="E85" s="229">
        <f t="shared" si="46"/>
        <v>2.9715592615694375E-3</v>
      </c>
      <c r="F85" s="102">
        <f t="shared" si="50"/>
        <v>39.409226190476183</v>
      </c>
      <c r="G85" s="83">
        <f t="shared" si="51"/>
        <v>30.802582361364479</v>
      </c>
      <c r="I85" s="25">
        <v>24.048000000000002</v>
      </c>
      <c r="J85" s="223">
        <v>54.076000000000001</v>
      </c>
      <c r="K85" s="31">
        <f t="shared" si="47"/>
        <v>2.9217505912632748E-3</v>
      </c>
      <c r="L85" s="229">
        <f t="shared" si="48"/>
        <v>5.3726914744141431E-3</v>
      </c>
      <c r="M85" s="102">
        <f t="shared" si="52"/>
        <v>1.2486693280106451</v>
      </c>
      <c r="N85" s="83">
        <f t="shared" si="53"/>
        <v>0.83886040460803235</v>
      </c>
      <c r="P85" s="62">
        <f t="shared" si="44"/>
        <v>35.785714285714292</v>
      </c>
      <c r="Q85" s="236">
        <f t="shared" si="44"/>
        <v>1.991382802430492</v>
      </c>
      <c r="R85" s="92">
        <f t="shared" si="49"/>
        <v>-0.94435257637918779</v>
      </c>
    </row>
    <row r="86" spans="1:18" ht="20.100000000000001" customHeight="1" x14ac:dyDescent="0.25">
      <c r="A86" s="57" t="s">
        <v>201</v>
      </c>
      <c r="B86" s="25"/>
      <c r="C86" s="223">
        <v>298.95999999999998</v>
      </c>
      <c r="D86" s="4">
        <f t="shared" si="45"/>
        <v>0</v>
      </c>
      <c r="E86" s="229">
        <f t="shared" si="46"/>
        <v>3.2715056410929817E-3</v>
      </c>
      <c r="F86" s="102"/>
      <c r="G86" s="83"/>
      <c r="I86" s="25"/>
      <c r="J86" s="223">
        <v>46.863999999999997</v>
      </c>
      <c r="K86" s="31">
        <f t="shared" si="47"/>
        <v>0</v>
      </c>
      <c r="L86" s="229">
        <f t="shared" si="48"/>
        <v>4.6561471495107703E-3</v>
      </c>
      <c r="M86" s="102"/>
      <c r="N86" s="83"/>
      <c r="P86" s="62"/>
      <c r="Q86" s="236">
        <f t="shared" ref="Q86:Q95" si="54">(J86/C86)*10</f>
        <v>1.5675675675675675</v>
      </c>
      <c r="R86" s="92"/>
    </row>
    <row r="87" spans="1:18" ht="20.100000000000001" customHeight="1" x14ac:dyDescent="0.25">
      <c r="A87" s="57" t="s">
        <v>204</v>
      </c>
      <c r="B87" s="25">
        <v>146.37</v>
      </c>
      <c r="C87" s="223">
        <v>215.10999999999999</v>
      </c>
      <c r="D87" s="4">
        <f t="shared" si="45"/>
        <v>2.0351892947124291E-3</v>
      </c>
      <c r="E87" s="229">
        <f t="shared" si="46"/>
        <v>2.3539389164286568E-3</v>
      </c>
      <c r="F87" s="102">
        <f t="shared" ref="F87:F88" si="55">(C87-B87)/B87</f>
        <v>0.46963175514108069</v>
      </c>
      <c r="G87" s="83">
        <f t="shared" ref="G87:G88" si="56">(E87-D87)/D87</f>
        <v>0.15661915210755212</v>
      </c>
      <c r="I87" s="25">
        <v>26.286000000000001</v>
      </c>
      <c r="J87" s="223">
        <v>46.759</v>
      </c>
      <c r="K87" s="31">
        <f t="shared" si="47"/>
        <v>3.193660015051E-3</v>
      </c>
      <c r="L87" s="229">
        <f t="shared" si="48"/>
        <v>4.6457149318021107E-3</v>
      </c>
      <c r="M87" s="102">
        <f t="shared" ref="M86:M94" si="57">(J87-I87)/I87</f>
        <v>0.77885566461234113</v>
      </c>
      <c r="N87" s="83">
        <f t="shared" ref="N86:N94" si="58">(L87-K87)/K87</f>
        <v>0.45466797026230188</v>
      </c>
      <c r="P87" s="62">
        <f t="shared" ref="P86:P95" si="59">(I87/B87)*10</f>
        <v>1.7958598073375693</v>
      </c>
      <c r="Q87" s="236">
        <f t="shared" si="54"/>
        <v>2.1737250708939615</v>
      </c>
      <c r="R87" s="92">
        <f t="shared" ref="R86:R95" si="60">(Q87-P87)/P87</f>
        <v>0.21040910989404671</v>
      </c>
    </row>
    <row r="88" spans="1:18" ht="20.100000000000001" customHeight="1" x14ac:dyDescent="0.25">
      <c r="A88" s="57" t="s">
        <v>160</v>
      </c>
      <c r="B88" s="25">
        <v>503.94</v>
      </c>
      <c r="C88" s="223">
        <v>443.34000000000003</v>
      </c>
      <c r="D88" s="4">
        <f t="shared" si="45"/>
        <v>7.0069911401064531E-3</v>
      </c>
      <c r="E88" s="229">
        <f t="shared" si="46"/>
        <v>4.8514493943074746E-3</v>
      </c>
      <c r="F88" s="102">
        <f t="shared" si="55"/>
        <v>-0.12025241100130961</v>
      </c>
      <c r="G88" s="83">
        <f t="shared" si="56"/>
        <v>-0.30762729718054571</v>
      </c>
      <c r="I88" s="25">
        <v>45.06</v>
      </c>
      <c r="J88" s="223">
        <v>38.692</v>
      </c>
      <c r="K88" s="31">
        <f t="shared" si="47"/>
        <v>5.4746374601764456E-3</v>
      </c>
      <c r="L88" s="229">
        <f t="shared" si="48"/>
        <v>3.8442225484139367E-3</v>
      </c>
      <c r="M88" s="102">
        <f t="shared" si="57"/>
        <v>-0.14132268086995123</v>
      </c>
      <c r="N88" s="83">
        <f t="shared" si="58"/>
        <v>-0.29781239828618006</v>
      </c>
      <c r="P88" s="62">
        <f t="shared" si="59"/>
        <v>0.89415406596023339</v>
      </c>
      <c r="Q88" s="236">
        <f t="shared" si="54"/>
        <v>0.87273875580818328</v>
      </c>
      <c r="R88" s="92">
        <f t="shared" si="60"/>
        <v>-2.395035818469626E-2</v>
      </c>
    </row>
    <row r="89" spans="1:18" ht="20.100000000000001" customHeight="1" x14ac:dyDescent="0.25">
      <c r="A89" s="57" t="s">
        <v>164</v>
      </c>
      <c r="B89" s="25">
        <v>120.23</v>
      </c>
      <c r="C89" s="223">
        <v>180.81</v>
      </c>
      <c r="D89" s="4">
        <f t="shared" si="45"/>
        <v>1.6717278739036372E-3</v>
      </c>
      <c r="E89" s="229">
        <f t="shared" si="46"/>
        <v>1.9785955812350216E-3</v>
      </c>
      <c r="F89" s="102">
        <f t="shared" ref="F89:F94" si="61">(C89-B89)/B89</f>
        <v>0.50386758712467772</v>
      </c>
      <c r="G89" s="83">
        <f t="shared" ref="G89:G94" si="62">(E89-D89)/D89</f>
        <v>0.18356319358055584</v>
      </c>
      <c r="I89" s="25">
        <v>18.154</v>
      </c>
      <c r="J89" s="223">
        <v>34.613000000000007</v>
      </c>
      <c r="K89" s="31">
        <f t="shared" si="47"/>
        <v>2.205649543986755E-3</v>
      </c>
      <c r="L89" s="229">
        <f t="shared" si="48"/>
        <v>3.4389557290460978E-3</v>
      </c>
      <c r="M89" s="102">
        <f t="shared" si="57"/>
        <v>0.90663214718519369</v>
      </c>
      <c r="N89" s="83">
        <f t="shared" si="58"/>
        <v>0.5591578174428008</v>
      </c>
      <c r="P89" s="62">
        <f t="shared" si="59"/>
        <v>1.5099392830408385</v>
      </c>
      <c r="Q89" s="236">
        <f t="shared" si="54"/>
        <v>1.9143299596261274</v>
      </c>
      <c r="R89" s="92">
        <f t="shared" si="60"/>
        <v>0.26781916407320305</v>
      </c>
    </row>
    <row r="90" spans="1:18" ht="20.100000000000001" customHeight="1" x14ac:dyDescent="0.25">
      <c r="A90" s="57" t="s">
        <v>217</v>
      </c>
      <c r="B90" s="25">
        <v>120.02000000000001</v>
      </c>
      <c r="C90" s="223">
        <v>120</v>
      </c>
      <c r="D90" s="4">
        <f t="shared" si="45"/>
        <v>1.6688079466515391E-3</v>
      </c>
      <c r="E90" s="229">
        <f t="shared" si="46"/>
        <v>1.3131545254587832E-3</v>
      </c>
      <c r="F90" s="102">
        <f t="shared" si="61"/>
        <v>-1.6663889351783227E-4</v>
      </c>
      <c r="G90" s="83">
        <f t="shared" si="62"/>
        <v>-0.21311824521591832</v>
      </c>
      <c r="I90" s="25">
        <v>30.96</v>
      </c>
      <c r="J90" s="223">
        <v>30.96</v>
      </c>
      <c r="K90" s="31">
        <f t="shared" si="47"/>
        <v>3.7615351923449346E-3</v>
      </c>
      <c r="L90" s="229">
        <f t="shared" si="48"/>
        <v>3.0760139072391057E-3</v>
      </c>
      <c r="M90" s="102">
        <f t="shared" si="57"/>
        <v>0</v>
      </c>
      <c r="N90" s="83">
        <f t="shared" si="58"/>
        <v>-0.18224508081193203</v>
      </c>
      <c r="P90" s="62">
        <f t="shared" si="59"/>
        <v>2.5795700716547243</v>
      </c>
      <c r="Q90" s="236">
        <f t="shared" si="54"/>
        <v>2.58</v>
      </c>
      <c r="R90" s="92">
        <f t="shared" si="60"/>
        <v>1.6666666666666235E-4</v>
      </c>
    </row>
    <row r="91" spans="1:18" ht="20.100000000000001" customHeight="1" x14ac:dyDescent="0.25">
      <c r="A91" s="57" t="s">
        <v>203</v>
      </c>
      <c r="B91" s="25">
        <v>129.6</v>
      </c>
      <c r="C91" s="223">
        <v>198</v>
      </c>
      <c r="D91" s="4">
        <f t="shared" si="45"/>
        <v>1.8020122470091603E-3</v>
      </c>
      <c r="E91" s="229">
        <f t="shared" si="46"/>
        <v>2.166704967006992E-3</v>
      </c>
      <c r="F91" s="102">
        <f t="shared" si="61"/>
        <v>0.52777777777777779</v>
      </c>
      <c r="G91" s="83">
        <f t="shared" si="62"/>
        <v>0.20238082210768565</v>
      </c>
      <c r="I91" s="25">
        <v>17.667000000000002</v>
      </c>
      <c r="J91" s="223">
        <v>26.9</v>
      </c>
      <c r="K91" s="31">
        <f t="shared" si="47"/>
        <v>2.1464806926084616E-3</v>
      </c>
      <c r="L91" s="229">
        <f t="shared" si="48"/>
        <v>2.6726348225042614E-3</v>
      </c>
      <c r="M91" s="102">
        <f t="shared" si="57"/>
        <v>0.52261278089092633</v>
      </c>
      <c r="N91" s="83">
        <f t="shared" si="58"/>
        <v>0.24512409159217877</v>
      </c>
      <c r="P91" s="62">
        <f t="shared" si="59"/>
        <v>1.3631944444444446</v>
      </c>
      <c r="Q91" s="236">
        <f t="shared" si="54"/>
        <v>1.3585858585858586</v>
      </c>
      <c r="R91" s="92">
        <f t="shared" si="60"/>
        <v>-3.3807252350299992E-3</v>
      </c>
    </row>
    <row r="92" spans="1:18" ht="20.100000000000001" customHeight="1" x14ac:dyDescent="0.25">
      <c r="A92" s="57" t="s">
        <v>159</v>
      </c>
      <c r="B92" s="25">
        <v>54.87</v>
      </c>
      <c r="C92" s="223">
        <v>140.04</v>
      </c>
      <c r="D92" s="4">
        <f t="shared" si="45"/>
        <v>7.6293527772679497E-4</v>
      </c>
      <c r="E92" s="229">
        <f t="shared" si="46"/>
        <v>1.5324513312103998E-3</v>
      </c>
      <c r="F92" s="102">
        <f t="shared" si="61"/>
        <v>1.5522143247676323</v>
      </c>
      <c r="G92" s="83">
        <f t="shared" si="62"/>
        <v>1.008625601605968</v>
      </c>
      <c r="I92" s="25">
        <v>15.239000000000001</v>
      </c>
      <c r="J92" s="223">
        <v>23.850999999999999</v>
      </c>
      <c r="K92" s="31">
        <f t="shared" si="47"/>
        <v>1.8514869120201699E-3</v>
      </c>
      <c r="L92" s="229">
        <f t="shared" si="48"/>
        <v>2.3697030911356558E-3</v>
      </c>
      <c r="M92" s="102">
        <f t="shared" si="57"/>
        <v>0.56512894546886261</v>
      </c>
      <c r="N92" s="83">
        <f t="shared" si="58"/>
        <v>0.27989189432079575</v>
      </c>
      <c r="P92" s="62">
        <f t="shared" si="59"/>
        <v>2.7772917805722619</v>
      </c>
      <c r="Q92" s="236">
        <f t="shared" si="54"/>
        <v>1.7031562410739789</v>
      </c>
      <c r="R92" s="92">
        <f t="shared" si="60"/>
        <v>-0.38675646074067055</v>
      </c>
    </row>
    <row r="93" spans="1:18" ht="20.100000000000001" customHeight="1" x14ac:dyDescent="0.25">
      <c r="A93" s="57" t="s">
        <v>218</v>
      </c>
      <c r="B93" s="25">
        <v>439.4</v>
      </c>
      <c r="C93" s="223">
        <v>129.47</v>
      </c>
      <c r="D93" s="4">
        <f t="shared" si="45"/>
        <v>6.1096001646282795E-3</v>
      </c>
      <c r="E93" s="229">
        <f t="shared" si="46"/>
        <v>1.4167843034262387E-3</v>
      </c>
      <c r="F93" s="102">
        <f t="shared" si="61"/>
        <v>-0.70534820209376414</v>
      </c>
      <c r="G93" s="83">
        <f t="shared" si="62"/>
        <v>-0.76810523352595872</v>
      </c>
      <c r="I93" s="25">
        <v>44.664000000000001</v>
      </c>
      <c r="J93" s="223">
        <v>19.57</v>
      </c>
      <c r="K93" s="31">
        <f t="shared" si="47"/>
        <v>5.4265248007394759E-3</v>
      </c>
      <c r="L93" s="229">
        <f t="shared" si="48"/>
        <v>1.9443666719854424E-3</v>
      </c>
      <c r="M93" s="102">
        <f t="shared" si="57"/>
        <v>-0.56183951280673472</v>
      </c>
      <c r="N93" s="83">
        <f t="shared" si="58"/>
        <v>-0.64169210620386685</v>
      </c>
      <c r="P93" s="62">
        <f t="shared" si="59"/>
        <v>1.0164770141101505</v>
      </c>
      <c r="Q93" s="236">
        <f t="shared" si="54"/>
        <v>1.5115470765428285</v>
      </c>
      <c r="R93" s="92">
        <f t="shared" si="60"/>
        <v>0.48704501485070456</v>
      </c>
    </row>
    <row r="94" spans="1:18" ht="20.100000000000001" customHeight="1" x14ac:dyDescent="0.25">
      <c r="A94" s="57" t="s">
        <v>151</v>
      </c>
      <c r="B94" s="25">
        <v>14.88</v>
      </c>
      <c r="C94" s="223">
        <v>11.850000000000001</v>
      </c>
      <c r="D94" s="4">
        <f t="shared" si="45"/>
        <v>2.0689770243438509E-4</v>
      </c>
      <c r="E94" s="229">
        <f t="shared" si="46"/>
        <v>1.2967400938905486E-4</v>
      </c>
      <c r="F94" s="102">
        <f t="shared" si="61"/>
        <v>-0.20362903225806447</v>
      </c>
      <c r="G94" s="83">
        <f t="shared" si="62"/>
        <v>-0.37324577381336904</v>
      </c>
      <c r="I94" s="25">
        <v>22.220000000000002</v>
      </c>
      <c r="J94" s="223">
        <v>18.936</v>
      </c>
      <c r="K94" s="31">
        <f t="shared" si="47"/>
        <v>2.6996547795188779E-3</v>
      </c>
      <c r="L94" s="229">
        <f t="shared" si="48"/>
        <v>1.8813759479160111E-3</v>
      </c>
      <c r="M94" s="102">
        <f t="shared" si="57"/>
        <v>-0.14779477947794789</v>
      </c>
      <c r="N94" s="83">
        <f t="shared" si="58"/>
        <v>-0.3031049887603397</v>
      </c>
      <c r="P94" s="62">
        <f t="shared" si="59"/>
        <v>14.932795698924732</v>
      </c>
      <c r="Q94" s="236">
        <f t="shared" si="54"/>
        <v>15.979746835443036</v>
      </c>
      <c r="R94" s="92">
        <f t="shared" si="60"/>
        <v>7.0110859187184363E-2</v>
      </c>
    </row>
    <row r="95" spans="1:18" ht="20.100000000000001" customHeight="1" thickBot="1" x14ac:dyDescent="0.3">
      <c r="A95" s="14" t="s">
        <v>18</v>
      </c>
      <c r="B95" s="25">
        <f>B96-SUM(B68:B94)</f>
        <v>1277.5799999999726</v>
      </c>
      <c r="C95" s="223">
        <f>C96-SUM(C68:C94)</f>
        <v>1645.8799999999901</v>
      </c>
      <c r="D95" s="4">
        <f t="shared" si="45"/>
        <v>1.7764003136835755E-2</v>
      </c>
      <c r="E95" s="229">
        <f t="shared" si="46"/>
        <v>1.8010789753017408E-2</v>
      </c>
      <c r="F95" s="102">
        <f t="shared" ref="F95" si="63">(C95-B95)/B95</f>
        <v>0.28827940324678325</v>
      </c>
      <c r="G95" s="83">
        <f t="shared" ref="G95" si="64">(E95-D95)/D95</f>
        <v>1.3892511405264955E-2</v>
      </c>
      <c r="I95" s="25">
        <f>I96-SUM(I68:I94)</f>
        <v>153.3670000000011</v>
      </c>
      <c r="J95" s="223">
        <f>J96-SUM(J68:J94)</f>
        <v>257.29800000000068</v>
      </c>
      <c r="K95" s="31">
        <f t="shared" si="47"/>
        <v>1.863357131280264E-2</v>
      </c>
      <c r="L95" s="229">
        <f t="shared" si="48"/>
        <v>2.5563702400026148E-2</v>
      </c>
      <c r="M95" s="102">
        <f t="shared" ref="M95" si="65">(J95-I95)/I95</f>
        <v>0.6776620785436166</v>
      </c>
      <c r="N95" s="83">
        <f t="shared" ref="N95" si="66">(L95-K95)/K95</f>
        <v>0.37191641746432136</v>
      </c>
      <c r="P95" s="62">
        <f t="shared" si="59"/>
        <v>1.2004492869331422</v>
      </c>
      <c r="Q95" s="236">
        <f t="shared" si="54"/>
        <v>1.5632852941891404</v>
      </c>
      <c r="R95" s="92">
        <f t="shared" si="60"/>
        <v>0.30225017516812935</v>
      </c>
    </row>
    <row r="96" spans="1:18" ht="26.25" customHeight="1" thickBot="1" x14ac:dyDescent="0.3">
      <c r="A96" s="18" t="s">
        <v>19</v>
      </c>
      <c r="B96" s="23">
        <v>71919.599999999991</v>
      </c>
      <c r="C96" s="242">
        <v>91383.000000000015</v>
      </c>
      <c r="D96" s="20">
        <f>SUM(D68:D95)</f>
        <v>1</v>
      </c>
      <c r="E96" s="243">
        <f>SUM(E68:E95)</f>
        <v>0.99999999999999978</v>
      </c>
      <c r="F96" s="103">
        <f>(C96-B96)/B96</f>
        <v>0.27062720037375104</v>
      </c>
      <c r="G96" s="99">
        <v>0</v>
      </c>
      <c r="H96" s="2"/>
      <c r="I96" s="23">
        <v>8230.6820000000025</v>
      </c>
      <c r="J96" s="242">
        <v>10064.973999999997</v>
      </c>
      <c r="K96" s="30">
        <f t="shared" si="47"/>
        <v>1</v>
      </c>
      <c r="L96" s="243">
        <f t="shared" si="48"/>
        <v>1</v>
      </c>
      <c r="M96" s="103">
        <f>(J96-I96)/I96</f>
        <v>0.22286026844433954</v>
      </c>
      <c r="N96" s="99">
        <f>(L96-K96)/K96</f>
        <v>0</v>
      </c>
      <c r="O96" s="2"/>
      <c r="P96" s="56">
        <f t="shared" si="44"/>
        <v>1.1444282226263778</v>
      </c>
      <c r="Q96" s="250">
        <f t="shared" si="44"/>
        <v>1.1014055130604157</v>
      </c>
      <c r="R96" s="98">
        <f>(Q96-P96)/P96</f>
        <v>-3.7593191705136544E-2</v>
      </c>
    </row>
  </sheetData>
  <mergeCells count="45">
    <mergeCell ref="A4:A6"/>
    <mergeCell ref="B4:C4"/>
    <mergeCell ref="D4:E4"/>
    <mergeCell ref="F4:G4"/>
    <mergeCell ref="I4:J4"/>
    <mergeCell ref="M4:N4"/>
    <mergeCell ref="P4:Q4"/>
    <mergeCell ref="B5:C5"/>
    <mergeCell ref="D5:E5"/>
    <mergeCell ref="F5:G5"/>
    <mergeCell ref="I5:J5"/>
    <mergeCell ref="K5:L5"/>
    <mergeCell ref="M5:N5"/>
    <mergeCell ref="P5:Q5"/>
    <mergeCell ref="K4:L4"/>
    <mergeCell ref="A36:A38"/>
    <mergeCell ref="B36:C36"/>
    <mergeCell ref="D36:E36"/>
    <mergeCell ref="F36:G36"/>
    <mergeCell ref="I36:J36"/>
    <mergeCell ref="M36:N36"/>
    <mergeCell ref="P36:Q36"/>
    <mergeCell ref="B37:C37"/>
    <mergeCell ref="D37:E37"/>
    <mergeCell ref="F37:G37"/>
    <mergeCell ref="I37:J37"/>
    <mergeCell ref="K37:L37"/>
    <mergeCell ref="M37:N37"/>
    <mergeCell ref="P37:Q37"/>
    <mergeCell ref="K36:L36"/>
    <mergeCell ref="A65:A67"/>
    <mergeCell ref="B65:C65"/>
    <mergeCell ref="D65:E65"/>
    <mergeCell ref="F65:G65"/>
    <mergeCell ref="I65:J65"/>
    <mergeCell ref="M65:N65"/>
    <mergeCell ref="P65:Q65"/>
    <mergeCell ref="B66:C66"/>
    <mergeCell ref="D66:E66"/>
    <mergeCell ref="F66:G66"/>
    <mergeCell ref="I66:J66"/>
    <mergeCell ref="K66:L66"/>
    <mergeCell ref="M66:N66"/>
    <mergeCell ref="P66:Q66"/>
    <mergeCell ref="K65:L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ignoredErrors>
    <ignoredError sqref="G68 G69:G8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F7:G33 M7:N33 R7:R33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F39:G62 M39:N62 R39:R62</xm:sqref>
        </x14:conditionalFormatting>
        <x14:conditionalFormatting xmlns:xm="http://schemas.microsoft.com/office/excel/2006/main">
          <x14:cfRule type="iconSet" priority="3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F68:G96</xm:sqref>
        </x14:conditionalFormatting>
        <x14:conditionalFormatting xmlns:xm="http://schemas.microsoft.com/office/excel/2006/main">
          <x14:cfRule type="iconSet" priority="2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M68:N96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R68:R96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pageSetUpPr fitToPage="1"/>
  </sheetPr>
  <dimension ref="A1:T8"/>
  <sheetViews>
    <sheetView showGridLines="0" workbookViewId="0">
      <selection activeCell="K6" sqref="K6:L7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10" max="10" width="2.140625" customWidth="1"/>
    <col min="17" max="17" width="2.140625" customWidth="1"/>
    <col min="20" max="20" width="10.42578125" customWidth="1"/>
  </cols>
  <sheetData>
    <row r="1" spans="1:20" ht="15.75" x14ac:dyDescent="0.25">
      <c r="A1" s="6" t="s">
        <v>101</v>
      </c>
    </row>
    <row r="2" spans="1:20" ht="15.75" thickBot="1" x14ac:dyDescent="0.3"/>
    <row r="3" spans="1:20" x14ac:dyDescent="0.25">
      <c r="A3" s="392" t="s">
        <v>17</v>
      </c>
      <c r="B3" s="405"/>
      <c r="C3" s="405"/>
      <c r="D3" s="408" t="s">
        <v>1</v>
      </c>
      <c r="E3" s="404"/>
      <c r="F3" s="408" t="s">
        <v>13</v>
      </c>
      <c r="G3" s="404"/>
      <c r="H3" s="421" t="s">
        <v>139</v>
      </c>
      <c r="I3" s="409"/>
      <c r="K3" s="416" t="s">
        <v>20</v>
      </c>
      <c r="L3" s="404"/>
      <c r="M3" s="417" t="s">
        <v>13</v>
      </c>
      <c r="N3" s="418"/>
      <c r="O3" s="419" t="s">
        <v>139</v>
      </c>
      <c r="P3" s="409"/>
      <c r="R3" s="403" t="s">
        <v>23</v>
      </c>
      <c r="S3" s="404"/>
      <c r="T3" s="208" t="s">
        <v>0</v>
      </c>
    </row>
    <row r="4" spans="1:20" x14ac:dyDescent="0.25">
      <c r="A4" s="406"/>
      <c r="B4" s="407"/>
      <c r="C4" s="407"/>
      <c r="D4" s="411" t="s">
        <v>175</v>
      </c>
      <c r="E4" s="412"/>
      <c r="F4" s="411" t="str">
        <f>D4</f>
        <v>jan.-fev</v>
      </c>
      <c r="G4" s="412"/>
      <c r="H4" s="411" t="str">
        <f>F4</f>
        <v>jan.-fev</v>
      </c>
      <c r="I4" s="413"/>
      <c r="K4" s="401" t="str">
        <f>D4</f>
        <v>jan.-fev</v>
      </c>
      <c r="L4" s="412"/>
      <c r="M4" s="414" t="str">
        <f>D4</f>
        <v>jan.-fev</v>
      </c>
      <c r="N4" s="415"/>
      <c r="O4" s="412" t="str">
        <f>D4</f>
        <v>jan.-fev</v>
      </c>
      <c r="P4" s="413"/>
      <c r="R4" s="401" t="str">
        <f>D4</f>
        <v>jan.-fev</v>
      </c>
      <c r="S4" s="402"/>
      <c r="T4" s="209" t="s">
        <v>137</v>
      </c>
    </row>
    <row r="5" spans="1:20" ht="19.5" customHeight="1" thickBot="1" x14ac:dyDescent="0.3">
      <c r="A5" s="393"/>
      <c r="B5" s="420"/>
      <c r="C5" s="420"/>
      <c r="D5" s="148">
        <v>2018</v>
      </c>
      <c r="E5" s="263">
        <v>2019</v>
      </c>
      <c r="F5" s="148">
        <f>D5</f>
        <v>2018</v>
      </c>
      <c r="G5" s="263">
        <f>E5</f>
        <v>2019</v>
      </c>
      <c r="H5" s="148" t="s">
        <v>1</v>
      </c>
      <c r="I5" s="212" t="s">
        <v>15</v>
      </c>
      <c r="K5" s="36">
        <f>D5</f>
        <v>2018</v>
      </c>
      <c r="L5" s="213">
        <f>E5</f>
        <v>2019</v>
      </c>
      <c r="M5" s="262">
        <f>F5</f>
        <v>2018</v>
      </c>
      <c r="N5" s="241">
        <f>G5</f>
        <v>2019</v>
      </c>
      <c r="O5" s="37">
        <v>1000</v>
      </c>
      <c r="P5" s="212" t="s">
        <v>15</v>
      </c>
      <c r="R5" s="36">
        <f>D5</f>
        <v>2018</v>
      </c>
      <c r="S5" s="213">
        <f>E5</f>
        <v>2019</v>
      </c>
      <c r="T5" s="278" t="s">
        <v>24</v>
      </c>
    </row>
    <row r="6" spans="1:20" ht="24" customHeight="1" x14ac:dyDescent="0.25">
      <c r="A6" s="264" t="s">
        <v>21</v>
      </c>
      <c r="B6" s="12"/>
      <c r="C6" s="12"/>
      <c r="D6" s="266">
        <v>660.06999999999982</v>
      </c>
      <c r="E6" s="267">
        <v>1513.5499999999997</v>
      </c>
      <c r="F6" s="261">
        <f>D6/D8</f>
        <v>0.31890212675498342</v>
      </c>
      <c r="G6" s="271">
        <f>E6/E8</f>
        <v>0.54498350880730506</v>
      </c>
      <c r="H6" s="275">
        <f>(E6-D6)/D6</f>
        <v>1.2930143772630178</v>
      </c>
      <c r="I6" s="101">
        <f>(G6-F6)/F6</f>
        <v>0.70893657672600863</v>
      </c>
      <c r="J6" s="2"/>
      <c r="K6" s="273">
        <v>574.9</v>
      </c>
      <c r="L6" s="267">
        <v>746.80500000000018</v>
      </c>
      <c r="M6" s="261">
        <f>K6/K8</f>
        <v>0.43637263444892122</v>
      </c>
      <c r="N6" s="271">
        <f>L6/L8</f>
        <v>0.56992048792437544</v>
      </c>
      <c r="O6" s="275">
        <f>(L6-K6)/K6</f>
        <v>0.29901722038615447</v>
      </c>
      <c r="P6" s="101">
        <f>(N6-M6)/M6</f>
        <v>0.30604085346485316</v>
      </c>
      <c r="R6" s="49">
        <f t="shared" ref="R6:S8" si="0">(K6/D6)*10</f>
        <v>8.7096823064220494</v>
      </c>
      <c r="S6" s="254">
        <f>(L6/E6)*10</f>
        <v>4.934128373690994</v>
      </c>
      <c r="T6" s="276">
        <f>(S6-R6)/R6</f>
        <v>-0.43348928237568046</v>
      </c>
    </row>
    <row r="7" spans="1:20" ht="24" customHeight="1" thickBot="1" x14ac:dyDescent="0.3">
      <c r="A7" s="264" t="s">
        <v>22</v>
      </c>
      <c r="B7" s="12"/>
      <c r="C7" s="12"/>
      <c r="D7" s="268">
        <v>1409.7500000000002</v>
      </c>
      <c r="E7" s="269">
        <v>1263.6899999999998</v>
      </c>
      <c r="F7" s="261">
        <f>D7/D8</f>
        <v>0.68109787324501658</v>
      </c>
      <c r="G7" s="272">
        <f>E7/E8</f>
        <v>0.45501649119269488</v>
      </c>
      <c r="H7" s="90">
        <f t="shared" ref="H7:H8" si="1">(E7-D7)/D7</f>
        <v>-0.10360702252172398</v>
      </c>
      <c r="I7" s="86">
        <f t="shared" ref="I7:I8" si="2">(G7-F7)/F7</f>
        <v>-0.33193670239371265</v>
      </c>
      <c r="K7" s="273">
        <v>742.55199999999957</v>
      </c>
      <c r="L7" s="269">
        <v>563.56200000000013</v>
      </c>
      <c r="M7" s="261">
        <f>K7/K8</f>
        <v>0.56362736555107873</v>
      </c>
      <c r="N7" s="272">
        <f>L7/L8</f>
        <v>0.43007951207562467</v>
      </c>
      <c r="O7" s="277">
        <f t="shared" ref="O7:O8" si="3">(L7-K7)/K7</f>
        <v>-0.24104709165149316</v>
      </c>
      <c r="P7" s="83">
        <f t="shared" ref="P7:P8" si="4">(N7-M7)/M7</f>
        <v>-0.23694352268520447</v>
      </c>
      <c r="R7" s="49">
        <f t="shared" si="0"/>
        <v>5.2672601525093068</v>
      </c>
      <c r="S7" s="254">
        <f t="shared" si="0"/>
        <v>4.4596538708069247</v>
      </c>
      <c r="T7" s="152">
        <f t="shared" ref="T7:T8" si="5">(S7-R7)/R7</f>
        <v>-0.15332568704009064</v>
      </c>
    </row>
    <row r="8" spans="1:20" ht="26.25" customHeight="1" thickBot="1" x14ac:dyDescent="0.3">
      <c r="A8" s="18" t="s">
        <v>12</v>
      </c>
      <c r="B8" s="265"/>
      <c r="C8" s="265"/>
      <c r="D8" s="270">
        <f>D6+D7</f>
        <v>2069.8200000000002</v>
      </c>
      <c r="E8" s="242">
        <f>E6+E7</f>
        <v>2777.24</v>
      </c>
      <c r="F8" s="20">
        <f>SUM(F6:F7)</f>
        <v>1</v>
      </c>
      <c r="G8" s="243">
        <f>SUM(G6:G7)</f>
        <v>1</v>
      </c>
      <c r="H8" s="153">
        <f t="shared" si="1"/>
        <v>0.34177851214115218</v>
      </c>
      <c r="I8" s="99">
        <f t="shared" si="2"/>
        <v>0</v>
      </c>
      <c r="J8" s="2"/>
      <c r="K8" s="23">
        <f>K6+K7</f>
        <v>1317.4519999999995</v>
      </c>
      <c r="L8" s="242">
        <f>L6+L7</f>
        <v>1310.3670000000002</v>
      </c>
      <c r="M8" s="20">
        <f>SUM(M6:M7)</f>
        <v>1</v>
      </c>
      <c r="N8" s="243">
        <f>SUM(N6:N7)</f>
        <v>1</v>
      </c>
      <c r="O8" s="153">
        <f t="shared" si="3"/>
        <v>-5.3778050357807016E-3</v>
      </c>
      <c r="P8" s="99">
        <f t="shared" si="4"/>
        <v>0</v>
      </c>
      <c r="Q8" s="2"/>
      <c r="R8" s="40">
        <f t="shared" si="0"/>
        <v>6.3650558985805503</v>
      </c>
      <c r="S8" s="244">
        <f t="shared" si="0"/>
        <v>4.7182346502282853</v>
      </c>
      <c r="T8" s="274">
        <f t="shared" si="5"/>
        <v>-0.25872848166494772</v>
      </c>
    </row>
  </sheetData>
  <mergeCells count="15">
    <mergeCell ref="M3:N3"/>
    <mergeCell ref="O3:P3"/>
    <mergeCell ref="R3:S3"/>
    <mergeCell ref="D4:E4"/>
    <mergeCell ref="F4:G4"/>
    <mergeCell ref="H4:I4"/>
    <mergeCell ref="K4:L4"/>
    <mergeCell ref="M4:N4"/>
    <mergeCell ref="O4:P4"/>
    <mergeCell ref="R4:S4"/>
    <mergeCell ref="A3:C5"/>
    <mergeCell ref="D3:E3"/>
    <mergeCell ref="F3:G3"/>
    <mergeCell ref="H3:I3"/>
    <mergeCell ref="K3:L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H6:I8</xm:sqref>
        </x14:conditionalFormatting>
        <x14:conditionalFormatting xmlns:xm="http://schemas.microsoft.com/office/excel/2006/main">
          <x14:cfRule type="iconSet" priority="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O6:P8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T6:T8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pageSetUpPr fitToPage="1"/>
  </sheetPr>
  <dimension ref="A1:R90"/>
  <sheetViews>
    <sheetView showGridLines="0" topLeftCell="A28" workbookViewId="0">
      <selection activeCell="R86" sqref="R86"/>
    </sheetView>
  </sheetViews>
  <sheetFormatPr defaultRowHeight="15" x14ac:dyDescent="0.25"/>
  <cols>
    <col min="1" max="1" width="26.7109375" customWidth="1"/>
    <col min="6" max="7" width="10.140625" customWidth="1"/>
    <col min="8" max="8" width="2" customWidth="1"/>
    <col min="13" max="14" width="10.140625" customWidth="1"/>
    <col min="15" max="15" width="2" customWidth="1"/>
    <col min="18" max="18" width="10.140625" customWidth="1"/>
  </cols>
  <sheetData>
    <row r="1" spans="1:18" ht="15.75" x14ac:dyDescent="0.25">
      <c r="A1" s="6" t="s">
        <v>104</v>
      </c>
    </row>
    <row r="3" spans="1:18" ht="8.25" customHeight="1" thickBot="1" x14ac:dyDescent="0.3"/>
    <row r="4" spans="1:18" x14ac:dyDescent="0.25">
      <c r="A4" s="424" t="s">
        <v>3</v>
      </c>
      <c r="B4" s="408" t="s">
        <v>1</v>
      </c>
      <c r="C4" s="404"/>
      <c r="D4" s="408" t="s">
        <v>13</v>
      </c>
      <c r="E4" s="404"/>
      <c r="F4" s="427" t="s">
        <v>141</v>
      </c>
      <c r="G4" s="423"/>
      <c r="I4" s="428" t="s">
        <v>20</v>
      </c>
      <c r="J4" s="429"/>
      <c r="K4" s="408" t="s">
        <v>13</v>
      </c>
      <c r="L4" s="410"/>
      <c r="M4" s="422" t="s">
        <v>141</v>
      </c>
      <c r="N4" s="423"/>
      <c r="P4" s="403" t="s">
        <v>23</v>
      </c>
      <c r="Q4" s="404"/>
      <c r="R4" s="208" t="s">
        <v>0</v>
      </c>
    </row>
    <row r="5" spans="1:18" x14ac:dyDescent="0.25">
      <c r="A5" s="425"/>
      <c r="B5" s="411" t="s">
        <v>175</v>
      </c>
      <c r="C5" s="412"/>
      <c r="D5" s="411" t="str">
        <f>B5</f>
        <v>jan.-fev</v>
      </c>
      <c r="E5" s="412"/>
      <c r="F5" s="411" t="str">
        <f>D5</f>
        <v>jan.-fev</v>
      </c>
      <c r="G5" s="413"/>
      <c r="I5" s="401" t="str">
        <f>B5</f>
        <v>jan.-fev</v>
      </c>
      <c r="J5" s="412"/>
      <c r="K5" s="411" t="str">
        <f>B5</f>
        <v>jan.-fev</v>
      </c>
      <c r="L5" s="402"/>
      <c r="M5" s="412" t="str">
        <f>B5</f>
        <v>jan.-fev</v>
      </c>
      <c r="N5" s="413"/>
      <c r="P5" s="401" t="str">
        <f>B5</f>
        <v>jan.-fev</v>
      </c>
      <c r="Q5" s="402"/>
      <c r="R5" s="209" t="s">
        <v>137</v>
      </c>
    </row>
    <row r="6" spans="1:18" ht="19.5" customHeight="1" thickBot="1" x14ac:dyDescent="0.3">
      <c r="A6" s="426"/>
      <c r="B6" s="148">
        <f>'5'!E6</f>
        <v>2018</v>
      </c>
      <c r="C6" s="213">
        <f>'5'!F6</f>
        <v>2019</v>
      </c>
      <c r="D6" s="148">
        <f>B6</f>
        <v>2018</v>
      </c>
      <c r="E6" s="213">
        <f>C6</f>
        <v>2019</v>
      </c>
      <c r="F6" s="148" t="s">
        <v>1</v>
      </c>
      <c r="G6" s="212" t="s">
        <v>15</v>
      </c>
      <c r="I6" s="36">
        <f>B6</f>
        <v>2018</v>
      </c>
      <c r="J6" s="213">
        <f>E6</f>
        <v>2019</v>
      </c>
      <c r="K6" s="148">
        <f>B6</f>
        <v>2018</v>
      </c>
      <c r="L6" s="213">
        <f>C6</f>
        <v>2019</v>
      </c>
      <c r="M6" s="37">
        <v>1000</v>
      </c>
      <c r="N6" s="212" t="s">
        <v>15</v>
      </c>
      <c r="P6" s="36">
        <f>B6</f>
        <v>2018</v>
      </c>
      <c r="Q6" s="213">
        <f>C6</f>
        <v>2019</v>
      </c>
      <c r="R6" s="210" t="s">
        <v>24</v>
      </c>
    </row>
    <row r="7" spans="1:18" ht="20.100000000000001" customHeight="1" x14ac:dyDescent="0.25">
      <c r="A7" s="14" t="s">
        <v>184</v>
      </c>
      <c r="B7" s="59">
        <v>278.78000000000003</v>
      </c>
      <c r="C7" s="245">
        <v>382.64000000000004</v>
      </c>
      <c r="D7" s="4">
        <f>B7/$B$33</f>
        <v>0.13468804050593769</v>
      </c>
      <c r="E7" s="247">
        <f>C7/$C$33</f>
        <v>0.137777073641457</v>
      </c>
      <c r="F7" s="87">
        <f>(C7-B7)/B7</f>
        <v>0.3725518329865844</v>
      </c>
      <c r="G7" s="101">
        <f>(E7-D7)/D7</f>
        <v>2.2934724745536185E-2</v>
      </c>
      <c r="I7" s="59">
        <v>397.41699999999992</v>
      </c>
      <c r="J7" s="245">
        <v>285.572</v>
      </c>
      <c r="K7" s="4">
        <f>I7/$I$33</f>
        <v>0.30165577189908988</v>
      </c>
      <c r="L7" s="247">
        <f>J7/$J$33</f>
        <v>0.21793283866275637</v>
      </c>
      <c r="M7" s="87">
        <f>(J7-I7)/I7</f>
        <v>-0.28142983314755016</v>
      </c>
      <c r="N7" s="101">
        <f>(L7-K7)/K7</f>
        <v>-0.27754460890720356</v>
      </c>
      <c r="P7" s="49">
        <f t="shared" ref="P7:Q33" si="0">(I7/B7)*10</f>
        <v>14.2555778750269</v>
      </c>
      <c r="Q7" s="253">
        <f t="shared" si="0"/>
        <v>7.4632030106627631</v>
      </c>
      <c r="R7" s="104">
        <f>(Q7-P7)/P7</f>
        <v>-0.47647138010891188</v>
      </c>
    </row>
    <row r="8" spans="1:18" ht="20.100000000000001" customHeight="1" x14ac:dyDescent="0.25">
      <c r="A8" s="14" t="s">
        <v>176</v>
      </c>
      <c r="B8" s="25">
        <v>223.21000000000004</v>
      </c>
      <c r="C8" s="223">
        <v>566.66000000000008</v>
      </c>
      <c r="D8" s="4">
        <f t="shared" ref="D8:D32" si="1">B8/$B$33</f>
        <v>0.10784029529137798</v>
      </c>
      <c r="E8" s="229">
        <f t="shared" ref="E8:E32" si="2">C8/$C$33</f>
        <v>0.20403710158286645</v>
      </c>
      <c r="F8" s="87">
        <f t="shared" ref="F8:F33" si="3">(C8-B8)/B8</f>
        <v>1.5386855427624211</v>
      </c>
      <c r="G8" s="83">
        <f t="shared" ref="G8:G32" si="4">(E8-D8)/D8</f>
        <v>0.89203025670108282</v>
      </c>
      <c r="I8" s="25">
        <v>97.359999999999985</v>
      </c>
      <c r="J8" s="223">
        <v>159.70600000000005</v>
      </c>
      <c r="K8" s="4">
        <f t="shared" ref="K8:K32" si="5">I8/$I$33</f>
        <v>7.3900225586966323E-2</v>
      </c>
      <c r="L8" s="229">
        <f t="shared" ref="L8:L32" si="6">J8/$J$33</f>
        <v>0.12187883241870413</v>
      </c>
      <c r="M8" s="87">
        <f t="shared" ref="M8:M33" si="7">(J8-I8)/I8</f>
        <v>0.64036565324568684</v>
      </c>
      <c r="N8" s="83">
        <f t="shared" ref="N8:N32" si="8">(L8-K8)/K8</f>
        <v>0.64923491708798964</v>
      </c>
      <c r="P8" s="49">
        <f t="shared" si="0"/>
        <v>4.3618117467855368</v>
      </c>
      <c r="Q8" s="254">
        <f t="shared" si="0"/>
        <v>2.8183743338156924</v>
      </c>
      <c r="R8" s="92">
        <f t="shared" ref="R8:R65" si="9">(Q8-P8)/P8</f>
        <v>-0.35385236744967041</v>
      </c>
    </row>
    <row r="9" spans="1:18" ht="20.100000000000001" customHeight="1" x14ac:dyDescent="0.25">
      <c r="A9" s="14" t="s">
        <v>142</v>
      </c>
      <c r="B9" s="25">
        <v>212.27000000000004</v>
      </c>
      <c r="C9" s="223">
        <v>181.99</v>
      </c>
      <c r="D9" s="4">
        <f t="shared" si="1"/>
        <v>0.10255481152950496</v>
      </c>
      <c r="E9" s="229">
        <f t="shared" si="2"/>
        <v>6.552908643113306E-2</v>
      </c>
      <c r="F9" s="87">
        <f t="shared" si="3"/>
        <v>-0.14264851368540077</v>
      </c>
      <c r="G9" s="83">
        <f t="shared" si="4"/>
        <v>-0.36103352486508761</v>
      </c>
      <c r="I9" s="25">
        <v>80.138000000000005</v>
      </c>
      <c r="J9" s="223">
        <v>99.188000000000002</v>
      </c>
      <c r="K9" s="4">
        <f t="shared" si="5"/>
        <v>6.0828022576913603E-2</v>
      </c>
      <c r="L9" s="229">
        <f t="shared" si="6"/>
        <v>7.5694824427049848E-2</v>
      </c>
      <c r="M9" s="87">
        <f t="shared" si="7"/>
        <v>0.23771494172552343</v>
      </c>
      <c r="N9" s="83">
        <f t="shared" si="8"/>
        <v>0.24440712060527717</v>
      </c>
      <c r="P9" s="49">
        <f t="shared" si="0"/>
        <v>3.7752861921138168</v>
      </c>
      <c r="Q9" s="254">
        <f t="shared" si="0"/>
        <v>5.4501895708555415</v>
      </c>
      <c r="R9" s="92">
        <f t="shared" si="9"/>
        <v>0.44364938007625088</v>
      </c>
    </row>
    <row r="10" spans="1:18" ht="20.100000000000001" customHeight="1" x14ac:dyDescent="0.25">
      <c r="A10" s="14" t="s">
        <v>180</v>
      </c>
      <c r="B10" s="25">
        <v>12.23</v>
      </c>
      <c r="C10" s="223">
        <v>65.06</v>
      </c>
      <c r="D10" s="4">
        <f t="shared" si="1"/>
        <v>5.9087263626788787E-3</v>
      </c>
      <c r="E10" s="229">
        <f t="shared" si="2"/>
        <v>2.3426135299794038E-2</v>
      </c>
      <c r="F10" s="87">
        <f t="shared" si="3"/>
        <v>4.3197056418642683</v>
      </c>
      <c r="G10" s="83">
        <f t="shared" si="4"/>
        <v>2.964667487017147</v>
      </c>
      <c r="I10" s="25">
        <v>4.9509999999999996</v>
      </c>
      <c r="J10" s="223">
        <v>92.912999999999982</v>
      </c>
      <c r="K10" s="4">
        <f t="shared" si="5"/>
        <v>3.7580116770857671E-3</v>
      </c>
      <c r="L10" s="229">
        <f t="shared" si="6"/>
        <v>7.0906089668009042E-2</v>
      </c>
      <c r="M10" s="87">
        <f t="shared" si="7"/>
        <v>17.766511815794789</v>
      </c>
      <c r="N10" s="83">
        <f t="shared" si="8"/>
        <v>17.867980134376467</v>
      </c>
      <c r="P10" s="49">
        <f t="shared" si="0"/>
        <v>4.04824202780049</v>
      </c>
      <c r="Q10" s="254">
        <f t="shared" si="0"/>
        <v>14.281125115278201</v>
      </c>
      <c r="R10" s="92">
        <f t="shared" si="9"/>
        <v>2.5277350062583803</v>
      </c>
    </row>
    <row r="11" spans="1:18" ht="20.100000000000001" customHeight="1" x14ac:dyDescent="0.25">
      <c r="A11" s="14" t="s">
        <v>145</v>
      </c>
      <c r="B11" s="25">
        <v>392.13</v>
      </c>
      <c r="C11" s="223">
        <v>269.3</v>
      </c>
      <c r="D11" s="4">
        <f t="shared" si="1"/>
        <v>0.18945125663101134</v>
      </c>
      <c r="E11" s="229">
        <f t="shared" si="2"/>
        <v>9.6966772767207721E-2</v>
      </c>
      <c r="F11" s="87">
        <f t="shared" si="3"/>
        <v>-0.31323795680004074</v>
      </c>
      <c r="G11" s="83">
        <f t="shared" si="4"/>
        <v>-0.48817033736510357</v>
      </c>
      <c r="I11" s="25">
        <v>285.74299999999999</v>
      </c>
      <c r="J11" s="223">
        <v>90.253000000000014</v>
      </c>
      <c r="K11" s="4">
        <f t="shared" si="5"/>
        <v>0.21689063434569145</v>
      </c>
      <c r="L11" s="229">
        <f t="shared" si="6"/>
        <v>6.8876124017164683E-2</v>
      </c>
      <c r="M11" s="87">
        <f t="shared" si="7"/>
        <v>-0.68414624330254803</v>
      </c>
      <c r="N11" s="83">
        <f t="shared" si="8"/>
        <v>-0.68243845924952951</v>
      </c>
      <c r="P11" s="49">
        <f t="shared" si="0"/>
        <v>7.2869456557774201</v>
      </c>
      <c r="Q11" s="254">
        <f t="shared" si="0"/>
        <v>3.3513924990716677</v>
      </c>
      <c r="R11" s="92">
        <f t="shared" si="9"/>
        <v>-0.54008268245907221</v>
      </c>
    </row>
    <row r="12" spans="1:18" ht="20.100000000000001" customHeight="1" x14ac:dyDescent="0.25">
      <c r="A12" s="14" t="s">
        <v>144</v>
      </c>
      <c r="B12" s="25">
        <v>85.56</v>
      </c>
      <c r="C12" s="223">
        <v>65.989999999999995</v>
      </c>
      <c r="D12" s="4">
        <f t="shared" si="1"/>
        <v>4.1336927848798437E-2</v>
      </c>
      <c r="E12" s="229">
        <f t="shared" si="2"/>
        <v>2.3761000129625093E-2</v>
      </c>
      <c r="F12" s="87">
        <f t="shared" si="3"/>
        <v>-0.22872837774661064</v>
      </c>
      <c r="G12" s="83">
        <f t="shared" si="4"/>
        <v>-0.42518708171691655</v>
      </c>
      <c r="I12" s="25">
        <v>70.731999999999999</v>
      </c>
      <c r="J12" s="223">
        <v>73.400999999999996</v>
      </c>
      <c r="K12" s="4">
        <f t="shared" si="5"/>
        <v>5.3688483527293572E-2</v>
      </c>
      <c r="L12" s="229">
        <f t="shared" si="6"/>
        <v>5.6015604788582141E-2</v>
      </c>
      <c r="M12" s="87">
        <f t="shared" si="7"/>
        <v>3.7733981790420132E-2</v>
      </c>
      <c r="N12" s="83">
        <f t="shared" si="8"/>
        <v>4.3344887178747224E-2</v>
      </c>
      <c r="P12" s="49">
        <f t="shared" si="0"/>
        <v>8.2669471715755023</v>
      </c>
      <c r="Q12" s="254">
        <f t="shared" si="0"/>
        <v>11.123048946810123</v>
      </c>
      <c r="R12" s="92">
        <f t="shared" si="9"/>
        <v>0.34548445949368617</v>
      </c>
    </row>
    <row r="13" spans="1:18" ht="20.100000000000001" customHeight="1" x14ac:dyDescent="0.25">
      <c r="A13" s="14" t="s">
        <v>151</v>
      </c>
      <c r="B13" s="25">
        <v>11.479999999999999</v>
      </c>
      <c r="C13" s="223">
        <v>13.07</v>
      </c>
      <c r="D13" s="4">
        <f t="shared" si="1"/>
        <v>5.5463760133731416E-3</v>
      </c>
      <c r="E13" s="229">
        <f t="shared" si="2"/>
        <v>4.7061111031095615E-3</v>
      </c>
      <c r="F13" s="87">
        <f t="shared" si="3"/>
        <v>0.13850174216027891</v>
      </c>
      <c r="G13" s="83">
        <f t="shared" si="4"/>
        <v>-0.1514980066691432</v>
      </c>
      <c r="I13" s="25">
        <v>52.960999999999999</v>
      </c>
      <c r="J13" s="223">
        <v>57.460999999999999</v>
      </c>
      <c r="K13" s="4">
        <f t="shared" si="5"/>
        <v>4.019956704304975E-2</v>
      </c>
      <c r="L13" s="229">
        <f t="shared" si="6"/>
        <v>4.3851073783146254E-2</v>
      </c>
      <c r="M13" s="87">
        <f t="shared" si="7"/>
        <v>8.4968184135495936E-2</v>
      </c>
      <c r="N13" s="83">
        <f t="shared" si="8"/>
        <v>9.083447929143372E-2</v>
      </c>
      <c r="P13" s="49">
        <f t="shared" si="0"/>
        <v>46.133275261324044</v>
      </c>
      <c r="Q13" s="254">
        <f t="shared" si="0"/>
        <v>43.964039785768932</v>
      </c>
      <c r="R13" s="92">
        <f t="shared" si="9"/>
        <v>-4.702105938213532E-2</v>
      </c>
    </row>
    <row r="14" spans="1:18" ht="20.100000000000001" customHeight="1" x14ac:dyDescent="0.25">
      <c r="A14" s="14" t="s">
        <v>183</v>
      </c>
      <c r="B14" s="25">
        <v>3.73</v>
      </c>
      <c r="C14" s="223">
        <v>70.94</v>
      </c>
      <c r="D14" s="4">
        <f t="shared" si="1"/>
        <v>1.8020890705471968E-3</v>
      </c>
      <c r="E14" s="229">
        <f t="shared" si="2"/>
        <v>2.5543345191629097E-2</v>
      </c>
      <c r="F14" s="87">
        <f t="shared" si="3"/>
        <v>18.018766756032171</v>
      </c>
      <c r="G14" s="83">
        <f t="shared" si="4"/>
        <v>13.174296714353286</v>
      </c>
      <c r="I14" s="25">
        <v>10.144</v>
      </c>
      <c r="J14" s="223">
        <v>44.915000000000006</v>
      </c>
      <c r="K14" s="4">
        <f t="shared" si="5"/>
        <v>7.6997112608277168E-3</v>
      </c>
      <c r="L14" s="229">
        <f t="shared" si="6"/>
        <v>3.4276656844990767E-2</v>
      </c>
      <c r="M14" s="87">
        <f t="shared" si="7"/>
        <v>3.4277405362776032</v>
      </c>
      <c r="N14" s="83">
        <f t="shared" si="8"/>
        <v>3.4516808077431769</v>
      </c>
      <c r="P14" s="49">
        <f t="shared" si="0"/>
        <v>27.195710455764079</v>
      </c>
      <c r="Q14" s="254">
        <f t="shared" si="0"/>
        <v>6.3314068226670441</v>
      </c>
      <c r="R14" s="92">
        <f t="shared" si="9"/>
        <v>-0.76719097546778314</v>
      </c>
    </row>
    <row r="15" spans="1:18" ht="20.100000000000001" customHeight="1" x14ac:dyDescent="0.25">
      <c r="A15" s="14" t="s">
        <v>177</v>
      </c>
      <c r="B15" s="25">
        <v>24.08</v>
      </c>
      <c r="C15" s="223">
        <v>76.27000000000001</v>
      </c>
      <c r="D15" s="4">
        <f t="shared" si="1"/>
        <v>1.1633861881709517E-2</v>
      </c>
      <c r="E15" s="229">
        <f t="shared" si="2"/>
        <v>2.7462516743241492E-2</v>
      </c>
      <c r="F15" s="87">
        <f t="shared" ref="F15:F31" si="10">(C15-B15)/B15</f>
        <v>2.1673588039867115</v>
      </c>
      <c r="G15" s="83">
        <f t="shared" ref="G15:G31" si="11">(E15-D15)/D15</f>
        <v>1.3605675417564835</v>
      </c>
      <c r="I15" s="25">
        <v>24.052999999999997</v>
      </c>
      <c r="J15" s="223">
        <v>27.781000000000002</v>
      </c>
      <c r="K15" s="4">
        <f t="shared" si="5"/>
        <v>1.8257211647938587E-2</v>
      </c>
      <c r="L15" s="229">
        <f t="shared" si="6"/>
        <v>2.120093073161947E-2</v>
      </c>
      <c r="M15" s="87">
        <f t="shared" ref="M15:M31" si="12">(J15-I15)/I15</f>
        <v>0.15499106140606184</v>
      </c>
      <c r="N15" s="83">
        <f t="shared" ref="N15:N31" si="13">(L15-K15)/K15</f>
        <v>0.16123596201029178</v>
      </c>
      <c r="P15" s="49">
        <f t="shared" ref="P15:P31" si="14">(I15/B15)*10</f>
        <v>9.9887873754152814</v>
      </c>
      <c r="Q15" s="254">
        <f t="shared" ref="Q15:Q31" si="15">(J15/C15)*10</f>
        <v>3.6424544381801494</v>
      </c>
      <c r="R15" s="92">
        <f t="shared" ref="R15:R31" si="16">(Q15-P15)/P15</f>
        <v>-0.63534568298599758</v>
      </c>
    </row>
    <row r="16" spans="1:18" ht="20.100000000000001" customHeight="1" x14ac:dyDescent="0.25">
      <c r="A16" s="14" t="s">
        <v>178</v>
      </c>
      <c r="B16" s="25">
        <v>20.95</v>
      </c>
      <c r="C16" s="223">
        <v>75.05</v>
      </c>
      <c r="D16" s="4">
        <f t="shared" si="1"/>
        <v>1.0121653090606909E-2</v>
      </c>
      <c r="E16" s="229">
        <f t="shared" si="2"/>
        <v>2.7023231697656663E-2</v>
      </c>
      <c r="F16" s="87">
        <f t="shared" si="10"/>
        <v>2.582338902147971</v>
      </c>
      <c r="G16" s="83">
        <f t="shared" si="11"/>
        <v>1.669843696059367</v>
      </c>
      <c r="I16" s="25">
        <v>7.383</v>
      </c>
      <c r="J16" s="223">
        <v>25.18</v>
      </c>
      <c r="K16" s="4">
        <f t="shared" si="5"/>
        <v>5.6039992348867343E-3</v>
      </c>
      <c r="L16" s="229">
        <f t="shared" si="6"/>
        <v>1.921599063468479E-2</v>
      </c>
      <c r="M16" s="87">
        <f t="shared" si="12"/>
        <v>2.4105377217933088</v>
      </c>
      <c r="N16" s="83">
        <f t="shared" si="13"/>
        <v>2.4289780974734869</v>
      </c>
      <c r="P16" s="49">
        <f t="shared" si="14"/>
        <v>3.5241050119331745</v>
      </c>
      <c r="Q16" s="254">
        <f t="shared" si="15"/>
        <v>3.3550966022651569</v>
      </c>
      <c r="R16" s="92">
        <f t="shared" si="16"/>
        <v>-4.7957824496071617E-2</v>
      </c>
    </row>
    <row r="17" spans="1:18" ht="20.100000000000001" customHeight="1" x14ac:dyDescent="0.25">
      <c r="A17" s="14" t="s">
        <v>152</v>
      </c>
      <c r="B17" s="25">
        <v>22.89</v>
      </c>
      <c r="C17" s="223">
        <v>142.26</v>
      </c>
      <c r="D17" s="4">
        <f t="shared" si="1"/>
        <v>1.1058932660811082E-2</v>
      </c>
      <c r="E17" s="229">
        <f t="shared" si="2"/>
        <v>5.1223516872866581E-2</v>
      </c>
      <c r="F17" s="87">
        <f t="shared" si="10"/>
        <v>5.2149410222804713</v>
      </c>
      <c r="G17" s="83">
        <f t="shared" si="11"/>
        <v>3.6318680512798927</v>
      </c>
      <c r="I17" s="25">
        <v>14.517999999999999</v>
      </c>
      <c r="J17" s="223">
        <v>24.094999999999995</v>
      </c>
      <c r="K17" s="4">
        <f t="shared" si="5"/>
        <v>1.1019756317497711E-2</v>
      </c>
      <c r="L17" s="229">
        <f t="shared" si="6"/>
        <v>1.8387978329735107E-2</v>
      </c>
      <c r="M17" s="87">
        <f t="shared" si="12"/>
        <v>0.65966386554621825</v>
      </c>
      <c r="N17" s="83">
        <f t="shared" si="13"/>
        <v>0.66863747254898642</v>
      </c>
      <c r="P17" s="49">
        <f t="shared" si="14"/>
        <v>6.3425076452599383</v>
      </c>
      <c r="Q17" s="254">
        <f t="shared" si="15"/>
        <v>1.6937297905243918</v>
      </c>
      <c r="R17" s="92">
        <f t="shared" si="16"/>
        <v>-0.73295581412657851</v>
      </c>
    </row>
    <row r="18" spans="1:18" ht="20.100000000000001" customHeight="1" x14ac:dyDescent="0.25">
      <c r="A18" s="14" t="s">
        <v>182</v>
      </c>
      <c r="B18" s="25"/>
      <c r="C18" s="223">
        <v>56.78</v>
      </c>
      <c r="D18" s="4">
        <f t="shared" si="1"/>
        <v>0</v>
      </c>
      <c r="E18" s="229">
        <f t="shared" si="2"/>
        <v>2.0444758105169158E-2</v>
      </c>
      <c r="F18" s="87"/>
      <c r="G18" s="83"/>
      <c r="I18" s="25"/>
      <c r="J18" s="223">
        <v>23.574999999999999</v>
      </c>
      <c r="K18" s="4">
        <f t="shared" si="5"/>
        <v>0</v>
      </c>
      <c r="L18" s="229">
        <f t="shared" si="6"/>
        <v>1.7991142939344475E-2</v>
      </c>
      <c r="M18" s="87"/>
      <c r="N18" s="83"/>
      <c r="P18" s="49"/>
      <c r="Q18" s="254">
        <f t="shared" si="15"/>
        <v>4.151990137372314</v>
      </c>
      <c r="R18" s="92"/>
    </row>
    <row r="19" spans="1:18" ht="20.100000000000001" customHeight="1" x14ac:dyDescent="0.25">
      <c r="A19" s="14" t="s">
        <v>179</v>
      </c>
      <c r="B19" s="25">
        <v>37.529999999999994</v>
      </c>
      <c r="C19" s="223">
        <v>45.93</v>
      </c>
      <c r="D19" s="4">
        <f t="shared" si="1"/>
        <v>1.8132011479259056E-2</v>
      </c>
      <c r="E19" s="229">
        <f t="shared" si="2"/>
        <v>1.6538001757140181E-2</v>
      </c>
      <c r="F19" s="87">
        <f t="shared" si="10"/>
        <v>0.22382094324540386</v>
      </c>
      <c r="G19" s="83">
        <f t="shared" si="11"/>
        <v>-8.7911356329232415E-2</v>
      </c>
      <c r="I19" s="25">
        <v>12.334</v>
      </c>
      <c r="J19" s="223">
        <v>23.355</v>
      </c>
      <c r="K19" s="4">
        <f t="shared" si="5"/>
        <v>9.3620109119725015E-3</v>
      </c>
      <c r="L19" s="229">
        <f t="shared" si="6"/>
        <v>1.7823251043409979E-2</v>
      </c>
      <c r="M19" s="87">
        <f t="shared" si="12"/>
        <v>0.89354629479487602</v>
      </c>
      <c r="N19" s="83">
        <f t="shared" si="13"/>
        <v>0.90378447653985494</v>
      </c>
      <c r="P19" s="49">
        <f t="shared" si="14"/>
        <v>3.2864375166533444</v>
      </c>
      <c r="Q19" s="254">
        <f t="shared" si="15"/>
        <v>5.0849118223383414</v>
      </c>
      <c r="R19" s="92">
        <f t="shared" si="16"/>
        <v>0.54724128986831466</v>
      </c>
    </row>
    <row r="20" spans="1:18" ht="20.100000000000001" customHeight="1" x14ac:dyDescent="0.25">
      <c r="A20" s="14" t="s">
        <v>193</v>
      </c>
      <c r="B20" s="25">
        <v>5.15</v>
      </c>
      <c r="C20" s="223">
        <v>72.989999999999995</v>
      </c>
      <c r="D20" s="4">
        <f t="shared" si="1"/>
        <v>2.4881390652327249E-3</v>
      </c>
      <c r="E20" s="229">
        <f t="shared" si="2"/>
        <v>2.6281488096095401E-2</v>
      </c>
      <c r="F20" s="87">
        <f t="shared" si="10"/>
        <v>13.172815533980579</v>
      </c>
      <c r="G20" s="83">
        <f t="shared" si="11"/>
        <v>9.5627086778757668</v>
      </c>
      <c r="I20" s="25">
        <v>2.0289999999999999</v>
      </c>
      <c r="J20" s="223">
        <v>22.474999999999998</v>
      </c>
      <c r="K20" s="4">
        <f t="shared" si="5"/>
        <v>1.5400940603528623E-3</v>
      </c>
      <c r="L20" s="229">
        <f t="shared" si="6"/>
        <v>1.7151683459671985E-2</v>
      </c>
      <c r="M20" s="87">
        <f t="shared" si="12"/>
        <v>10.076885165105963</v>
      </c>
      <c r="N20" s="83">
        <f t="shared" si="13"/>
        <v>10.136776578270965</v>
      </c>
      <c r="P20" s="49">
        <f t="shared" si="14"/>
        <v>3.9398058252427184</v>
      </c>
      <c r="Q20" s="254">
        <f t="shared" si="15"/>
        <v>3.0791889299904094</v>
      </c>
      <c r="R20" s="92">
        <f t="shared" si="16"/>
        <v>-0.21844144950958067</v>
      </c>
    </row>
    <row r="21" spans="1:18" ht="20.100000000000001" customHeight="1" x14ac:dyDescent="0.25">
      <c r="A21" s="14" t="s">
        <v>146</v>
      </c>
      <c r="B21" s="25">
        <v>54.07</v>
      </c>
      <c r="C21" s="223">
        <v>37.070000000000007</v>
      </c>
      <c r="D21" s="4">
        <f t="shared" si="1"/>
        <v>2.6123044515948241E-2</v>
      </c>
      <c r="E21" s="229">
        <f t="shared" si="2"/>
        <v>1.3347784131007765E-2</v>
      </c>
      <c r="F21" s="87">
        <f t="shared" si="10"/>
        <v>-0.31440724986129076</v>
      </c>
      <c r="G21" s="83">
        <f t="shared" si="11"/>
        <v>-0.48904178749690219</v>
      </c>
      <c r="I21" s="25">
        <v>25.977999999999998</v>
      </c>
      <c r="J21" s="223">
        <v>20.630999999999997</v>
      </c>
      <c r="K21" s="4">
        <f t="shared" si="5"/>
        <v>1.971836545088549E-2</v>
      </c>
      <c r="L21" s="229">
        <f t="shared" si="6"/>
        <v>1.5744444113748285E-2</v>
      </c>
      <c r="M21" s="87">
        <f t="shared" si="12"/>
        <v>-0.20582800831472792</v>
      </c>
      <c r="N21" s="83">
        <f t="shared" si="13"/>
        <v>-0.20153401391385353</v>
      </c>
      <c r="P21" s="49">
        <f t="shared" si="14"/>
        <v>4.8045126687627153</v>
      </c>
      <c r="Q21" s="254">
        <f t="shared" si="15"/>
        <v>5.5654167790666289</v>
      </c>
      <c r="R21" s="92">
        <f t="shared" si="16"/>
        <v>0.15837279715194627</v>
      </c>
    </row>
    <row r="22" spans="1:18" ht="20.100000000000001" customHeight="1" x14ac:dyDescent="0.25">
      <c r="A22" s="14" t="s">
        <v>191</v>
      </c>
      <c r="B22" s="25">
        <v>3.41</v>
      </c>
      <c r="C22" s="223">
        <v>42.06</v>
      </c>
      <c r="D22" s="4">
        <f t="shared" si="1"/>
        <v>1.647486254843416E-3</v>
      </c>
      <c r="E22" s="229">
        <f t="shared" si="2"/>
        <v>1.5144531981391597E-2</v>
      </c>
      <c r="F22" s="87">
        <f t="shared" si="10"/>
        <v>11.334310850439884</v>
      </c>
      <c r="G22" s="83">
        <f t="shared" si="11"/>
        <v>8.1925088521184648</v>
      </c>
      <c r="I22" s="25">
        <v>1.1459999999999999</v>
      </c>
      <c r="J22" s="223">
        <v>17.466000000000001</v>
      </c>
      <c r="K22" s="4">
        <f t="shared" si="5"/>
        <v>8.6986091333877784E-4</v>
      </c>
      <c r="L22" s="229">
        <f t="shared" si="6"/>
        <v>1.3329090247236082E-2</v>
      </c>
      <c r="M22" s="87">
        <f t="shared" si="12"/>
        <v>14.240837696335079</v>
      </c>
      <c r="N22" s="83">
        <f t="shared" si="13"/>
        <v>14.323243110298149</v>
      </c>
      <c r="P22" s="49">
        <f t="shared" si="14"/>
        <v>3.3607038123167148</v>
      </c>
      <c r="Q22" s="254">
        <f t="shared" si="15"/>
        <v>4.152639087018545</v>
      </c>
      <c r="R22" s="92">
        <f t="shared" si="16"/>
        <v>0.23564566201860748</v>
      </c>
    </row>
    <row r="23" spans="1:18" ht="20.100000000000001" customHeight="1" x14ac:dyDescent="0.25">
      <c r="A23" s="14" t="s">
        <v>150</v>
      </c>
      <c r="B23" s="25">
        <v>81.72999999999999</v>
      </c>
      <c r="C23" s="223">
        <v>33.44</v>
      </c>
      <c r="D23" s="4">
        <f t="shared" si="1"/>
        <v>3.9486525398343804E-2</v>
      </c>
      <c r="E23" s="229">
        <f t="shared" si="2"/>
        <v>1.2040731085538159E-2</v>
      </c>
      <c r="F23" s="87">
        <f t="shared" si="10"/>
        <v>-0.59084791386271873</v>
      </c>
      <c r="G23" s="83">
        <f t="shared" si="11"/>
        <v>-0.69506734350338184</v>
      </c>
      <c r="I23" s="25">
        <v>29.323999999999998</v>
      </c>
      <c r="J23" s="223">
        <v>15.405999999999999</v>
      </c>
      <c r="K23" s="4">
        <f t="shared" si="5"/>
        <v>2.2258116424735009E-2</v>
      </c>
      <c r="L23" s="229">
        <f t="shared" si="6"/>
        <v>1.1757011585303966E-2</v>
      </c>
      <c r="M23" s="87">
        <f t="shared" si="12"/>
        <v>-0.47462829081980629</v>
      </c>
      <c r="N23" s="83">
        <f t="shared" si="13"/>
        <v>-0.47178766788017024</v>
      </c>
      <c r="P23" s="49">
        <f t="shared" si="14"/>
        <v>3.587911415636853</v>
      </c>
      <c r="Q23" s="254">
        <f t="shared" si="15"/>
        <v>4.6070574162679421</v>
      </c>
      <c r="R23" s="92">
        <f t="shared" si="16"/>
        <v>0.28404993395027595</v>
      </c>
    </row>
    <row r="24" spans="1:18" ht="20.100000000000001" customHeight="1" x14ac:dyDescent="0.25">
      <c r="A24" s="14" t="s">
        <v>155</v>
      </c>
      <c r="B24" s="25">
        <v>0.22</v>
      </c>
      <c r="C24" s="223">
        <v>14.1</v>
      </c>
      <c r="D24" s="4">
        <f t="shared" si="1"/>
        <v>1.062894357963494E-4</v>
      </c>
      <c r="E24" s="229">
        <f t="shared" si="2"/>
        <v>5.0769829038901926E-3</v>
      </c>
      <c r="F24" s="87">
        <f t="shared" si="10"/>
        <v>63.090909090909086</v>
      </c>
      <c r="G24" s="83">
        <f t="shared" si="11"/>
        <v>46.765639791500007</v>
      </c>
      <c r="I24" s="25">
        <v>0.45</v>
      </c>
      <c r="J24" s="223">
        <v>15.097999999999999</v>
      </c>
      <c r="K24" s="4">
        <f t="shared" si="5"/>
        <v>3.415684214681065E-4</v>
      </c>
      <c r="L24" s="229">
        <f t="shared" si="6"/>
        <v>1.152196293099567E-2</v>
      </c>
      <c r="M24" s="87">
        <f t="shared" si="12"/>
        <v>32.551111111111112</v>
      </c>
      <c r="N24" s="83">
        <f t="shared" si="13"/>
        <v>32.732518016369134</v>
      </c>
      <c r="P24" s="49">
        <f t="shared" si="14"/>
        <v>20.454545454545453</v>
      </c>
      <c r="Q24" s="254">
        <f t="shared" si="15"/>
        <v>10.707801418439715</v>
      </c>
      <c r="R24" s="92">
        <f t="shared" si="16"/>
        <v>-0.47650748620961392</v>
      </c>
    </row>
    <row r="25" spans="1:18" ht="20.100000000000001" customHeight="1" x14ac:dyDescent="0.25">
      <c r="A25" s="14" t="s">
        <v>143</v>
      </c>
      <c r="B25" s="25">
        <v>46.719999999999992</v>
      </c>
      <c r="C25" s="223">
        <v>23.400000000000002</v>
      </c>
      <c r="D25" s="4">
        <f t="shared" si="1"/>
        <v>2.2572011092752017E-2</v>
      </c>
      <c r="E25" s="229">
        <f t="shared" si="2"/>
        <v>8.4256312022007469E-3</v>
      </c>
      <c r="F25" s="87">
        <f t="shared" si="10"/>
        <v>-0.49914383561643821</v>
      </c>
      <c r="G25" s="83">
        <f t="shared" si="11"/>
        <v>-0.62672217519393925</v>
      </c>
      <c r="I25" s="25">
        <v>22.155000000000001</v>
      </c>
      <c r="J25" s="223">
        <v>15.055000000000001</v>
      </c>
      <c r="K25" s="4">
        <f t="shared" si="5"/>
        <v>1.6816551950279778E-2</v>
      </c>
      <c r="L25" s="229">
        <f t="shared" si="6"/>
        <v>1.1489147696790292E-2</v>
      </c>
      <c r="M25" s="87">
        <f t="shared" si="12"/>
        <v>-0.32046941999548634</v>
      </c>
      <c r="N25" s="83">
        <f t="shared" si="13"/>
        <v>-0.31679527820213188</v>
      </c>
      <c r="P25" s="49">
        <f t="shared" si="14"/>
        <v>4.7420804794520564</v>
      </c>
      <c r="Q25" s="254">
        <f t="shared" si="15"/>
        <v>6.433760683760684</v>
      </c>
      <c r="R25" s="92">
        <f t="shared" si="16"/>
        <v>0.35673797853892603</v>
      </c>
    </row>
    <row r="26" spans="1:18" ht="20.100000000000001" customHeight="1" x14ac:dyDescent="0.25">
      <c r="A26" s="14" t="s">
        <v>154</v>
      </c>
      <c r="B26" s="25">
        <v>57.250000000000014</v>
      </c>
      <c r="C26" s="223">
        <v>76.98</v>
      </c>
      <c r="D26" s="4">
        <f t="shared" si="1"/>
        <v>2.7659409997004569E-2</v>
      </c>
      <c r="E26" s="229">
        <f t="shared" si="2"/>
        <v>2.771816623698348E-2</v>
      </c>
      <c r="F26" s="87">
        <f t="shared" si="10"/>
        <v>0.34462882096069841</v>
      </c>
      <c r="G26" s="83">
        <f t="shared" si="11"/>
        <v>2.1242766922821184E-3</v>
      </c>
      <c r="I26" s="25">
        <v>12.48</v>
      </c>
      <c r="J26" s="223">
        <v>14.735000000000001</v>
      </c>
      <c r="K26" s="4">
        <f t="shared" si="5"/>
        <v>9.4728308887154864E-3</v>
      </c>
      <c r="L26" s="229">
        <f t="shared" si="6"/>
        <v>1.1244941302703749E-2</v>
      </c>
      <c r="M26" s="87">
        <f t="shared" si="12"/>
        <v>0.18068910256410262</v>
      </c>
      <c r="N26" s="83">
        <f t="shared" si="13"/>
        <v>0.1870729494494924</v>
      </c>
      <c r="P26" s="49">
        <f t="shared" si="14"/>
        <v>2.179912663755458</v>
      </c>
      <c r="Q26" s="254">
        <f t="shared" si="15"/>
        <v>1.9141335411795271</v>
      </c>
      <c r="R26" s="92">
        <f t="shared" si="16"/>
        <v>-0.12192191320089783</v>
      </c>
    </row>
    <row r="27" spans="1:18" ht="20.100000000000001" customHeight="1" x14ac:dyDescent="0.25">
      <c r="A27" s="14" t="s">
        <v>164</v>
      </c>
      <c r="B27" s="25"/>
      <c r="C27" s="223">
        <v>76.5</v>
      </c>
      <c r="D27" s="4">
        <f t="shared" si="1"/>
        <v>0</v>
      </c>
      <c r="E27" s="229">
        <f t="shared" si="2"/>
        <v>2.7545332776425513E-2</v>
      </c>
      <c r="F27" s="87"/>
      <c r="G27" s="83"/>
      <c r="I27" s="25"/>
      <c r="J27" s="223">
        <v>13.5</v>
      </c>
      <c r="K27" s="4">
        <f t="shared" si="5"/>
        <v>0</v>
      </c>
      <c r="L27" s="229">
        <f t="shared" si="6"/>
        <v>1.0302457250526E-2</v>
      </c>
      <c r="M27" s="87"/>
      <c r="N27" s="83"/>
      <c r="P27" s="49"/>
      <c r="Q27" s="254">
        <f t="shared" si="15"/>
        <v>1.7647058823529413</v>
      </c>
      <c r="R27" s="92"/>
    </row>
    <row r="28" spans="1:18" ht="20.100000000000001" customHeight="1" x14ac:dyDescent="0.25">
      <c r="A28" s="14" t="s">
        <v>185</v>
      </c>
      <c r="B28" s="25">
        <v>29.419999999999998</v>
      </c>
      <c r="C28" s="223">
        <v>33.979999999999997</v>
      </c>
      <c r="D28" s="4">
        <f t="shared" si="1"/>
        <v>1.421379636876636E-2</v>
      </c>
      <c r="E28" s="229">
        <f t="shared" si="2"/>
        <v>1.2235168728665868E-2</v>
      </c>
      <c r="F28" s="87">
        <f t="shared" si="10"/>
        <v>0.15499660095173348</v>
      </c>
      <c r="G28" s="83">
        <f t="shared" si="11"/>
        <v>-0.1392047267856153</v>
      </c>
      <c r="I28" s="25">
        <v>9.4879999999999995</v>
      </c>
      <c r="J28" s="223">
        <v>13.404999999999999</v>
      </c>
      <c r="K28" s="4">
        <f t="shared" si="5"/>
        <v>7.2017804064208766E-3</v>
      </c>
      <c r="L28" s="229">
        <f t="shared" si="6"/>
        <v>1.0229958477281557E-2</v>
      </c>
      <c r="M28" s="87">
        <f t="shared" si="12"/>
        <v>0.4128372681281619</v>
      </c>
      <c r="N28" s="83">
        <f t="shared" si="13"/>
        <v>0.42047631279632658</v>
      </c>
      <c r="P28" s="49">
        <f t="shared" si="14"/>
        <v>3.2250169952413326</v>
      </c>
      <c r="Q28" s="254">
        <f t="shared" si="15"/>
        <v>3.9449676280164803</v>
      </c>
      <c r="R28" s="92">
        <f t="shared" si="16"/>
        <v>0.22323932985080991</v>
      </c>
    </row>
    <row r="29" spans="1:18" ht="20.100000000000001" customHeight="1" x14ac:dyDescent="0.25">
      <c r="A29" s="14" t="s">
        <v>147</v>
      </c>
      <c r="B29" s="25">
        <v>112.61000000000001</v>
      </c>
      <c r="C29" s="223">
        <v>93.56</v>
      </c>
      <c r="D29" s="4">
        <f t="shared" si="1"/>
        <v>5.4405697113758672E-2</v>
      </c>
      <c r="E29" s="229">
        <f t="shared" si="2"/>
        <v>3.368812202042315E-2</v>
      </c>
      <c r="F29" s="87">
        <f t="shared" si="10"/>
        <v>-0.16916792469585301</v>
      </c>
      <c r="G29" s="83">
        <f t="shared" si="11"/>
        <v>-0.38079789787485785</v>
      </c>
      <c r="I29" s="25">
        <v>24.514000000000003</v>
      </c>
      <c r="J29" s="223">
        <v>13.152000000000001</v>
      </c>
      <c r="K29" s="4">
        <f t="shared" si="5"/>
        <v>1.8607129519709251E-2</v>
      </c>
      <c r="L29" s="229">
        <f t="shared" si="6"/>
        <v>1.0036882796956886E-2</v>
      </c>
      <c r="M29" s="87">
        <f t="shared" si="12"/>
        <v>-0.46349025046911974</v>
      </c>
      <c r="N29" s="83">
        <f t="shared" si="13"/>
        <v>-0.4605894054574346</v>
      </c>
      <c r="P29" s="49">
        <f t="shared" si="14"/>
        <v>2.1768937039339313</v>
      </c>
      <c r="Q29" s="254">
        <f t="shared" si="15"/>
        <v>1.4057289439931595</v>
      </c>
      <c r="R29" s="92">
        <f t="shared" si="16"/>
        <v>-0.35425007594407404</v>
      </c>
    </row>
    <row r="30" spans="1:18" ht="20.100000000000001" customHeight="1" x14ac:dyDescent="0.25">
      <c r="A30" s="14" t="s">
        <v>160</v>
      </c>
      <c r="B30" s="25">
        <v>1.1299999999999999</v>
      </c>
      <c r="C30" s="223">
        <v>30.22</v>
      </c>
      <c r="D30" s="4">
        <f t="shared" si="1"/>
        <v>5.4594119295397646E-4</v>
      </c>
      <c r="E30" s="229">
        <f t="shared" si="2"/>
        <v>1.0881306620961817E-2</v>
      </c>
      <c r="F30" s="87">
        <f t="shared" si="10"/>
        <v>25.743362831858409</v>
      </c>
      <c r="G30" s="83">
        <f t="shared" si="11"/>
        <v>18.931279708140881</v>
      </c>
      <c r="I30" s="25">
        <v>0.45200000000000001</v>
      </c>
      <c r="J30" s="223">
        <v>11.109</v>
      </c>
      <c r="K30" s="4">
        <f t="shared" si="5"/>
        <v>3.430865033412981E-4</v>
      </c>
      <c r="L30" s="229">
        <f t="shared" si="6"/>
        <v>8.4777775997106168E-3</v>
      </c>
      <c r="M30" s="87">
        <f t="shared" si="12"/>
        <v>23.577433628318584</v>
      </c>
      <c r="N30" s="83">
        <f t="shared" si="13"/>
        <v>23.710320916579544</v>
      </c>
      <c r="P30" s="49">
        <f t="shared" si="14"/>
        <v>4</v>
      </c>
      <c r="Q30" s="254">
        <f t="shared" si="15"/>
        <v>3.6760423560555928</v>
      </c>
      <c r="R30" s="92">
        <f t="shared" si="16"/>
        <v>-8.0989410986101795E-2</v>
      </c>
    </row>
    <row r="31" spans="1:18" ht="20.100000000000001" customHeight="1" x14ac:dyDescent="0.25">
      <c r="A31" s="14" t="s">
        <v>166</v>
      </c>
      <c r="B31" s="25">
        <v>5.25</v>
      </c>
      <c r="C31" s="223">
        <v>5.3000000000000007</v>
      </c>
      <c r="D31" s="4">
        <f t="shared" si="1"/>
        <v>2.5364524451401563E-3</v>
      </c>
      <c r="E31" s="229">
        <f t="shared" si="2"/>
        <v>1.9083694603275194E-3</v>
      </c>
      <c r="F31" s="87">
        <f t="shared" si="10"/>
        <v>9.52380952380966E-3</v>
      </c>
      <c r="G31" s="83">
        <f t="shared" si="11"/>
        <v>-0.24762261402378904</v>
      </c>
      <c r="I31" s="25">
        <v>8.0540000000000003</v>
      </c>
      <c r="J31" s="223">
        <v>10.745000000000001</v>
      </c>
      <c r="K31" s="4">
        <f t="shared" si="5"/>
        <v>6.1133157033425103E-3</v>
      </c>
      <c r="L31" s="229">
        <f t="shared" si="6"/>
        <v>8.1999928264371753E-3</v>
      </c>
      <c r="M31" s="87">
        <f t="shared" si="12"/>
        <v>0.33411969207847042</v>
      </c>
      <c r="N31" s="83">
        <f t="shared" si="13"/>
        <v>0.34133312008633149</v>
      </c>
      <c r="P31" s="49">
        <f t="shared" si="14"/>
        <v>15.340952380952382</v>
      </c>
      <c r="Q31" s="254">
        <f t="shared" si="15"/>
        <v>20.273584905660375</v>
      </c>
      <c r="R31" s="92">
        <f t="shared" si="16"/>
        <v>0.32153365724754107</v>
      </c>
    </row>
    <row r="32" spans="1:18" ht="20.100000000000001" customHeight="1" thickBot="1" x14ac:dyDescent="0.3">
      <c r="A32" s="14" t="s">
        <v>18</v>
      </c>
      <c r="B32" s="25">
        <f>B33-SUM(B7:B31)</f>
        <v>348.02</v>
      </c>
      <c r="C32" s="223">
        <f>C33-SUM(C7:C31)</f>
        <v>225.70000000000027</v>
      </c>
      <c r="D32" s="4">
        <f t="shared" si="1"/>
        <v>0.16814022475384327</v>
      </c>
      <c r="E32" s="229">
        <f t="shared" si="2"/>
        <v>8.1267733433192754E-2</v>
      </c>
      <c r="F32" s="87">
        <f t="shared" si="3"/>
        <v>-0.35147405321533165</v>
      </c>
      <c r="G32" s="83">
        <f t="shared" si="4"/>
        <v>-0.51666691565228695</v>
      </c>
      <c r="I32" s="25">
        <f>I33-SUM(I7:I31)</f>
        <v>123.64800000000037</v>
      </c>
      <c r="J32" s="223">
        <f>J33-SUM(J7:J31)</f>
        <v>100.19500000000016</v>
      </c>
      <c r="K32" s="4">
        <f t="shared" si="5"/>
        <v>9.3853893728196788E-2</v>
      </c>
      <c r="L32" s="229">
        <f t="shared" si="6"/>
        <v>7.6463311423441052E-2</v>
      </c>
      <c r="M32" s="87">
        <f t="shared" si="7"/>
        <v>-0.18967553053830336</v>
      </c>
      <c r="N32" s="83">
        <f t="shared" si="8"/>
        <v>-0.18529420159294929</v>
      </c>
      <c r="P32" s="49">
        <f t="shared" si="0"/>
        <v>3.5528992586633059</v>
      </c>
      <c r="Q32" s="254">
        <f t="shared" si="0"/>
        <v>4.4392999556934001</v>
      </c>
      <c r="R32" s="92">
        <f t="shared" si="9"/>
        <v>0.24948658334984183</v>
      </c>
    </row>
    <row r="33" spans="1:18" ht="26.25" customHeight="1" thickBot="1" x14ac:dyDescent="0.3">
      <c r="A33" s="18" t="s">
        <v>19</v>
      </c>
      <c r="B33" s="23">
        <v>2069.8200000000006</v>
      </c>
      <c r="C33" s="242">
        <v>2777.2400000000002</v>
      </c>
      <c r="D33" s="20">
        <f>SUM(D7:D32)</f>
        <v>0.99999999999999967</v>
      </c>
      <c r="E33" s="243">
        <f>SUM(E7:E32)</f>
        <v>1.0000000000000002</v>
      </c>
      <c r="F33" s="97">
        <f t="shared" si="3"/>
        <v>0.34177851214115207</v>
      </c>
      <c r="G33" s="99">
        <v>0</v>
      </c>
      <c r="H33" s="2"/>
      <c r="I33" s="23">
        <v>1317.4520000000005</v>
      </c>
      <c r="J33" s="242">
        <v>1310.3669999999997</v>
      </c>
      <c r="K33" s="20">
        <f>SUM(K7:K32)</f>
        <v>0.99999999999999967</v>
      </c>
      <c r="L33" s="243">
        <f>SUM(L7:L32)</f>
        <v>1.0000000000000004</v>
      </c>
      <c r="M33" s="97">
        <f t="shared" si="7"/>
        <v>-5.3778050357817329E-3</v>
      </c>
      <c r="N33" s="99">
        <f>K33-L33</f>
        <v>0</v>
      </c>
      <c r="P33" s="40">
        <f t="shared" si="0"/>
        <v>6.365055898580553</v>
      </c>
      <c r="Q33" s="244">
        <f t="shared" si="0"/>
        <v>4.7182346502282826</v>
      </c>
      <c r="R33" s="98">
        <f t="shared" si="9"/>
        <v>-0.25872848166494844</v>
      </c>
    </row>
    <row r="35" spans="1:18" ht="15.75" thickBot="1" x14ac:dyDescent="0.3"/>
    <row r="36" spans="1:18" x14ac:dyDescent="0.25">
      <c r="A36" s="424" t="s">
        <v>2</v>
      </c>
      <c r="B36" s="408" t="s">
        <v>1</v>
      </c>
      <c r="C36" s="404"/>
      <c r="D36" s="408" t="s">
        <v>13</v>
      </c>
      <c r="E36" s="404"/>
      <c r="F36" s="427" t="s">
        <v>141</v>
      </c>
      <c r="G36" s="423"/>
      <c r="I36" s="428" t="s">
        <v>20</v>
      </c>
      <c r="J36" s="429"/>
      <c r="K36" s="408" t="s">
        <v>13</v>
      </c>
      <c r="L36" s="410"/>
      <c r="M36" s="422" t="s">
        <v>141</v>
      </c>
      <c r="N36" s="423"/>
      <c r="P36" s="403" t="s">
        <v>23</v>
      </c>
      <c r="Q36" s="404"/>
      <c r="R36" s="208" t="s">
        <v>0</v>
      </c>
    </row>
    <row r="37" spans="1:18" x14ac:dyDescent="0.25">
      <c r="A37" s="425"/>
      <c r="B37" s="411" t="str">
        <f>B5</f>
        <v>jan.-fev</v>
      </c>
      <c r="C37" s="412"/>
      <c r="D37" s="411" t="str">
        <f>B5</f>
        <v>jan.-fev</v>
      </c>
      <c r="E37" s="412"/>
      <c r="F37" s="411" t="str">
        <f>B5</f>
        <v>jan.-fev</v>
      </c>
      <c r="G37" s="413"/>
      <c r="I37" s="401" t="str">
        <f>B5</f>
        <v>jan.-fev</v>
      </c>
      <c r="J37" s="412"/>
      <c r="K37" s="411" t="str">
        <f>B5</f>
        <v>jan.-fev</v>
      </c>
      <c r="L37" s="402"/>
      <c r="M37" s="412" t="str">
        <f>B5</f>
        <v>jan.-fev</v>
      </c>
      <c r="N37" s="413"/>
      <c r="P37" s="401" t="str">
        <f>B5</f>
        <v>jan.-fev</v>
      </c>
      <c r="Q37" s="402"/>
      <c r="R37" s="209" t="str">
        <f>R5</f>
        <v>2019/2018</v>
      </c>
    </row>
    <row r="38" spans="1:18" ht="19.5" customHeight="1" thickBot="1" x14ac:dyDescent="0.3">
      <c r="A38" s="426"/>
      <c r="B38" s="148">
        <f>B6</f>
        <v>2018</v>
      </c>
      <c r="C38" s="213">
        <f>C6</f>
        <v>2019</v>
      </c>
      <c r="D38" s="148">
        <f>B6</f>
        <v>2018</v>
      </c>
      <c r="E38" s="213">
        <f>C6</f>
        <v>2019</v>
      </c>
      <c r="F38" s="148" t="s">
        <v>1</v>
      </c>
      <c r="G38" s="212" t="s">
        <v>15</v>
      </c>
      <c r="I38" s="36">
        <f>B6</f>
        <v>2018</v>
      </c>
      <c r="J38" s="213">
        <f>C6</f>
        <v>2019</v>
      </c>
      <c r="K38" s="148">
        <f>B6</f>
        <v>2018</v>
      </c>
      <c r="L38" s="213">
        <f>C6</f>
        <v>2019</v>
      </c>
      <c r="M38" s="37">
        <v>1000</v>
      </c>
      <c r="N38" s="212" t="s">
        <v>15</v>
      </c>
      <c r="P38" s="36">
        <f>B6</f>
        <v>2018</v>
      </c>
      <c r="Q38" s="213">
        <f>C6</f>
        <v>2019</v>
      </c>
      <c r="R38" s="210" t="s">
        <v>24</v>
      </c>
    </row>
    <row r="39" spans="1:18" ht="20.100000000000001" customHeight="1" x14ac:dyDescent="0.25">
      <c r="A39" s="57" t="s">
        <v>184</v>
      </c>
      <c r="B39" s="59">
        <v>278.78000000000003</v>
      </c>
      <c r="C39" s="245">
        <v>382.64000000000004</v>
      </c>
      <c r="D39" s="4">
        <f t="shared" ref="D39:D55" si="17">B39/$B$56</f>
        <v>0.4223491447876741</v>
      </c>
      <c r="E39" s="247">
        <f t="shared" ref="E39:E55" si="18">C39/$C$56</f>
        <v>0.25280961976809491</v>
      </c>
      <c r="F39" s="87">
        <f>(C39-B39)/B39</f>
        <v>0.3725518329865844</v>
      </c>
      <c r="G39" s="101">
        <f>(E39-D39)/D39</f>
        <v>-0.40142031092500763</v>
      </c>
      <c r="I39" s="59">
        <v>397.41699999999992</v>
      </c>
      <c r="J39" s="245">
        <v>285.572</v>
      </c>
      <c r="K39" s="4">
        <f t="shared" ref="K39:K55" si="19">I39/$I$56</f>
        <v>0.69128022264741695</v>
      </c>
      <c r="L39" s="247">
        <f t="shared" ref="L39:L55" si="20">J39/$J$56</f>
        <v>0.38239165511746698</v>
      </c>
      <c r="M39" s="87">
        <f>(J39-I39)/I39</f>
        <v>-0.28142983314755016</v>
      </c>
      <c r="N39" s="101">
        <f>(L39-K39)/K39</f>
        <v>-0.4468355341441565</v>
      </c>
      <c r="P39" s="49">
        <f t="shared" ref="P39:Q56" si="21">(I39/B39)*10</f>
        <v>14.2555778750269</v>
      </c>
      <c r="Q39" s="253">
        <f t="shared" si="21"/>
        <v>7.4632030106627631</v>
      </c>
      <c r="R39" s="104">
        <f t="shared" si="9"/>
        <v>-0.47647138010891188</v>
      </c>
    </row>
    <row r="40" spans="1:18" ht="20.100000000000001" customHeight="1" x14ac:dyDescent="0.25">
      <c r="A40" s="57" t="s">
        <v>176</v>
      </c>
      <c r="B40" s="25">
        <v>223.21000000000004</v>
      </c>
      <c r="C40" s="223">
        <v>566.66000000000008</v>
      </c>
      <c r="D40" s="4">
        <f t="shared" si="17"/>
        <v>0.33816110412532013</v>
      </c>
      <c r="E40" s="229">
        <f t="shared" si="18"/>
        <v>0.37439133163754096</v>
      </c>
      <c r="F40" s="87">
        <f t="shared" ref="F40:F56" si="22">(C40-B40)/B40</f>
        <v>1.5386855427624211</v>
      </c>
      <c r="G40" s="83">
        <f t="shared" ref="G40:G46" si="23">(E40-D40)/D40</f>
        <v>0.10713895557542939</v>
      </c>
      <c r="I40" s="25">
        <v>97.359999999999985</v>
      </c>
      <c r="J40" s="223">
        <v>159.70600000000005</v>
      </c>
      <c r="K40" s="4">
        <f t="shared" si="19"/>
        <v>0.16935119151156725</v>
      </c>
      <c r="L40" s="229">
        <f t="shared" si="20"/>
        <v>0.21385234432013714</v>
      </c>
      <c r="M40" s="87">
        <f t="shared" ref="M40:M56" si="24">(J40-I40)/I40</f>
        <v>0.64036565324568684</v>
      </c>
      <c r="N40" s="83">
        <f t="shared" ref="N40:N46" si="25">(L40-K40)/K40</f>
        <v>0.26277437088790911</v>
      </c>
      <c r="P40" s="49">
        <f t="shared" si="21"/>
        <v>4.3618117467855368</v>
      </c>
      <c r="Q40" s="254">
        <f t="shared" si="21"/>
        <v>2.8183743338156924</v>
      </c>
      <c r="R40" s="92">
        <f t="shared" si="9"/>
        <v>-0.35385236744967041</v>
      </c>
    </row>
    <row r="41" spans="1:18" ht="20.100000000000001" customHeight="1" x14ac:dyDescent="0.25">
      <c r="A41" s="57" t="s">
        <v>180</v>
      </c>
      <c r="B41" s="25">
        <v>12.23</v>
      </c>
      <c r="C41" s="223">
        <v>65.06</v>
      </c>
      <c r="D41" s="4">
        <f t="shared" si="17"/>
        <v>1.8528337903555687E-2</v>
      </c>
      <c r="E41" s="229">
        <f t="shared" si="18"/>
        <v>4.2985035182187575E-2</v>
      </c>
      <c r="F41" s="87">
        <f t="shared" si="22"/>
        <v>4.3197056418642683</v>
      </c>
      <c r="G41" s="83">
        <f t="shared" si="23"/>
        <v>1.3199617475639041</v>
      </c>
      <c r="I41" s="25">
        <v>4.9509999999999996</v>
      </c>
      <c r="J41" s="223">
        <v>92.912999999999982</v>
      </c>
      <c r="K41" s="4">
        <f t="shared" si="19"/>
        <v>8.6119325100017415E-3</v>
      </c>
      <c r="L41" s="229">
        <f t="shared" si="20"/>
        <v>0.12441400365557269</v>
      </c>
      <c r="M41" s="87">
        <f t="shared" si="24"/>
        <v>17.766511815794789</v>
      </c>
      <c r="N41" s="83">
        <f t="shared" si="25"/>
        <v>13.446699798341491</v>
      </c>
      <c r="P41" s="49">
        <f t="shared" si="21"/>
        <v>4.04824202780049</v>
      </c>
      <c r="Q41" s="254">
        <f t="shared" si="21"/>
        <v>14.281125115278201</v>
      </c>
      <c r="R41" s="92">
        <f t="shared" si="9"/>
        <v>2.5277350062583803</v>
      </c>
    </row>
    <row r="42" spans="1:18" ht="20.100000000000001" customHeight="1" x14ac:dyDescent="0.25">
      <c r="A42" s="57" t="s">
        <v>183</v>
      </c>
      <c r="B42" s="25">
        <v>3.73</v>
      </c>
      <c r="C42" s="223">
        <v>70.94</v>
      </c>
      <c r="D42" s="4">
        <f t="shared" si="17"/>
        <v>5.6509158119593386E-3</v>
      </c>
      <c r="E42" s="229">
        <f t="shared" si="18"/>
        <v>4.6869941528195305E-2</v>
      </c>
      <c r="F42" s="87">
        <f t="shared" si="22"/>
        <v>18.018766756032171</v>
      </c>
      <c r="G42" s="83">
        <f t="shared" si="23"/>
        <v>7.294220456974764</v>
      </c>
      <c r="I42" s="25">
        <v>10.144</v>
      </c>
      <c r="J42" s="223">
        <v>44.915000000000006</v>
      </c>
      <c r="K42" s="4">
        <f t="shared" si="19"/>
        <v>1.7644807792659596E-2</v>
      </c>
      <c r="L42" s="229">
        <f t="shared" si="20"/>
        <v>6.0142875315510734E-2</v>
      </c>
      <c r="M42" s="87">
        <f t="shared" si="24"/>
        <v>3.4277405362776032</v>
      </c>
      <c r="N42" s="83">
        <f t="shared" si="25"/>
        <v>2.408531054701017</v>
      </c>
      <c r="P42" s="49">
        <f t="shared" si="21"/>
        <v>27.195710455764079</v>
      </c>
      <c r="Q42" s="254">
        <f t="shared" si="21"/>
        <v>6.3314068226670441</v>
      </c>
      <c r="R42" s="92">
        <f t="shared" si="9"/>
        <v>-0.76719097546778314</v>
      </c>
    </row>
    <row r="43" spans="1:18" ht="20.100000000000001" customHeight="1" x14ac:dyDescent="0.25">
      <c r="A43" s="57" t="s">
        <v>177</v>
      </c>
      <c r="B43" s="25">
        <v>24.08</v>
      </c>
      <c r="C43" s="223">
        <v>76.27000000000001</v>
      </c>
      <c r="D43" s="4">
        <f t="shared" si="17"/>
        <v>3.6480979290075294E-2</v>
      </c>
      <c r="E43" s="229">
        <f t="shared" si="18"/>
        <v>5.0391463777212521E-2</v>
      </c>
      <c r="F43" s="87">
        <f t="shared" ref="F43:F54" si="26">(C43-B43)/B43</f>
        <v>2.1673588039867115</v>
      </c>
      <c r="G43" s="83">
        <f t="shared" ref="G43:G54" si="27">(E43-D43)/D43</f>
        <v>0.3813078694113235</v>
      </c>
      <c r="I43" s="25">
        <v>24.052999999999997</v>
      </c>
      <c r="J43" s="223">
        <v>27.781000000000002</v>
      </c>
      <c r="K43" s="4">
        <f t="shared" si="19"/>
        <v>4.1838580622716996E-2</v>
      </c>
      <c r="L43" s="229">
        <f t="shared" si="20"/>
        <v>3.719980450050548E-2</v>
      </c>
      <c r="M43" s="87">
        <f t="shared" ref="M43:M54" si="28">(J43-I43)/I43</f>
        <v>0.15499106140606184</v>
      </c>
      <c r="N43" s="83">
        <f t="shared" ref="N43:N54" si="29">(L43-K43)/K43</f>
        <v>-0.11087317144054382</v>
      </c>
      <c r="P43" s="49">
        <f t="shared" ref="P43:P54" si="30">(I43/B43)*10</f>
        <v>9.9887873754152814</v>
      </c>
      <c r="Q43" s="254">
        <f t="shared" ref="Q43:Q54" si="31">(J43/C43)*10</f>
        <v>3.6424544381801494</v>
      </c>
      <c r="R43" s="92">
        <f t="shared" ref="R43:R54" si="32">(Q43-P43)/P43</f>
        <v>-0.63534568298599758</v>
      </c>
    </row>
    <row r="44" spans="1:18" ht="20.100000000000001" customHeight="1" x14ac:dyDescent="0.25">
      <c r="A44" s="57" t="s">
        <v>178</v>
      </c>
      <c r="B44" s="25">
        <v>20.95</v>
      </c>
      <c r="C44" s="223">
        <v>75.05</v>
      </c>
      <c r="D44" s="4">
        <f t="shared" si="17"/>
        <v>3.1739057978699234E-2</v>
      </c>
      <c r="E44" s="229">
        <f t="shared" si="18"/>
        <v>4.9585411780251727E-2</v>
      </c>
      <c r="F44" s="87">
        <f t="shared" si="26"/>
        <v>2.582338902147971</v>
      </c>
      <c r="G44" s="83">
        <f t="shared" si="27"/>
        <v>0.5622836636654297</v>
      </c>
      <c r="I44" s="25">
        <v>7.383</v>
      </c>
      <c r="J44" s="223">
        <v>25.18</v>
      </c>
      <c r="K44" s="4">
        <f t="shared" si="19"/>
        <v>1.2842233431901204E-2</v>
      </c>
      <c r="L44" s="229">
        <f t="shared" si="20"/>
        <v>3.3716967615374821E-2</v>
      </c>
      <c r="M44" s="87">
        <f t="shared" si="28"/>
        <v>2.4105377217933088</v>
      </c>
      <c r="N44" s="83">
        <f t="shared" si="29"/>
        <v>1.6254753734361342</v>
      </c>
      <c r="P44" s="49">
        <f t="shared" si="30"/>
        <v>3.5241050119331745</v>
      </c>
      <c r="Q44" s="254">
        <f t="shared" si="31"/>
        <v>3.3550966022651569</v>
      </c>
      <c r="R44" s="92">
        <f t="shared" si="32"/>
        <v>-4.7957824496071617E-2</v>
      </c>
    </row>
    <row r="45" spans="1:18" ht="20.100000000000001" customHeight="1" x14ac:dyDescent="0.25">
      <c r="A45" s="57" t="s">
        <v>182</v>
      </c>
      <c r="B45" s="25"/>
      <c r="C45" s="223">
        <v>56.78</v>
      </c>
      <c r="D45" s="4">
        <f t="shared" si="17"/>
        <v>0</v>
      </c>
      <c r="E45" s="229">
        <f t="shared" si="18"/>
        <v>3.7514452776584849E-2</v>
      </c>
      <c r="F45" s="87"/>
      <c r="G45" s="83"/>
      <c r="I45" s="25"/>
      <c r="J45" s="223">
        <v>23.574999999999999</v>
      </c>
      <c r="K45" s="4">
        <f t="shared" si="19"/>
        <v>0</v>
      </c>
      <c r="L45" s="229">
        <f t="shared" si="20"/>
        <v>3.1567812213362245E-2</v>
      </c>
      <c r="M45" s="87"/>
      <c r="N45" s="83"/>
      <c r="P45" s="49"/>
      <c r="Q45" s="254">
        <f t="shared" si="31"/>
        <v>4.151990137372314</v>
      </c>
      <c r="R45" s="92"/>
    </row>
    <row r="46" spans="1:18" ht="20.100000000000001" customHeight="1" x14ac:dyDescent="0.25">
      <c r="A46" s="57" t="s">
        <v>179</v>
      </c>
      <c r="B46" s="25">
        <v>37.529999999999994</v>
      </c>
      <c r="C46" s="223">
        <v>45.93</v>
      </c>
      <c r="D46" s="4">
        <f t="shared" si="17"/>
        <v>5.6857606011483625E-2</v>
      </c>
      <c r="E46" s="229">
        <f t="shared" si="18"/>
        <v>3.0345875590499158E-2</v>
      </c>
      <c r="F46" s="87">
        <f t="shared" si="26"/>
        <v>0.22382094324540386</v>
      </c>
      <c r="G46" s="83">
        <f t="shared" si="27"/>
        <v>-0.46628291763866825</v>
      </c>
      <c r="I46" s="25">
        <v>12.334</v>
      </c>
      <c r="J46" s="223">
        <v>23.355</v>
      </c>
      <c r="K46" s="4">
        <f t="shared" si="19"/>
        <v>2.1454165941902945E-2</v>
      </c>
      <c r="L46" s="229">
        <f t="shared" si="20"/>
        <v>3.1273223933958656E-2</v>
      </c>
      <c r="M46" s="87">
        <f t="shared" si="28"/>
        <v>0.89354629479487602</v>
      </c>
      <c r="N46" s="83">
        <f t="shared" si="29"/>
        <v>0.45767605315654508</v>
      </c>
      <c r="P46" s="49">
        <f t="shared" si="30"/>
        <v>3.2864375166533444</v>
      </c>
      <c r="Q46" s="254">
        <f t="shared" si="31"/>
        <v>5.0849118223383414</v>
      </c>
      <c r="R46" s="92">
        <f t="shared" si="32"/>
        <v>0.54724128986831466</v>
      </c>
    </row>
    <row r="47" spans="1:18" ht="20.100000000000001" customHeight="1" x14ac:dyDescent="0.25">
      <c r="A47" s="57" t="s">
        <v>193</v>
      </c>
      <c r="B47" s="25">
        <v>5.15</v>
      </c>
      <c r="C47" s="223">
        <v>72.989999999999995</v>
      </c>
      <c r="D47" s="4">
        <f t="shared" si="17"/>
        <v>7.8022027966730811E-3</v>
      </c>
      <c r="E47" s="229">
        <f t="shared" si="18"/>
        <v>4.8224373162432686E-2</v>
      </c>
      <c r="F47" s="87">
        <f t="shared" si="26"/>
        <v>13.172815533980579</v>
      </c>
      <c r="G47" s="83">
        <f t="shared" si="27"/>
        <v>5.1808664064712504</v>
      </c>
      <c r="I47" s="25">
        <v>2.0289999999999999</v>
      </c>
      <c r="J47" s="223">
        <v>22.474999999999998</v>
      </c>
      <c r="K47" s="4">
        <f t="shared" si="19"/>
        <v>3.5293094451208911E-3</v>
      </c>
      <c r="L47" s="229">
        <f t="shared" si="20"/>
        <v>3.0094870816344283E-2</v>
      </c>
      <c r="M47" s="87">
        <f t="shared" si="28"/>
        <v>10.076885165105963</v>
      </c>
      <c r="N47" s="83">
        <f t="shared" si="29"/>
        <v>7.5271272707325414</v>
      </c>
      <c r="P47" s="49">
        <f t="shared" si="30"/>
        <v>3.9398058252427184</v>
      </c>
      <c r="Q47" s="254">
        <f t="shared" si="31"/>
        <v>3.0791889299904094</v>
      </c>
      <c r="R47" s="92">
        <f t="shared" si="32"/>
        <v>-0.21844144950958067</v>
      </c>
    </row>
    <row r="48" spans="1:18" ht="20.100000000000001" customHeight="1" x14ac:dyDescent="0.25">
      <c r="A48" s="57" t="s">
        <v>191</v>
      </c>
      <c r="B48" s="25">
        <v>3.41</v>
      </c>
      <c r="C48" s="223">
        <v>42.06</v>
      </c>
      <c r="D48" s="4">
        <f t="shared" si="17"/>
        <v>5.1661187449815937E-3</v>
      </c>
      <c r="E48" s="229">
        <f t="shared" si="18"/>
        <v>2.7788972944402236E-2</v>
      </c>
      <c r="F48" s="87">
        <f t="shared" si="26"/>
        <v>11.334310850439884</v>
      </c>
      <c r="G48" s="83">
        <f t="shared" si="27"/>
        <v>4.3790813405899058</v>
      </c>
      <c r="I48" s="25">
        <v>1.1459999999999999</v>
      </c>
      <c r="J48" s="223">
        <v>17.466000000000001</v>
      </c>
      <c r="K48" s="4">
        <f t="shared" si="19"/>
        <v>1.9933901548095322E-3</v>
      </c>
      <c r="L48" s="229">
        <f t="shared" si="20"/>
        <v>2.3387631309377946E-2</v>
      </c>
      <c r="M48" s="87">
        <f t="shared" si="28"/>
        <v>14.240837696335079</v>
      </c>
      <c r="N48" s="83">
        <f t="shared" si="29"/>
        <v>10.732590959652166</v>
      </c>
      <c r="P48" s="49">
        <f t="shared" si="30"/>
        <v>3.3607038123167148</v>
      </c>
      <c r="Q48" s="254">
        <f t="shared" si="31"/>
        <v>4.152639087018545</v>
      </c>
      <c r="R48" s="92">
        <f t="shared" si="32"/>
        <v>0.23564566201860748</v>
      </c>
    </row>
    <row r="49" spans="1:18" ht="20.100000000000001" customHeight="1" x14ac:dyDescent="0.25">
      <c r="A49" s="57" t="s">
        <v>185</v>
      </c>
      <c r="B49" s="25">
        <v>29.419999999999998</v>
      </c>
      <c r="C49" s="223">
        <v>33.979999999999997</v>
      </c>
      <c r="D49" s="4">
        <f t="shared" si="17"/>
        <v>4.457103034526641E-2</v>
      </c>
      <c r="E49" s="229">
        <f t="shared" si="18"/>
        <v>2.2450530210432425E-2</v>
      </c>
      <c r="F49" s="87">
        <f t="shared" si="26"/>
        <v>0.15499660095173348</v>
      </c>
      <c r="G49" s="83">
        <f t="shared" si="27"/>
        <v>-0.49629770645818727</v>
      </c>
      <c r="I49" s="25">
        <v>9.4879999999999995</v>
      </c>
      <c r="J49" s="223">
        <v>13.404999999999999</v>
      </c>
      <c r="K49" s="4">
        <f t="shared" si="19"/>
        <v>1.6503739780831451E-2</v>
      </c>
      <c r="L49" s="229">
        <f t="shared" si="20"/>
        <v>1.7949799479114355E-2</v>
      </c>
      <c r="M49" s="87">
        <f t="shared" si="28"/>
        <v>0.4128372681281619</v>
      </c>
      <c r="N49" s="83">
        <f t="shared" si="29"/>
        <v>8.7620122316909882E-2</v>
      </c>
      <c r="P49" s="49">
        <f t="shared" si="30"/>
        <v>3.2250169952413326</v>
      </c>
      <c r="Q49" s="254">
        <f t="shared" si="31"/>
        <v>3.9449676280164803</v>
      </c>
      <c r="R49" s="92">
        <f t="shared" si="32"/>
        <v>0.22323932985080991</v>
      </c>
    </row>
    <row r="50" spans="1:18" ht="20.100000000000001" customHeight="1" x14ac:dyDescent="0.25">
      <c r="A50" s="57" t="s">
        <v>195</v>
      </c>
      <c r="B50" s="25">
        <v>4.5</v>
      </c>
      <c r="C50" s="223">
        <v>9.27</v>
      </c>
      <c r="D50" s="4">
        <f t="shared" si="17"/>
        <v>6.817458754374537E-3</v>
      </c>
      <c r="E50" s="229">
        <f t="shared" si="18"/>
        <v>6.1246737801856563E-3</v>
      </c>
      <c r="F50" s="87">
        <f t="shared" si="26"/>
        <v>1.0599999999999998</v>
      </c>
      <c r="G50" s="83">
        <f t="shared" si="27"/>
        <v>-0.10161923953618987</v>
      </c>
      <c r="I50" s="25">
        <v>1.6080000000000001</v>
      </c>
      <c r="J50" s="223">
        <v>3.476</v>
      </c>
      <c r="K50" s="4">
        <f t="shared" si="19"/>
        <v>2.7970081753348418E-3</v>
      </c>
      <c r="L50" s="229">
        <f t="shared" si="20"/>
        <v>4.6544948145767623E-3</v>
      </c>
      <c r="M50" s="87">
        <f t="shared" si="28"/>
        <v>1.161691542288557</v>
      </c>
      <c r="N50" s="83">
        <f t="shared" si="29"/>
        <v>0.6640976796642909</v>
      </c>
      <c r="P50" s="49">
        <f t="shared" si="30"/>
        <v>3.5733333333333333</v>
      </c>
      <c r="Q50" s="254">
        <f t="shared" si="31"/>
        <v>3.7497303128371091</v>
      </c>
      <c r="R50" s="92">
        <f t="shared" si="32"/>
        <v>4.9364826353668623E-2</v>
      </c>
    </row>
    <row r="51" spans="1:18" ht="20.100000000000001" customHeight="1" x14ac:dyDescent="0.25">
      <c r="A51" s="57" t="s">
        <v>194</v>
      </c>
      <c r="B51" s="25">
        <v>4.08</v>
      </c>
      <c r="C51" s="223">
        <v>5.75</v>
      </c>
      <c r="D51" s="4">
        <f t="shared" si="17"/>
        <v>6.1811626039662464E-3</v>
      </c>
      <c r="E51" s="229">
        <f t="shared" si="18"/>
        <v>3.7990155594463349E-3</v>
      </c>
      <c r="F51" s="87">
        <f t="shared" si="26"/>
        <v>0.40931372549019607</v>
      </c>
      <c r="G51" s="83">
        <f t="shared" si="27"/>
        <v>-0.38538818619516124</v>
      </c>
      <c r="I51" s="25">
        <v>2.1339999999999999</v>
      </c>
      <c r="J51" s="223">
        <v>2.4579999999999997</v>
      </c>
      <c r="K51" s="4">
        <f t="shared" si="19"/>
        <v>3.7119499043311889E-3</v>
      </c>
      <c r="L51" s="229">
        <f t="shared" si="20"/>
        <v>3.2913545035183202E-3</v>
      </c>
      <c r="M51" s="87">
        <f t="shared" si="28"/>
        <v>0.15182755388940949</v>
      </c>
      <c r="N51" s="83">
        <f t="shared" si="29"/>
        <v>-0.11330847981598791</v>
      </c>
      <c r="P51" s="49">
        <f t="shared" si="30"/>
        <v>5.2303921568627443</v>
      </c>
      <c r="Q51" s="254">
        <f t="shared" si="31"/>
        <v>4.2747826086956522</v>
      </c>
      <c r="R51" s="92">
        <f t="shared" si="32"/>
        <v>-0.18270323132716665</v>
      </c>
    </row>
    <row r="52" spans="1:18" ht="20.100000000000001" customHeight="1" x14ac:dyDescent="0.25">
      <c r="A52" s="57" t="s">
        <v>198</v>
      </c>
      <c r="B52" s="25"/>
      <c r="C52" s="223">
        <v>3.6</v>
      </c>
      <c r="D52" s="4">
        <f t="shared" si="17"/>
        <v>0</v>
      </c>
      <c r="E52" s="229">
        <f t="shared" si="18"/>
        <v>2.3785140893924882E-3</v>
      </c>
      <c r="F52" s="87"/>
      <c r="G52" s="83"/>
      <c r="I52" s="25"/>
      <c r="J52" s="223">
        <v>1.49</v>
      </c>
      <c r="K52" s="4">
        <f t="shared" si="19"/>
        <v>0</v>
      </c>
      <c r="L52" s="229">
        <f t="shared" si="20"/>
        <v>1.9951660741425133E-3</v>
      </c>
      <c r="M52" s="87"/>
      <c r="N52" s="83"/>
      <c r="P52" s="49"/>
      <c r="Q52" s="254">
        <f t="shared" si="31"/>
        <v>4.1388888888888884</v>
      </c>
      <c r="R52" s="92"/>
    </row>
    <row r="53" spans="1:18" ht="20.100000000000001" customHeight="1" x14ac:dyDescent="0.25">
      <c r="A53" s="57" t="s">
        <v>181</v>
      </c>
      <c r="B53" s="25">
        <v>0.98</v>
      </c>
      <c r="C53" s="223">
        <v>1.28</v>
      </c>
      <c r="D53" s="4">
        <f t="shared" si="17"/>
        <v>1.4846910176193435E-3</v>
      </c>
      <c r="E53" s="229">
        <f t="shared" si="18"/>
        <v>8.456938984506624E-4</v>
      </c>
      <c r="F53" s="87">
        <f t="shared" si="26"/>
        <v>0.3061224489795919</v>
      </c>
      <c r="G53" s="83">
        <f t="shared" si="27"/>
        <v>-0.43039064127517479</v>
      </c>
      <c r="I53" s="25">
        <v>0.42</v>
      </c>
      <c r="J53" s="223">
        <v>0.89700000000000002</v>
      </c>
      <c r="K53" s="4">
        <f t="shared" si="19"/>
        <v>7.3056183684118989E-4</v>
      </c>
      <c r="L53" s="229">
        <f t="shared" si="20"/>
        <v>1.2011167573864662E-3</v>
      </c>
      <c r="M53" s="87">
        <f t="shared" si="28"/>
        <v>1.1357142857142859</v>
      </c>
      <c r="N53" s="83">
        <f t="shared" si="29"/>
        <v>0.64410005671780779</v>
      </c>
      <c r="P53" s="49">
        <f t="shared" si="30"/>
        <v>4.2857142857142856</v>
      </c>
      <c r="Q53" s="254">
        <f t="shared" si="31"/>
        <v>7.0078125</v>
      </c>
      <c r="R53" s="92">
        <f t="shared" si="32"/>
        <v>0.63515625000000009</v>
      </c>
    </row>
    <row r="54" spans="1:18" ht="20.100000000000001" customHeight="1" x14ac:dyDescent="0.25">
      <c r="A54" s="57" t="s">
        <v>199</v>
      </c>
      <c r="B54" s="25"/>
      <c r="C54" s="223">
        <v>1.8</v>
      </c>
      <c r="D54" s="4">
        <f t="shared" si="17"/>
        <v>0</v>
      </c>
      <c r="E54" s="229">
        <f t="shared" si="18"/>
        <v>1.1892570446962441E-3</v>
      </c>
      <c r="F54" s="87"/>
      <c r="G54" s="83"/>
      <c r="I54" s="25"/>
      <c r="J54" s="223">
        <v>0.70499999999999996</v>
      </c>
      <c r="K54" s="4">
        <f t="shared" si="19"/>
        <v>0</v>
      </c>
      <c r="L54" s="229">
        <f t="shared" si="20"/>
        <v>9.440215317251489E-4</v>
      </c>
      <c r="M54" s="87"/>
      <c r="N54" s="83"/>
      <c r="P54" s="49"/>
      <c r="Q54" s="254">
        <f t="shared" si="31"/>
        <v>3.9166666666666661</v>
      </c>
      <c r="R54" s="92"/>
    </row>
    <row r="55" spans="1:18" ht="20.100000000000001" customHeight="1" thickBot="1" x14ac:dyDescent="0.3">
      <c r="A55" s="14" t="s">
        <v>18</v>
      </c>
      <c r="B55" s="25">
        <f>B56-SUM(B39:B54)</f>
        <v>12.019999999999868</v>
      </c>
      <c r="C55" s="223">
        <f>C56-SUM(C39:C54)</f>
        <v>3.4900000000000091</v>
      </c>
      <c r="D55" s="4">
        <f t="shared" si="17"/>
        <v>1.8210189828351341E-2</v>
      </c>
      <c r="E55" s="229">
        <f t="shared" si="18"/>
        <v>2.3058372699943899E-3</v>
      </c>
      <c r="F55" s="87">
        <f t="shared" ref="F47:F55" si="33">(C55-B55)/B55</f>
        <v>-0.70965058236272482</v>
      </c>
      <c r="G55" s="83">
        <f t="shared" ref="G47:G55" si="34">(E55-D55)/D55</f>
        <v>-0.87337653853534003</v>
      </c>
      <c r="I55" s="25">
        <f>I56-SUM(I39:I54)</f>
        <v>4.4330000000001064</v>
      </c>
      <c r="J55" s="223">
        <f>J56-SUM(J39:J54)</f>
        <v>1.4360000000001492</v>
      </c>
      <c r="K55" s="4">
        <f t="shared" si="19"/>
        <v>7.710906244564459E-3</v>
      </c>
      <c r="L55" s="229">
        <f t="shared" si="20"/>
        <v>1.9228580419254676E-3</v>
      </c>
      <c r="M55" s="87">
        <f t="shared" ref="M47:M55" si="35">(J55-I55)/I55</f>
        <v>-0.67606586961423087</v>
      </c>
      <c r="N55" s="83">
        <f t="shared" ref="N47:N55" si="36">(L55-K55)/K55</f>
        <v>-0.75063138093775672</v>
      </c>
      <c r="P55" s="49">
        <f t="shared" ref="P47:P55" si="37">(I55/B55)*10</f>
        <v>3.6880199667222584</v>
      </c>
      <c r="Q55" s="254">
        <f t="shared" ref="Q47:Q55" si="38">(J55/C55)*10</f>
        <v>4.1146131805161765</v>
      </c>
      <c r="R55" s="92">
        <f t="shared" ref="R47:R55" si="39">(Q55-P55)/P55</f>
        <v>0.11566998488163133</v>
      </c>
    </row>
    <row r="56" spans="1:18" ht="26.25" customHeight="1" thickBot="1" x14ac:dyDescent="0.3">
      <c r="A56" s="18" t="s">
        <v>19</v>
      </c>
      <c r="B56" s="61">
        <v>660.06999999999994</v>
      </c>
      <c r="C56" s="251">
        <v>1513.55</v>
      </c>
      <c r="D56" s="58">
        <f>SUM(D39:D55)</f>
        <v>1.0000000000000002</v>
      </c>
      <c r="E56" s="252">
        <f>SUM(E39:E55)</f>
        <v>0.99999999999999989</v>
      </c>
      <c r="F56" s="97">
        <f t="shared" si="22"/>
        <v>1.2930143772630176</v>
      </c>
      <c r="G56" s="99">
        <v>0</v>
      </c>
      <c r="H56" s="2"/>
      <c r="I56" s="61">
        <v>574.89999999999986</v>
      </c>
      <c r="J56" s="251">
        <v>746.80500000000018</v>
      </c>
      <c r="K56" s="58">
        <f>SUM(K39:K55)</f>
        <v>1</v>
      </c>
      <c r="L56" s="252">
        <f>SUM(L39:L55)</f>
        <v>1</v>
      </c>
      <c r="M56" s="97">
        <f t="shared" si="24"/>
        <v>0.29901722038615475</v>
      </c>
      <c r="N56" s="99">
        <v>0</v>
      </c>
      <c r="O56" s="2"/>
      <c r="P56" s="40">
        <f t="shared" si="21"/>
        <v>8.7096823064220459</v>
      </c>
      <c r="Q56" s="244">
        <f t="shared" si="21"/>
        <v>4.9341283736909922</v>
      </c>
      <c r="R56" s="98">
        <f t="shared" si="9"/>
        <v>-0.43348928237568041</v>
      </c>
    </row>
    <row r="58" spans="1:18" ht="15.75" thickBot="1" x14ac:dyDescent="0.3"/>
    <row r="59" spans="1:18" x14ac:dyDescent="0.25">
      <c r="A59" s="424" t="s">
        <v>16</v>
      </c>
      <c r="B59" s="408" t="s">
        <v>1</v>
      </c>
      <c r="C59" s="404"/>
      <c r="D59" s="408" t="s">
        <v>13</v>
      </c>
      <c r="E59" s="404"/>
      <c r="F59" s="427" t="s">
        <v>141</v>
      </c>
      <c r="G59" s="423"/>
      <c r="I59" s="428" t="s">
        <v>20</v>
      </c>
      <c r="J59" s="429"/>
      <c r="K59" s="408" t="s">
        <v>13</v>
      </c>
      <c r="L59" s="410"/>
      <c r="M59" s="422" t="s">
        <v>141</v>
      </c>
      <c r="N59" s="423"/>
      <c r="P59" s="403" t="s">
        <v>23</v>
      </c>
      <c r="Q59" s="404"/>
      <c r="R59" s="208" t="s">
        <v>0</v>
      </c>
    </row>
    <row r="60" spans="1:18" x14ac:dyDescent="0.25">
      <c r="A60" s="425"/>
      <c r="B60" s="411" t="str">
        <f>B5</f>
        <v>jan.-fev</v>
      </c>
      <c r="C60" s="412"/>
      <c r="D60" s="411" t="str">
        <f>B5</f>
        <v>jan.-fev</v>
      </c>
      <c r="E60" s="412"/>
      <c r="F60" s="411" t="str">
        <f>B5</f>
        <v>jan.-fev</v>
      </c>
      <c r="G60" s="413"/>
      <c r="I60" s="401" t="str">
        <f>B5</f>
        <v>jan.-fev</v>
      </c>
      <c r="J60" s="412"/>
      <c r="K60" s="411" t="str">
        <f>B5</f>
        <v>jan.-fev</v>
      </c>
      <c r="L60" s="402"/>
      <c r="M60" s="412" t="str">
        <f>B5</f>
        <v>jan.-fev</v>
      </c>
      <c r="N60" s="413"/>
      <c r="P60" s="401" t="str">
        <f>B5</f>
        <v>jan.-fev</v>
      </c>
      <c r="Q60" s="402"/>
      <c r="R60" s="209" t="str">
        <f>R37</f>
        <v>2019/2018</v>
      </c>
    </row>
    <row r="61" spans="1:18" ht="19.5" customHeight="1" thickBot="1" x14ac:dyDescent="0.3">
      <c r="A61" s="426"/>
      <c r="B61" s="148">
        <f>B6</f>
        <v>2018</v>
      </c>
      <c r="C61" s="213">
        <f>C6</f>
        <v>2019</v>
      </c>
      <c r="D61" s="148">
        <f>B6</f>
        <v>2018</v>
      </c>
      <c r="E61" s="213">
        <f>C6</f>
        <v>2019</v>
      </c>
      <c r="F61" s="148" t="s">
        <v>1</v>
      </c>
      <c r="G61" s="212" t="s">
        <v>15</v>
      </c>
      <c r="I61" s="36">
        <f>B6</f>
        <v>2018</v>
      </c>
      <c r="J61" s="213">
        <f>C6</f>
        <v>2019</v>
      </c>
      <c r="K61" s="148">
        <f>B6</f>
        <v>2018</v>
      </c>
      <c r="L61" s="213">
        <f>C6</f>
        <v>2019</v>
      </c>
      <c r="M61" s="37">
        <v>1000</v>
      </c>
      <c r="N61" s="212" t="s">
        <v>15</v>
      </c>
      <c r="P61" s="36">
        <f>B6</f>
        <v>2018</v>
      </c>
      <c r="Q61" s="213">
        <f>C6</f>
        <v>2019</v>
      </c>
      <c r="R61" s="210" t="s">
        <v>24</v>
      </c>
    </row>
    <row r="62" spans="1:18" ht="20.100000000000001" customHeight="1" x14ac:dyDescent="0.25">
      <c r="A62" s="57" t="s">
        <v>142</v>
      </c>
      <c r="B62" s="59">
        <v>212.27000000000004</v>
      </c>
      <c r="C62" s="245">
        <v>181.99</v>
      </c>
      <c r="D62" s="4">
        <f>B62/$B$90</f>
        <v>0.15057279659514095</v>
      </c>
      <c r="E62" s="247">
        <f>C62/$C$90</f>
        <v>0.1440147504530383</v>
      </c>
      <c r="F62" s="100">
        <f t="shared" ref="F62:F68" si="40">(C62-B62)/B62</f>
        <v>-0.14264851368540077</v>
      </c>
      <c r="G62" s="101">
        <f t="shared" ref="G62:G68" si="41">(E62-D62)/D62</f>
        <v>-4.3553990431192388E-2</v>
      </c>
      <c r="I62" s="25">
        <v>80.138000000000005</v>
      </c>
      <c r="J62" s="245">
        <v>99.188000000000002</v>
      </c>
      <c r="K62" s="63">
        <f>I62/$I$90</f>
        <v>0.10792240812764628</v>
      </c>
      <c r="L62" s="247">
        <f>J62/$J$90</f>
        <v>0.17600193057729233</v>
      </c>
      <c r="M62" s="100">
        <f t="shared" ref="M62:M68" si="42">(J62-I62)/I62</f>
        <v>0.23771494172552343</v>
      </c>
      <c r="N62" s="101">
        <f t="shared" ref="N62:N68" si="43">(L62-K62)/K62</f>
        <v>0.63081915638061303</v>
      </c>
      <c r="P62" s="64">
        <f t="shared" ref="P62:Q90" si="44">(I62/B62)*10</f>
        <v>3.7752861921138168</v>
      </c>
      <c r="Q62" s="249">
        <f t="shared" si="44"/>
        <v>5.4501895708555415</v>
      </c>
      <c r="R62" s="104">
        <f t="shared" si="9"/>
        <v>0.44364938007625088</v>
      </c>
    </row>
    <row r="63" spans="1:18" ht="20.100000000000001" customHeight="1" x14ac:dyDescent="0.25">
      <c r="A63" s="57" t="s">
        <v>145</v>
      </c>
      <c r="B63" s="25">
        <v>392.13</v>
      </c>
      <c r="C63" s="223">
        <v>269.3</v>
      </c>
      <c r="D63" s="4">
        <f t="shared" ref="D63:D89" si="45">B63/$B$90</f>
        <v>0.27815570136549017</v>
      </c>
      <c r="E63" s="229">
        <f t="shared" ref="E63:E89" si="46">C63/$C$90</f>
        <v>0.21310606240454538</v>
      </c>
      <c r="F63" s="102">
        <f t="shared" si="40"/>
        <v>-0.31323795680004074</v>
      </c>
      <c r="G63" s="83">
        <f t="shared" si="41"/>
        <v>-0.23386052718535172</v>
      </c>
      <c r="I63" s="25">
        <v>285.74299999999999</v>
      </c>
      <c r="J63" s="223">
        <v>90.253000000000014</v>
      </c>
      <c r="K63" s="31">
        <f t="shared" ref="K63:K90" si="47">I63/$I$90</f>
        <v>0.38481210743490019</v>
      </c>
      <c r="L63" s="229">
        <f t="shared" ref="L63:L90" si="48">J63/$J$90</f>
        <v>0.1601474194498565</v>
      </c>
      <c r="M63" s="102">
        <f t="shared" si="42"/>
        <v>-0.68414624330254803</v>
      </c>
      <c r="N63" s="83">
        <f t="shared" si="43"/>
        <v>-0.5838295720023593</v>
      </c>
      <c r="P63" s="62">
        <f t="shared" si="44"/>
        <v>7.2869456557774201</v>
      </c>
      <c r="Q63" s="236">
        <f t="shared" si="44"/>
        <v>3.3513924990716677</v>
      </c>
      <c r="R63" s="92">
        <f t="shared" si="9"/>
        <v>-0.54008268245907221</v>
      </c>
    </row>
    <row r="64" spans="1:18" ht="20.100000000000001" customHeight="1" x14ac:dyDescent="0.25">
      <c r="A64" s="57" t="s">
        <v>144</v>
      </c>
      <c r="B64" s="25">
        <v>85.56</v>
      </c>
      <c r="C64" s="223">
        <v>65.989999999999995</v>
      </c>
      <c r="D64" s="4">
        <f t="shared" si="45"/>
        <v>6.0691611987941096E-2</v>
      </c>
      <c r="E64" s="229">
        <f t="shared" si="46"/>
        <v>5.222008562226494E-2</v>
      </c>
      <c r="F64" s="102">
        <f t="shared" si="40"/>
        <v>-0.22872837774661064</v>
      </c>
      <c r="G64" s="83">
        <f t="shared" si="41"/>
        <v>-0.13958314976638578</v>
      </c>
      <c r="I64" s="25">
        <v>70.731999999999999</v>
      </c>
      <c r="J64" s="223">
        <v>73.400999999999996</v>
      </c>
      <c r="K64" s="31">
        <f t="shared" si="47"/>
        <v>9.525528178497937E-2</v>
      </c>
      <c r="L64" s="229">
        <f t="shared" si="48"/>
        <v>0.13024476455119402</v>
      </c>
      <c r="M64" s="102">
        <f t="shared" si="42"/>
        <v>3.7733981790420132E-2</v>
      </c>
      <c r="N64" s="83">
        <f t="shared" si="43"/>
        <v>0.36732328234770995</v>
      </c>
      <c r="P64" s="62">
        <f t="shared" si="44"/>
        <v>8.2669471715755023</v>
      </c>
      <c r="Q64" s="236">
        <f t="shared" si="44"/>
        <v>11.123048946810123</v>
      </c>
      <c r="R64" s="92">
        <f t="shared" si="9"/>
        <v>0.34548445949368617</v>
      </c>
    </row>
    <row r="65" spans="1:18" ht="20.100000000000001" customHeight="1" x14ac:dyDescent="0.25">
      <c r="A65" s="57" t="s">
        <v>151</v>
      </c>
      <c r="B65" s="25">
        <v>11.479999999999999</v>
      </c>
      <c r="C65" s="223">
        <v>13.07</v>
      </c>
      <c r="D65" s="4">
        <f t="shared" si="45"/>
        <v>8.1432878169888229E-3</v>
      </c>
      <c r="E65" s="229">
        <f t="shared" si="46"/>
        <v>1.0342726459812135E-2</v>
      </c>
      <c r="F65" s="102">
        <f t="shared" si="40"/>
        <v>0.13850174216027891</v>
      </c>
      <c r="G65" s="83">
        <f t="shared" si="41"/>
        <v>0.27009221487109458</v>
      </c>
      <c r="I65" s="25">
        <v>52.960999999999999</v>
      </c>
      <c r="J65" s="223">
        <v>57.460999999999999</v>
      </c>
      <c r="K65" s="31">
        <f t="shared" si="47"/>
        <v>7.1322951119921568E-2</v>
      </c>
      <c r="L65" s="229">
        <f t="shared" si="48"/>
        <v>0.10196038767695481</v>
      </c>
      <c r="M65" s="102">
        <f t="shared" si="42"/>
        <v>8.4968184135495936E-2</v>
      </c>
      <c r="N65" s="83">
        <f t="shared" si="43"/>
        <v>0.42955929439206486</v>
      </c>
      <c r="P65" s="62">
        <f t="shared" si="44"/>
        <v>46.133275261324044</v>
      </c>
      <c r="Q65" s="236">
        <f t="shared" si="44"/>
        <v>43.964039785768932</v>
      </c>
      <c r="R65" s="92">
        <f t="shared" si="9"/>
        <v>-4.702105938213532E-2</v>
      </c>
    </row>
    <row r="66" spans="1:18" ht="20.100000000000001" customHeight="1" x14ac:dyDescent="0.25">
      <c r="A66" s="57" t="s">
        <v>152</v>
      </c>
      <c r="B66" s="25">
        <v>22.89</v>
      </c>
      <c r="C66" s="223">
        <v>142.26</v>
      </c>
      <c r="D66" s="4">
        <f t="shared" si="45"/>
        <v>1.623692143997162E-2</v>
      </c>
      <c r="E66" s="229">
        <f t="shared" si="46"/>
        <v>0.11257507774849841</v>
      </c>
      <c r="F66" s="102">
        <f t="shared" ref="F66:F89" si="49">(C66-B66)/B66</f>
        <v>5.2149410222804713</v>
      </c>
      <c r="G66" s="83">
        <f t="shared" ref="G66:G89" si="50">(E66-D66)/D66</f>
        <v>5.9332772326756533</v>
      </c>
      <c r="I66" s="25">
        <v>14.517999999999999</v>
      </c>
      <c r="J66" s="223">
        <v>24.094999999999995</v>
      </c>
      <c r="K66" s="31">
        <f t="shared" si="47"/>
        <v>1.9551492690074227E-2</v>
      </c>
      <c r="L66" s="229">
        <f t="shared" si="48"/>
        <v>4.2754834428155197E-2</v>
      </c>
      <c r="M66" s="102">
        <f t="shared" ref="M66:M89" si="51">(J66-I66)/I66</f>
        <v>0.65966386554621825</v>
      </c>
      <c r="N66" s="83">
        <f t="shared" ref="N66:N89" si="52">(L66-K66)/K66</f>
        <v>1.1867810865336481</v>
      </c>
      <c r="P66" s="62">
        <f t="shared" ref="P66:P89" si="53">(I66/B66)*10</f>
        <v>6.3425076452599383</v>
      </c>
      <c r="Q66" s="236">
        <f t="shared" ref="Q66:Q89" si="54">(J66/C66)*10</f>
        <v>1.6937297905243918</v>
      </c>
      <c r="R66" s="92">
        <f t="shared" ref="R66:R89" si="55">(Q66-P66)/P66</f>
        <v>-0.73295581412657851</v>
      </c>
    </row>
    <row r="67" spans="1:18" ht="20.100000000000001" customHeight="1" x14ac:dyDescent="0.25">
      <c r="A67" s="57" t="s">
        <v>146</v>
      </c>
      <c r="B67" s="25">
        <v>54.07</v>
      </c>
      <c r="C67" s="223">
        <v>37.070000000000007</v>
      </c>
      <c r="D67" s="4">
        <f t="shared" si="45"/>
        <v>3.8354318141514437E-2</v>
      </c>
      <c r="E67" s="229">
        <f t="shared" si="46"/>
        <v>2.9334726079972145E-2</v>
      </c>
      <c r="F67" s="102">
        <f t="shared" si="49"/>
        <v>-0.31440724986129076</v>
      </c>
      <c r="G67" s="83">
        <f t="shared" si="50"/>
        <v>-0.23516496964600059</v>
      </c>
      <c r="I67" s="25">
        <v>25.977999999999998</v>
      </c>
      <c r="J67" s="223">
        <v>20.630999999999997</v>
      </c>
      <c r="K67" s="31">
        <f t="shared" si="47"/>
        <v>3.4984755276398147E-2</v>
      </c>
      <c r="L67" s="229">
        <f t="shared" si="48"/>
        <v>3.6608217019600327E-2</v>
      </c>
      <c r="M67" s="102">
        <f t="shared" si="51"/>
        <v>-0.20582800831472792</v>
      </c>
      <c r="N67" s="83">
        <f t="shared" si="52"/>
        <v>4.640483348749963E-2</v>
      </c>
      <c r="P67" s="62">
        <f t="shared" si="53"/>
        <v>4.8045126687627153</v>
      </c>
      <c r="Q67" s="236">
        <f t="shared" si="54"/>
        <v>5.5654167790666289</v>
      </c>
      <c r="R67" s="92">
        <f t="shared" si="55"/>
        <v>0.15837279715194627</v>
      </c>
    </row>
    <row r="68" spans="1:18" ht="20.100000000000001" customHeight="1" x14ac:dyDescent="0.25">
      <c r="A68" s="57" t="s">
        <v>150</v>
      </c>
      <c r="B68" s="25">
        <v>81.72999999999999</v>
      </c>
      <c r="C68" s="223">
        <v>33.44</v>
      </c>
      <c r="D68" s="4">
        <f t="shared" si="45"/>
        <v>5.797481823018262E-2</v>
      </c>
      <c r="E68" s="229">
        <f t="shared" si="46"/>
        <v>2.6462186137422936E-2</v>
      </c>
      <c r="F68" s="102">
        <f t="shared" si="49"/>
        <v>-0.59084791386271873</v>
      </c>
      <c r="G68" s="83">
        <f t="shared" si="50"/>
        <v>-0.54355723837964021</v>
      </c>
      <c r="I68" s="25">
        <v>29.323999999999998</v>
      </c>
      <c r="J68" s="223">
        <v>15.405999999999999</v>
      </c>
      <c r="K68" s="31">
        <f t="shared" si="47"/>
        <v>3.9490837005354502E-2</v>
      </c>
      <c r="L68" s="229">
        <f t="shared" si="48"/>
        <v>2.7336832504675619E-2</v>
      </c>
      <c r="M68" s="102">
        <f t="shared" si="51"/>
        <v>-0.47462829081980629</v>
      </c>
      <c r="N68" s="83">
        <f t="shared" si="52"/>
        <v>-0.30776771074846909</v>
      </c>
      <c r="P68" s="62">
        <f t="shared" si="53"/>
        <v>3.587911415636853</v>
      </c>
      <c r="Q68" s="236">
        <f t="shared" si="54"/>
        <v>4.6070574162679421</v>
      </c>
      <c r="R68" s="92">
        <f t="shared" si="55"/>
        <v>0.28404993395027595</v>
      </c>
    </row>
    <row r="69" spans="1:18" ht="20.100000000000001" customHeight="1" x14ac:dyDescent="0.25">
      <c r="A69" s="57" t="s">
        <v>155</v>
      </c>
      <c r="B69" s="25">
        <v>0.22</v>
      </c>
      <c r="C69" s="223">
        <v>14.1</v>
      </c>
      <c r="D69" s="4">
        <f t="shared" si="45"/>
        <v>1.5605603830466387E-4</v>
      </c>
      <c r="E69" s="229">
        <f t="shared" si="46"/>
        <v>1.1157799776844002E-2</v>
      </c>
      <c r="F69" s="102">
        <f t="shared" si="49"/>
        <v>63.090909090909086</v>
      </c>
      <c r="G69" s="83">
        <f t="shared" si="50"/>
        <v>70.498673797299276</v>
      </c>
      <c r="I69" s="25">
        <v>0.45</v>
      </c>
      <c r="J69" s="223">
        <v>15.097999999999999</v>
      </c>
      <c r="K69" s="31">
        <f t="shared" si="47"/>
        <v>6.0601816438444719E-4</v>
      </c>
      <c r="L69" s="229">
        <f t="shared" si="48"/>
        <v>2.679030878590111E-2</v>
      </c>
      <c r="M69" s="102">
        <f t="shared" si="51"/>
        <v>32.551111111111112</v>
      </c>
      <c r="N69" s="83">
        <f t="shared" si="52"/>
        <v>43.207105265752091</v>
      </c>
      <c r="P69" s="62">
        <f t="shared" si="53"/>
        <v>20.454545454545453</v>
      </c>
      <c r="Q69" s="236">
        <f t="shared" si="54"/>
        <v>10.707801418439715</v>
      </c>
      <c r="R69" s="92">
        <f t="shared" si="55"/>
        <v>-0.47650748620961392</v>
      </c>
    </row>
    <row r="70" spans="1:18" ht="20.100000000000001" customHeight="1" x14ac:dyDescent="0.25">
      <c r="A70" s="57" t="s">
        <v>143</v>
      </c>
      <c r="B70" s="25">
        <v>46.719999999999992</v>
      </c>
      <c r="C70" s="223">
        <v>23.400000000000002</v>
      </c>
      <c r="D70" s="4">
        <f t="shared" si="45"/>
        <v>3.3140627770881337E-2</v>
      </c>
      <c r="E70" s="229">
        <f t="shared" si="46"/>
        <v>1.8517199629656006E-2</v>
      </c>
      <c r="F70" s="102">
        <f t="shared" si="49"/>
        <v>-0.49914383561643821</v>
      </c>
      <c r="G70" s="83">
        <f t="shared" si="50"/>
        <v>-0.44125380612355364</v>
      </c>
      <c r="I70" s="25">
        <v>22.155000000000001</v>
      </c>
      <c r="J70" s="223">
        <v>15.055000000000001</v>
      </c>
      <c r="K70" s="31">
        <f t="shared" si="47"/>
        <v>2.9836294293194281E-2</v>
      </c>
      <c r="L70" s="229">
        <f t="shared" si="48"/>
        <v>2.6714008396591687E-2</v>
      </c>
      <c r="M70" s="102">
        <f t="shared" si="51"/>
        <v>-0.32046941999548634</v>
      </c>
      <c r="N70" s="83">
        <f t="shared" si="52"/>
        <v>-0.10464724157499657</v>
      </c>
      <c r="P70" s="62">
        <f t="shared" si="53"/>
        <v>4.7420804794520564</v>
      </c>
      <c r="Q70" s="236">
        <f t="shared" si="54"/>
        <v>6.433760683760684</v>
      </c>
      <c r="R70" s="92">
        <f t="shared" si="55"/>
        <v>0.35673797853892603</v>
      </c>
    </row>
    <row r="71" spans="1:18" ht="20.100000000000001" customHeight="1" x14ac:dyDescent="0.25">
      <c r="A71" s="57" t="s">
        <v>154</v>
      </c>
      <c r="B71" s="25">
        <v>57.250000000000014</v>
      </c>
      <c r="C71" s="223">
        <v>76.98</v>
      </c>
      <c r="D71" s="4">
        <f t="shared" si="45"/>
        <v>4.0610037240645498E-2</v>
      </c>
      <c r="E71" s="229">
        <f t="shared" si="46"/>
        <v>6.0916838781663214E-2</v>
      </c>
      <c r="F71" s="102">
        <f t="shared" si="49"/>
        <v>0.34462882096069841</v>
      </c>
      <c r="G71" s="83">
        <f t="shared" si="50"/>
        <v>0.50004390344890359</v>
      </c>
      <c r="I71" s="25">
        <v>12.48</v>
      </c>
      <c r="J71" s="223">
        <v>14.735000000000001</v>
      </c>
      <c r="K71" s="31">
        <f t="shared" si="47"/>
        <v>1.6806903758928668E-2</v>
      </c>
      <c r="L71" s="229">
        <f t="shared" si="48"/>
        <v>2.614619154591687E-2</v>
      </c>
      <c r="M71" s="102">
        <f t="shared" si="51"/>
        <v>0.18068910256410262</v>
      </c>
      <c r="N71" s="83">
        <f t="shared" si="52"/>
        <v>0.55568163660285763</v>
      </c>
      <c r="P71" s="62">
        <f t="shared" si="53"/>
        <v>2.179912663755458</v>
      </c>
      <c r="Q71" s="236">
        <f t="shared" si="54"/>
        <v>1.9141335411795271</v>
      </c>
      <c r="R71" s="92">
        <f t="shared" si="55"/>
        <v>-0.12192191320089783</v>
      </c>
    </row>
    <row r="72" spans="1:18" ht="20.100000000000001" customHeight="1" x14ac:dyDescent="0.25">
      <c r="A72" s="57" t="s">
        <v>164</v>
      </c>
      <c r="B72" s="25"/>
      <c r="C72" s="223">
        <v>76.5</v>
      </c>
      <c r="D72" s="4">
        <f t="shared" si="45"/>
        <v>0</v>
      </c>
      <c r="E72" s="229">
        <f t="shared" si="46"/>
        <v>6.0536998789260013E-2</v>
      </c>
      <c r="F72" s="102"/>
      <c r="G72" s="83"/>
      <c r="I72" s="25"/>
      <c r="J72" s="223">
        <v>13.5</v>
      </c>
      <c r="K72" s="31">
        <f t="shared" si="47"/>
        <v>0</v>
      </c>
      <c r="L72" s="229">
        <f t="shared" si="48"/>
        <v>2.3954773387843756E-2</v>
      </c>
      <c r="M72" s="102"/>
      <c r="N72" s="83"/>
      <c r="P72" s="62"/>
      <c r="Q72" s="236">
        <f t="shared" si="54"/>
        <v>1.7647058823529413</v>
      </c>
      <c r="R72" s="92"/>
    </row>
    <row r="73" spans="1:18" ht="20.100000000000001" customHeight="1" x14ac:dyDescent="0.25">
      <c r="A73" s="57" t="s">
        <v>147</v>
      </c>
      <c r="B73" s="25">
        <v>112.61000000000001</v>
      </c>
      <c r="C73" s="223">
        <v>93.56</v>
      </c>
      <c r="D73" s="4">
        <f t="shared" si="45"/>
        <v>7.9879411243128182E-2</v>
      </c>
      <c r="E73" s="229">
        <f t="shared" si="46"/>
        <v>7.4037145185923747E-2</v>
      </c>
      <c r="F73" s="102">
        <f t="shared" si="49"/>
        <v>-0.16916792469585301</v>
      </c>
      <c r="G73" s="83">
        <f t="shared" si="50"/>
        <v>-7.3138571833264845E-2</v>
      </c>
      <c r="I73" s="25">
        <v>24.514000000000003</v>
      </c>
      <c r="J73" s="223">
        <v>13.152000000000001</v>
      </c>
      <c r="K73" s="31">
        <f t="shared" si="47"/>
        <v>3.3013176181600754E-2</v>
      </c>
      <c r="L73" s="229">
        <f t="shared" si="48"/>
        <v>2.3337272562734896E-2</v>
      </c>
      <c r="M73" s="102">
        <f t="shared" si="51"/>
        <v>-0.46349025046911974</v>
      </c>
      <c r="N73" s="83">
        <f t="shared" si="52"/>
        <v>-0.29309217524663783</v>
      </c>
      <c r="P73" s="62">
        <f t="shared" si="53"/>
        <v>2.1768937039339313</v>
      </c>
      <c r="Q73" s="236">
        <f t="shared" si="54"/>
        <v>1.4057289439931595</v>
      </c>
      <c r="R73" s="92">
        <f t="shared" si="55"/>
        <v>-0.35425007594407404</v>
      </c>
    </row>
    <row r="74" spans="1:18" ht="20.100000000000001" customHeight="1" x14ac:dyDescent="0.25">
      <c r="A74" s="57" t="s">
        <v>160</v>
      </c>
      <c r="B74" s="25">
        <v>1.1299999999999999</v>
      </c>
      <c r="C74" s="223">
        <v>30.22</v>
      </c>
      <c r="D74" s="4">
        <f t="shared" si="45"/>
        <v>8.0156056038304616E-4</v>
      </c>
      <c r="E74" s="229">
        <f t="shared" si="46"/>
        <v>2.3914092855051469E-2</v>
      </c>
      <c r="F74" s="102">
        <f t="shared" si="49"/>
        <v>25.743362831858409</v>
      </c>
      <c r="G74" s="83">
        <f t="shared" si="50"/>
        <v>28.834418055229051</v>
      </c>
      <c r="I74" s="25">
        <v>0.45200000000000001</v>
      </c>
      <c r="J74" s="223">
        <v>11.109</v>
      </c>
      <c r="K74" s="31">
        <f t="shared" si="47"/>
        <v>6.0871157844837802E-4</v>
      </c>
      <c r="L74" s="229">
        <f t="shared" si="48"/>
        <v>1.9712116856707873E-2</v>
      </c>
      <c r="M74" s="102">
        <f t="shared" si="51"/>
        <v>23.577433628318584</v>
      </c>
      <c r="N74" s="83">
        <f t="shared" si="52"/>
        <v>31.383344681818905</v>
      </c>
      <c r="P74" s="62">
        <f t="shared" si="53"/>
        <v>4</v>
      </c>
      <c r="Q74" s="236">
        <f t="shared" si="54"/>
        <v>3.6760423560555928</v>
      </c>
      <c r="R74" s="92">
        <f t="shared" si="55"/>
        <v>-8.0989410986101795E-2</v>
      </c>
    </row>
    <row r="75" spans="1:18" ht="20.100000000000001" customHeight="1" x14ac:dyDescent="0.25">
      <c r="A75" s="57" t="s">
        <v>166</v>
      </c>
      <c r="B75" s="25">
        <v>5.25</v>
      </c>
      <c r="C75" s="223">
        <v>5.3000000000000007</v>
      </c>
      <c r="D75" s="4">
        <f t="shared" si="45"/>
        <v>3.724064550452206E-3</v>
      </c>
      <c r="E75" s="229">
        <f t="shared" si="46"/>
        <v>4.1940665827853345E-3</v>
      </c>
      <c r="F75" s="102">
        <f t="shared" si="49"/>
        <v>9.52380952380966E-3</v>
      </c>
      <c r="G75" s="83">
        <f t="shared" si="50"/>
        <v>0.12620673620602443</v>
      </c>
      <c r="I75" s="25">
        <v>8.0540000000000003</v>
      </c>
      <c r="J75" s="223">
        <v>10.745000000000001</v>
      </c>
      <c r="K75" s="31">
        <f t="shared" si="47"/>
        <v>1.0846378435449638E-2</v>
      </c>
      <c r="L75" s="229">
        <f t="shared" si="48"/>
        <v>1.9066225189065273E-2</v>
      </c>
      <c r="M75" s="102">
        <f t="shared" si="51"/>
        <v>0.33411969207847042</v>
      </c>
      <c r="N75" s="83">
        <f t="shared" si="52"/>
        <v>0.75784251882180242</v>
      </c>
      <c r="P75" s="62">
        <f t="shared" si="53"/>
        <v>15.340952380952382</v>
      </c>
      <c r="Q75" s="236">
        <f t="shared" si="54"/>
        <v>20.273584905660375</v>
      </c>
      <c r="R75" s="92">
        <f t="shared" si="55"/>
        <v>0.32153365724754107</v>
      </c>
    </row>
    <row r="76" spans="1:18" ht="20.100000000000001" customHeight="1" x14ac:dyDescent="0.25">
      <c r="A76" s="57" t="s">
        <v>148</v>
      </c>
      <c r="B76" s="25"/>
      <c r="C76" s="223">
        <v>18.579999999999998</v>
      </c>
      <c r="D76" s="4">
        <f t="shared" si="45"/>
        <v>0</v>
      </c>
      <c r="E76" s="229">
        <f t="shared" si="46"/>
        <v>1.4702973039273868E-2</v>
      </c>
      <c r="F76" s="102"/>
      <c r="G76" s="83"/>
      <c r="I76" s="25"/>
      <c r="J76" s="223">
        <v>10.71</v>
      </c>
      <c r="K76" s="31">
        <f t="shared" si="47"/>
        <v>0</v>
      </c>
      <c r="L76" s="229">
        <f t="shared" si="48"/>
        <v>1.9004120221022713E-2</v>
      </c>
      <c r="M76" s="102"/>
      <c r="N76" s="83"/>
      <c r="P76" s="62"/>
      <c r="Q76" s="236">
        <f t="shared" si="54"/>
        <v>5.7642626480086125</v>
      </c>
      <c r="R76" s="92"/>
    </row>
    <row r="77" spans="1:18" ht="20.100000000000001" customHeight="1" x14ac:dyDescent="0.25">
      <c r="A77" s="57" t="s">
        <v>149</v>
      </c>
      <c r="B77" s="25">
        <v>11</v>
      </c>
      <c r="C77" s="223">
        <v>12.600000000000001</v>
      </c>
      <c r="D77" s="4">
        <f t="shared" si="45"/>
        <v>7.8028019152331938E-3</v>
      </c>
      <c r="E77" s="229">
        <f t="shared" si="46"/>
        <v>9.9707998005840025E-3</v>
      </c>
      <c r="F77" s="102">
        <f t="shared" si="49"/>
        <v>0.14545454545454559</v>
      </c>
      <c r="G77" s="83">
        <f t="shared" si="50"/>
        <v>0.27784863807939131</v>
      </c>
      <c r="I77" s="25">
        <v>6.2160000000000002</v>
      </c>
      <c r="J77" s="223">
        <v>9.2110000000000003</v>
      </c>
      <c r="K77" s="31">
        <f t="shared" si="47"/>
        <v>8.3711309106971627E-3</v>
      </c>
      <c r="L77" s="229">
        <f t="shared" si="48"/>
        <v>1.6344253161142876E-2</v>
      </c>
      <c r="M77" s="102">
        <f t="shared" si="51"/>
        <v>0.48182110682110685</v>
      </c>
      <c r="N77" s="83">
        <f t="shared" si="52"/>
        <v>0.95245461282383626</v>
      </c>
      <c r="P77" s="62">
        <f t="shared" si="53"/>
        <v>5.6509090909090904</v>
      </c>
      <c r="Q77" s="236">
        <f t="shared" si="54"/>
        <v>7.3103174603174592</v>
      </c>
      <c r="R77" s="92">
        <f t="shared" si="55"/>
        <v>0.29365334722477571</v>
      </c>
    </row>
    <row r="78" spans="1:18" ht="20.100000000000001" customHeight="1" x14ac:dyDescent="0.25">
      <c r="A78" s="57" t="s">
        <v>156</v>
      </c>
      <c r="B78" s="25">
        <v>23.189999999999998</v>
      </c>
      <c r="C78" s="223">
        <v>27.749999999999996</v>
      </c>
      <c r="D78" s="4">
        <f t="shared" si="45"/>
        <v>1.6449725128568887E-2</v>
      </c>
      <c r="E78" s="229">
        <f t="shared" si="46"/>
        <v>2.195949956081E-2</v>
      </c>
      <c r="F78" s="102">
        <f t="shared" si="49"/>
        <v>0.19663648124191457</v>
      </c>
      <c r="G78" s="83">
        <f t="shared" si="50"/>
        <v>0.33494629175730545</v>
      </c>
      <c r="I78" s="25">
        <v>20.686</v>
      </c>
      <c r="J78" s="223">
        <v>8.5339999999999989</v>
      </c>
      <c r="K78" s="31">
        <f t="shared" si="47"/>
        <v>2.7857981663237052E-2</v>
      </c>
      <c r="L78" s="229">
        <f t="shared" si="48"/>
        <v>1.5142965636433969E-2</v>
      </c>
      <c r="M78" s="102">
        <f t="shared" si="51"/>
        <v>-0.58745044957942572</v>
      </c>
      <c r="N78" s="83">
        <f t="shared" si="52"/>
        <v>-0.45642272941770679</v>
      </c>
      <c r="P78" s="62">
        <f t="shared" si="53"/>
        <v>8.9202242345838734</v>
      </c>
      <c r="Q78" s="236">
        <f t="shared" si="54"/>
        <v>3.075315315315315</v>
      </c>
      <c r="R78" s="92">
        <f t="shared" si="55"/>
        <v>-0.65524237570259036</v>
      </c>
    </row>
    <row r="79" spans="1:18" ht="20.100000000000001" customHeight="1" x14ac:dyDescent="0.25">
      <c r="A79" s="57" t="s">
        <v>212</v>
      </c>
      <c r="B79" s="25"/>
      <c r="C79" s="223">
        <v>21.6</v>
      </c>
      <c r="D79" s="4">
        <f t="shared" si="45"/>
        <v>0</v>
      </c>
      <c r="E79" s="229">
        <f t="shared" si="46"/>
        <v>1.7092799658144003E-2</v>
      </c>
      <c r="F79" s="102"/>
      <c r="G79" s="83"/>
      <c r="I79" s="25"/>
      <c r="J79" s="223">
        <v>7.4359999999999999</v>
      </c>
      <c r="K79" s="31">
        <f t="shared" si="47"/>
        <v>0</v>
      </c>
      <c r="L79" s="229">
        <f t="shared" si="48"/>
        <v>1.3194644067556011E-2</v>
      </c>
      <c r="M79" s="102"/>
      <c r="N79" s="83"/>
      <c r="P79" s="62"/>
      <c r="Q79" s="236">
        <f t="shared" si="54"/>
        <v>3.4425925925925922</v>
      </c>
      <c r="R79" s="92"/>
    </row>
    <row r="80" spans="1:18" ht="20.100000000000001" customHeight="1" x14ac:dyDescent="0.25">
      <c r="A80" s="57" t="s">
        <v>188</v>
      </c>
      <c r="B80" s="25">
        <v>52.91</v>
      </c>
      <c r="C80" s="223">
        <v>12.4</v>
      </c>
      <c r="D80" s="4">
        <f t="shared" si="45"/>
        <v>3.7531477212271659E-2</v>
      </c>
      <c r="E80" s="229">
        <f t="shared" si="46"/>
        <v>9.8125331370826682E-3</v>
      </c>
      <c r="F80" s="102">
        <f t="shared" si="49"/>
        <v>-0.76563976563976566</v>
      </c>
      <c r="G80" s="83">
        <f t="shared" si="50"/>
        <v>-0.73855190720086372</v>
      </c>
      <c r="I80" s="25">
        <v>26.896999999999998</v>
      </c>
      <c r="J80" s="223">
        <v>7.2120000000000006</v>
      </c>
      <c r="K80" s="31">
        <f t="shared" si="47"/>
        <v>3.6222379038774385E-2</v>
      </c>
      <c r="L80" s="229">
        <f t="shared" si="48"/>
        <v>1.2797172272083643E-2</v>
      </c>
      <c r="M80" s="102">
        <f t="shared" si="51"/>
        <v>-0.73186600736141572</v>
      </c>
      <c r="N80" s="83">
        <f t="shared" si="52"/>
        <v>-0.64670536249469257</v>
      </c>
      <c r="P80" s="62">
        <f t="shared" si="53"/>
        <v>5.0835380835380839</v>
      </c>
      <c r="Q80" s="236">
        <f t="shared" si="54"/>
        <v>5.8161290322580648</v>
      </c>
      <c r="R80" s="92">
        <f t="shared" si="55"/>
        <v>0.14411044762157188</v>
      </c>
    </row>
    <row r="81" spans="1:18" ht="20.100000000000001" customHeight="1" x14ac:dyDescent="0.25">
      <c r="A81" s="57" t="s">
        <v>165</v>
      </c>
      <c r="B81" s="25">
        <v>22.95</v>
      </c>
      <c r="C81" s="223">
        <v>18</v>
      </c>
      <c r="D81" s="4">
        <f t="shared" si="45"/>
        <v>1.6279482177691072E-2</v>
      </c>
      <c r="E81" s="229">
        <f t="shared" si="46"/>
        <v>1.4243999715120002E-2</v>
      </c>
      <c r="F81" s="102">
        <f t="shared" si="49"/>
        <v>-0.2156862745098039</v>
      </c>
      <c r="G81" s="83">
        <f t="shared" si="50"/>
        <v>-0.12503361227056939</v>
      </c>
      <c r="I81" s="25">
        <v>7.6580000000000004</v>
      </c>
      <c r="J81" s="223">
        <v>6.0060000000000002</v>
      </c>
      <c r="K81" s="31">
        <f t="shared" si="47"/>
        <v>1.0313082450791326E-2</v>
      </c>
      <c r="L81" s="229">
        <f t="shared" si="48"/>
        <v>1.0657212516102934E-2</v>
      </c>
      <c r="M81" s="102">
        <f t="shared" si="51"/>
        <v>-0.21572212065813529</v>
      </c>
      <c r="N81" s="83">
        <f t="shared" si="52"/>
        <v>3.3368303507086104E-2</v>
      </c>
      <c r="P81" s="62">
        <f t="shared" si="53"/>
        <v>3.33681917211329</v>
      </c>
      <c r="Q81" s="236">
        <f t="shared" si="54"/>
        <v>3.3366666666666669</v>
      </c>
      <c r="R81" s="92">
        <f t="shared" si="55"/>
        <v>-4.5703839122503869E-5</v>
      </c>
    </row>
    <row r="82" spans="1:18" ht="20.100000000000001" customHeight="1" x14ac:dyDescent="0.25">
      <c r="A82" s="57" t="s">
        <v>153</v>
      </c>
      <c r="B82" s="25">
        <v>29.81</v>
      </c>
      <c r="C82" s="223">
        <v>24.16</v>
      </c>
      <c r="D82" s="4">
        <f t="shared" si="45"/>
        <v>2.1145593190281954E-2</v>
      </c>
      <c r="E82" s="229">
        <f t="shared" si="46"/>
        <v>1.911861295096107E-2</v>
      </c>
      <c r="F82" s="102">
        <f t="shared" si="49"/>
        <v>-0.18953371351895335</v>
      </c>
      <c r="G82" s="83">
        <f t="shared" si="50"/>
        <v>-9.5858282200020711E-2</v>
      </c>
      <c r="I82" s="25">
        <v>7.9979999999999993</v>
      </c>
      <c r="J82" s="223">
        <v>5.6390000000000002</v>
      </c>
      <c r="K82" s="31">
        <f t="shared" si="47"/>
        <v>1.0770962841659572E-2</v>
      </c>
      <c r="L82" s="229">
        <f t="shared" si="48"/>
        <v>1.0005997565485255E-2</v>
      </c>
      <c r="M82" s="102">
        <f t="shared" si="51"/>
        <v>-0.29494873718429598</v>
      </c>
      <c r="N82" s="83">
        <f t="shared" si="52"/>
        <v>-7.1021067236032964E-2</v>
      </c>
      <c r="P82" s="62">
        <f t="shared" si="53"/>
        <v>2.6829922844682992</v>
      </c>
      <c r="Q82" s="236">
        <f t="shared" si="54"/>
        <v>2.3340231788079473</v>
      </c>
      <c r="R82" s="92">
        <f t="shared" si="55"/>
        <v>-0.1300671297791334</v>
      </c>
    </row>
    <row r="83" spans="1:18" ht="20.100000000000001" customHeight="1" x14ac:dyDescent="0.25">
      <c r="A83" s="57" t="s">
        <v>219</v>
      </c>
      <c r="B83" s="25">
        <v>2.13</v>
      </c>
      <c r="C83" s="223">
        <v>11.7</v>
      </c>
      <c r="D83" s="4">
        <f t="shared" si="45"/>
        <v>1.5109061890406091E-3</v>
      </c>
      <c r="E83" s="229">
        <f t="shared" si="46"/>
        <v>9.2585998148280012E-3</v>
      </c>
      <c r="F83" s="102">
        <f t="shared" si="49"/>
        <v>4.4929577464788739</v>
      </c>
      <c r="G83" s="83">
        <f t="shared" si="50"/>
        <v>5.127845581668443</v>
      </c>
      <c r="I83" s="25">
        <v>0.51200000000000001</v>
      </c>
      <c r="J83" s="223">
        <v>5.25</v>
      </c>
      <c r="K83" s="31">
        <f t="shared" si="47"/>
        <v>6.8951400036630433E-4</v>
      </c>
      <c r="L83" s="229">
        <f t="shared" si="48"/>
        <v>9.315745206383683E-3</v>
      </c>
      <c r="M83" s="102">
        <f t="shared" si="51"/>
        <v>9.2539062499999982</v>
      </c>
      <c r="N83" s="83">
        <f t="shared" si="52"/>
        <v>12.510596161114485</v>
      </c>
      <c r="P83" s="62">
        <f t="shared" si="53"/>
        <v>2.403755868544601</v>
      </c>
      <c r="Q83" s="236">
        <f t="shared" si="54"/>
        <v>4.4871794871794872</v>
      </c>
      <c r="R83" s="92">
        <f t="shared" si="55"/>
        <v>0.86673677884615385</v>
      </c>
    </row>
    <row r="84" spans="1:18" ht="20.100000000000001" customHeight="1" x14ac:dyDescent="0.25">
      <c r="A84" s="57" t="s">
        <v>162</v>
      </c>
      <c r="B84" s="25"/>
      <c r="C84" s="223">
        <v>9.14</v>
      </c>
      <c r="D84" s="4">
        <f t="shared" si="45"/>
        <v>0</v>
      </c>
      <c r="E84" s="229">
        <f t="shared" si="46"/>
        <v>7.2327865220109351E-3</v>
      </c>
      <c r="F84" s="102"/>
      <c r="G84" s="83"/>
      <c r="I84" s="25"/>
      <c r="J84" s="223">
        <v>4.7729999999999997</v>
      </c>
      <c r="K84" s="31">
        <f t="shared" si="47"/>
        <v>0</v>
      </c>
      <c r="L84" s="229">
        <f t="shared" si="48"/>
        <v>8.4693432133465356E-3</v>
      </c>
      <c r="M84" s="102"/>
      <c r="N84" s="83"/>
      <c r="P84" s="62"/>
      <c r="Q84" s="236">
        <f t="shared" si="54"/>
        <v>5.222100656455142</v>
      </c>
      <c r="R84" s="92"/>
    </row>
    <row r="85" spans="1:18" ht="20.100000000000001" customHeight="1" x14ac:dyDescent="0.25">
      <c r="A85" s="57" t="s">
        <v>167</v>
      </c>
      <c r="B85" s="25">
        <v>2.25</v>
      </c>
      <c r="C85" s="223">
        <v>1.04</v>
      </c>
      <c r="D85" s="4">
        <f t="shared" si="45"/>
        <v>1.5960276644795168E-3</v>
      </c>
      <c r="E85" s="229">
        <f t="shared" si="46"/>
        <v>8.2298665020693349E-4</v>
      </c>
      <c r="F85" s="102">
        <f t="shared" si="49"/>
        <v>-0.5377777777777778</v>
      </c>
      <c r="G85" s="83">
        <f t="shared" si="50"/>
        <v>-0.48435314216478886</v>
      </c>
      <c r="I85" s="25">
        <v>1.4970000000000001</v>
      </c>
      <c r="J85" s="223">
        <v>4.4669999999999996</v>
      </c>
      <c r="K85" s="31">
        <f t="shared" si="47"/>
        <v>2.0160204268522609E-3</v>
      </c>
      <c r="L85" s="229">
        <f t="shared" si="48"/>
        <v>7.9263683498887443E-3</v>
      </c>
      <c r="M85" s="102">
        <f t="shared" si="51"/>
        <v>1.9839679358717432</v>
      </c>
      <c r="N85" s="83">
        <f t="shared" si="52"/>
        <v>2.9316904949542999</v>
      </c>
      <c r="P85" s="62">
        <f t="shared" si="53"/>
        <v>6.6533333333333333</v>
      </c>
      <c r="Q85" s="236">
        <f t="shared" si="54"/>
        <v>42.951923076923073</v>
      </c>
      <c r="R85" s="92">
        <f t="shared" si="55"/>
        <v>5.4556998612609826</v>
      </c>
    </row>
    <row r="86" spans="1:18" ht="20.100000000000001" customHeight="1" x14ac:dyDescent="0.25">
      <c r="A86" s="57" t="s">
        <v>163</v>
      </c>
      <c r="B86" s="25"/>
      <c r="C86" s="223">
        <v>10.58</v>
      </c>
      <c r="D86" s="4">
        <f t="shared" si="45"/>
        <v>0</v>
      </c>
      <c r="E86" s="229">
        <f t="shared" si="46"/>
        <v>8.3723064992205342E-3</v>
      </c>
      <c r="F86" s="102"/>
      <c r="G86" s="83"/>
      <c r="I86" s="25"/>
      <c r="J86" s="223">
        <v>4.2300000000000004</v>
      </c>
      <c r="K86" s="31">
        <f t="shared" si="47"/>
        <v>0</v>
      </c>
      <c r="L86" s="229">
        <f t="shared" si="48"/>
        <v>7.5058289948577109E-3</v>
      </c>
      <c r="M86" s="102"/>
      <c r="N86" s="83"/>
      <c r="P86" s="62"/>
      <c r="Q86" s="236">
        <f t="shared" si="54"/>
        <v>3.9981096408317587</v>
      </c>
      <c r="R86" s="92"/>
    </row>
    <row r="87" spans="1:18" ht="20.100000000000001" customHeight="1" x14ac:dyDescent="0.25">
      <c r="A87" s="57" t="s">
        <v>159</v>
      </c>
      <c r="B87" s="25">
        <v>2.48</v>
      </c>
      <c r="C87" s="223">
        <v>10.9</v>
      </c>
      <c r="D87" s="4">
        <f t="shared" si="45"/>
        <v>1.7591771590707564E-3</v>
      </c>
      <c r="E87" s="229">
        <f t="shared" si="46"/>
        <v>8.6255331608226689E-3</v>
      </c>
      <c r="F87" s="102">
        <f t="shared" si="49"/>
        <v>3.3951612903225805</v>
      </c>
      <c r="G87" s="83">
        <f t="shared" si="50"/>
        <v>3.9031634570442595</v>
      </c>
      <c r="I87" s="25">
        <v>0.84499999999999997</v>
      </c>
      <c r="J87" s="223">
        <v>3.9889999999999999</v>
      </c>
      <c r="K87" s="31">
        <f t="shared" si="47"/>
        <v>1.1379674420107951E-3</v>
      </c>
      <c r="L87" s="229">
        <f t="shared" si="48"/>
        <v>7.0781919291932399E-3</v>
      </c>
      <c r="M87" s="102">
        <f t="shared" si="51"/>
        <v>3.7207100591715978</v>
      </c>
      <c r="N87" s="83">
        <f t="shared" si="52"/>
        <v>5.2200302643861525</v>
      </c>
      <c r="P87" s="62">
        <f t="shared" si="53"/>
        <v>3.407258064516129</v>
      </c>
      <c r="Q87" s="236">
        <f t="shared" si="54"/>
        <v>3.6596330275229354</v>
      </c>
      <c r="R87" s="92">
        <f t="shared" si="55"/>
        <v>7.4069811628033125E-2</v>
      </c>
    </row>
    <row r="88" spans="1:18" ht="20.100000000000001" customHeight="1" x14ac:dyDescent="0.25">
      <c r="A88" s="57" t="s">
        <v>157</v>
      </c>
      <c r="B88" s="25">
        <v>153</v>
      </c>
      <c r="C88" s="223">
        <v>3.06</v>
      </c>
      <c r="D88" s="4">
        <f t="shared" si="45"/>
        <v>0.10852988118460714</v>
      </c>
      <c r="E88" s="229">
        <f t="shared" si="46"/>
        <v>2.4214799515704004E-3</v>
      </c>
      <c r="F88" s="102">
        <f t="shared" si="49"/>
        <v>-0.98</v>
      </c>
      <c r="G88" s="83">
        <f t="shared" si="50"/>
        <v>-0.97768835711289959</v>
      </c>
      <c r="I88" s="25">
        <v>28.638000000000002</v>
      </c>
      <c r="J88" s="223">
        <v>3.262</v>
      </c>
      <c r="K88" s="31">
        <f t="shared" si="47"/>
        <v>3.8566995981426218E-2</v>
      </c>
      <c r="L88" s="229">
        <f t="shared" si="48"/>
        <v>5.7881830215663951E-3</v>
      </c>
      <c r="M88" s="102">
        <f t="shared" si="51"/>
        <v>-0.8860953977233047</v>
      </c>
      <c r="N88" s="83">
        <f t="shared" si="52"/>
        <v>-0.84991874854982297</v>
      </c>
      <c r="P88" s="62">
        <f t="shared" si="53"/>
        <v>1.871764705882353</v>
      </c>
      <c r="Q88" s="236">
        <f t="shared" si="54"/>
        <v>10.660130718954248</v>
      </c>
      <c r="R88" s="92">
        <f t="shared" si="55"/>
        <v>4.6952301138347652</v>
      </c>
    </row>
    <row r="89" spans="1:18" ht="20.100000000000001" customHeight="1" thickBot="1" x14ac:dyDescent="0.3">
      <c r="A89" s="14" t="s">
        <v>18</v>
      </c>
      <c r="B89" s="25">
        <f>B90-SUM(B62:B88)</f>
        <v>26.720000000000027</v>
      </c>
      <c r="C89" s="223">
        <f>C90-SUM(C62:C88)</f>
        <v>19.000000000000227</v>
      </c>
      <c r="D89" s="4">
        <f t="shared" si="45"/>
        <v>1.8953715197730103E-2</v>
      </c>
      <c r="E89" s="229">
        <f t="shared" si="46"/>
        <v>1.5035333032626849E-2</v>
      </c>
      <c r="F89" s="102">
        <f t="shared" si="49"/>
        <v>-0.28892215568861496</v>
      </c>
      <c r="G89" s="83">
        <f t="shared" si="50"/>
        <v>-0.20673425363975709</v>
      </c>
      <c r="I89" s="25">
        <f>I90-SUM(I62:I88)</f>
        <v>14.105999999999995</v>
      </c>
      <c r="J89" s="223">
        <f>J90-SUM(J62:J88)</f>
        <v>9.0139999999998963</v>
      </c>
      <c r="K89" s="31">
        <f t="shared" si="47"/>
        <v>1.8996649392904463E-2</v>
      </c>
      <c r="L89" s="229">
        <f t="shared" si="48"/>
        <v>1.599469091244601E-2</v>
      </c>
      <c r="M89" s="102">
        <f t="shared" si="51"/>
        <v>-0.36098114277613075</v>
      </c>
      <c r="N89" s="83">
        <f t="shared" si="52"/>
        <v>-0.15802568223319058</v>
      </c>
      <c r="P89" s="62">
        <f t="shared" si="53"/>
        <v>5.2791916167664601</v>
      </c>
      <c r="Q89" s="236">
        <f t="shared" si="54"/>
        <v>4.744210526315678</v>
      </c>
      <c r="R89" s="92">
        <f t="shared" si="55"/>
        <v>-0.10133769131465276</v>
      </c>
    </row>
    <row r="90" spans="1:18" ht="26.25" customHeight="1" thickBot="1" x14ac:dyDescent="0.3">
      <c r="A90" s="18" t="s">
        <v>19</v>
      </c>
      <c r="B90" s="23">
        <v>1409.7500000000007</v>
      </c>
      <c r="C90" s="242">
        <v>1263.6900000000003</v>
      </c>
      <c r="D90" s="20">
        <f>SUM(D62:D89)</f>
        <v>0.99999999999999944</v>
      </c>
      <c r="E90" s="243">
        <f>SUM(E62:E89)</f>
        <v>0.99999999999999989</v>
      </c>
      <c r="F90" s="103">
        <f>(C90-B90)/B90</f>
        <v>-0.10360702252172395</v>
      </c>
      <c r="G90" s="99">
        <v>0</v>
      </c>
      <c r="H90" s="2"/>
      <c r="I90" s="23">
        <v>742.55200000000002</v>
      </c>
      <c r="J90" s="242">
        <v>563.5619999999999</v>
      </c>
      <c r="K90" s="30">
        <f t="shared" si="47"/>
        <v>1</v>
      </c>
      <c r="L90" s="243">
        <f t="shared" si="48"/>
        <v>1</v>
      </c>
      <c r="M90" s="103">
        <f>(J90-I90)/I90</f>
        <v>-0.24104709165149393</v>
      </c>
      <c r="N90" s="99">
        <f>(L90-K90)/K90</f>
        <v>0</v>
      </c>
      <c r="O90" s="2"/>
      <c r="P90" s="56">
        <f t="shared" si="44"/>
        <v>5.2672601525093077</v>
      </c>
      <c r="Q90" s="250">
        <f t="shared" si="44"/>
        <v>4.4596538708069202</v>
      </c>
      <c r="R90" s="98">
        <f>(Q90-P90)/P90</f>
        <v>-0.15332568704009164</v>
      </c>
    </row>
  </sheetData>
  <mergeCells count="45">
    <mergeCell ref="M59:N59"/>
    <mergeCell ref="P59:Q59"/>
    <mergeCell ref="B60:C60"/>
    <mergeCell ref="D60:E60"/>
    <mergeCell ref="F60:G60"/>
    <mergeCell ref="I60:J60"/>
    <mergeCell ref="K60:L60"/>
    <mergeCell ref="M60:N60"/>
    <mergeCell ref="P60:Q60"/>
    <mergeCell ref="K59:L59"/>
    <mergeCell ref="A59:A61"/>
    <mergeCell ref="B59:C59"/>
    <mergeCell ref="D59:E59"/>
    <mergeCell ref="F59:G59"/>
    <mergeCell ref="I59:J59"/>
    <mergeCell ref="M36:N36"/>
    <mergeCell ref="P36:Q36"/>
    <mergeCell ref="B37:C37"/>
    <mergeCell ref="D37:E37"/>
    <mergeCell ref="F37:G37"/>
    <mergeCell ref="I37:J37"/>
    <mergeCell ref="K37:L37"/>
    <mergeCell ref="M37:N37"/>
    <mergeCell ref="P37:Q37"/>
    <mergeCell ref="K36:L36"/>
    <mergeCell ref="A36:A38"/>
    <mergeCell ref="B36:C36"/>
    <mergeCell ref="D36:E36"/>
    <mergeCell ref="F36:G36"/>
    <mergeCell ref="I36:J36"/>
    <mergeCell ref="M4:N4"/>
    <mergeCell ref="P4:Q4"/>
    <mergeCell ref="B5:C5"/>
    <mergeCell ref="D5:E5"/>
    <mergeCell ref="F5:G5"/>
    <mergeCell ref="I5:J5"/>
    <mergeCell ref="K5:L5"/>
    <mergeCell ref="M5:N5"/>
    <mergeCell ref="P5:Q5"/>
    <mergeCell ref="K4:L4"/>
    <mergeCell ref="A4:A6"/>
    <mergeCell ref="B4:C4"/>
    <mergeCell ref="D4:E4"/>
    <mergeCell ref="F4:G4"/>
    <mergeCell ref="I4:J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F7:G33 M7:N33 R7:R33</xm:sqref>
        </x14:conditionalFormatting>
        <x14:conditionalFormatting xmlns:xm="http://schemas.microsoft.com/office/excel/2006/main">
          <x14:cfRule type="iconSet" priority="3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F62:G90</xm:sqref>
        </x14:conditionalFormatting>
        <x14:conditionalFormatting xmlns:xm="http://schemas.microsoft.com/office/excel/2006/main">
          <x14:cfRule type="iconSet" priority="2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M62:N90</xm:sqref>
        </x14:conditionalFormatting>
        <x14:conditionalFormatting xmlns:xm="http://schemas.microsoft.com/office/excel/2006/main">
          <x14:cfRule type="iconSet" priority="1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R62:R90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F39:G56 M39:N56 R39:R56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pageSetUpPr fitToPage="1"/>
  </sheetPr>
  <dimension ref="A1:T8"/>
  <sheetViews>
    <sheetView showGridLines="0" workbookViewId="0">
      <selection activeCell="K6" sqref="K6:L7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10" max="10" width="2.140625" customWidth="1"/>
    <col min="17" max="17" width="2.140625" customWidth="1"/>
    <col min="20" max="20" width="10.42578125" customWidth="1"/>
  </cols>
  <sheetData>
    <row r="1" spans="1:20" ht="15.75" x14ac:dyDescent="0.25">
      <c r="A1" s="6" t="s">
        <v>102</v>
      </c>
    </row>
    <row r="2" spans="1:20" ht="15.75" thickBot="1" x14ac:dyDescent="0.3"/>
    <row r="3" spans="1:20" x14ac:dyDescent="0.25">
      <c r="A3" s="392" t="s">
        <v>17</v>
      </c>
      <c r="B3" s="405"/>
      <c r="C3" s="405"/>
      <c r="D3" s="408" t="s">
        <v>1</v>
      </c>
      <c r="E3" s="404"/>
      <c r="F3" s="408" t="s">
        <v>13</v>
      </c>
      <c r="G3" s="404"/>
      <c r="H3" s="421" t="s">
        <v>139</v>
      </c>
      <c r="I3" s="409"/>
      <c r="K3" s="416" t="s">
        <v>20</v>
      </c>
      <c r="L3" s="404"/>
      <c r="M3" s="417" t="s">
        <v>13</v>
      </c>
      <c r="N3" s="418"/>
      <c r="O3" s="419" t="s">
        <v>139</v>
      </c>
      <c r="P3" s="409"/>
      <c r="R3" s="403" t="s">
        <v>23</v>
      </c>
      <c r="S3" s="404"/>
      <c r="T3" s="208" t="s">
        <v>0</v>
      </c>
    </row>
    <row r="4" spans="1:20" x14ac:dyDescent="0.25">
      <c r="A4" s="406"/>
      <c r="B4" s="407"/>
      <c r="C4" s="407"/>
      <c r="D4" s="411" t="s">
        <v>175</v>
      </c>
      <c r="E4" s="412"/>
      <c r="F4" s="411" t="str">
        <f>D4</f>
        <v>jan.-fev</v>
      </c>
      <c r="G4" s="412"/>
      <c r="H4" s="411" t="str">
        <f>F4</f>
        <v>jan.-fev</v>
      </c>
      <c r="I4" s="413"/>
      <c r="K4" s="401" t="str">
        <f>D4</f>
        <v>jan.-fev</v>
      </c>
      <c r="L4" s="412"/>
      <c r="M4" s="414" t="str">
        <f>D4</f>
        <v>jan.-fev</v>
      </c>
      <c r="N4" s="415"/>
      <c r="O4" s="412" t="str">
        <f>D4</f>
        <v>jan.-fev</v>
      </c>
      <c r="P4" s="413"/>
      <c r="R4" s="401" t="str">
        <f>D4</f>
        <v>jan.-fev</v>
      </c>
      <c r="S4" s="402"/>
      <c r="T4" s="209" t="s">
        <v>137</v>
      </c>
    </row>
    <row r="5" spans="1:20" ht="19.5" customHeight="1" thickBot="1" x14ac:dyDescent="0.3">
      <c r="A5" s="393"/>
      <c r="B5" s="420"/>
      <c r="C5" s="420"/>
      <c r="D5" s="148">
        <v>2018</v>
      </c>
      <c r="E5" s="263">
        <v>2019</v>
      </c>
      <c r="F5" s="148">
        <f>D5</f>
        <v>2018</v>
      </c>
      <c r="G5" s="263">
        <f>E5</f>
        <v>2019</v>
      </c>
      <c r="H5" s="148" t="s">
        <v>1</v>
      </c>
      <c r="I5" s="212" t="s">
        <v>15</v>
      </c>
      <c r="K5" s="36">
        <f>D5</f>
        <v>2018</v>
      </c>
      <c r="L5" s="213">
        <f>E5</f>
        <v>2019</v>
      </c>
      <c r="M5" s="262">
        <f>F5</f>
        <v>2018</v>
      </c>
      <c r="N5" s="241">
        <f>G5</f>
        <v>2019</v>
      </c>
      <c r="O5" s="37">
        <v>1000</v>
      </c>
      <c r="P5" s="212" t="s">
        <v>15</v>
      </c>
      <c r="R5" s="36">
        <f>D5</f>
        <v>2018</v>
      </c>
      <c r="S5" s="213">
        <f>E5</f>
        <v>2019</v>
      </c>
      <c r="T5" s="278" t="s">
        <v>24</v>
      </c>
    </row>
    <row r="6" spans="1:20" ht="24" customHeight="1" x14ac:dyDescent="0.25">
      <c r="A6" s="264" t="s">
        <v>21</v>
      </c>
      <c r="B6" s="12"/>
      <c r="C6" s="12"/>
      <c r="D6" s="266">
        <v>69692.319999999978</v>
      </c>
      <c r="E6" s="267">
        <v>74471.469999999972</v>
      </c>
      <c r="F6" s="261">
        <f>D6/D8</f>
        <v>0.87251435894989771</v>
      </c>
      <c r="G6" s="271">
        <f>E6/E8</f>
        <v>0.84594120943918616</v>
      </c>
      <c r="H6" s="275">
        <f>(E6-D6)/D6</f>
        <v>6.8574987889626807E-2</v>
      </c>
      <c r="I6" s="101">
        <f>(G6-F6)/F6</f>
        <v>-3.0455830598241713E-2</v>
      </c>
      <c r="J6" s="2"/>
      <c r="K6" s="172">
        <v>28530.968000000004</v>
      </c>
      <c r="L6" s="245">
        <v>31834.583999999999</v>
      </c>
      <c r="M6" s="261">
        <f>K6/K8</f>
        <v>0.78048209889765086</v>
      </c>
      <c r="N6" s="271">
        <f>L6/L8</f>
        <v>0.74620298200531487</v>
      </c>
      <c r="O6" s="275">
        <f>(L6-K6)/K6</f>
        <v>0.11579053329000243</v>
      </c>
      <c r="P6" s="101">
        <f>(N6-M6)/M6</f>
        <v>-4.3920439611301321E-2</v>
      </c>
      <c r="R6" s="49">
        <f t="shared" ref="R6:S8" si="0">(K6/D6)*10</f>
        <v>4.0938467825436167</v>
      </c>
      <c r="S6" s="254">
        <f t="shared" si="0"/>
        <v>4.2747355463776948</v>
      </c>
      <c r="T6" s="276">
        <f>(S6-R6)/R6</f>
        <v>4.4185523651104286E-2</v>
      </c>
    </row>
    <row r="7" spans="1:20" ht="24" customHeight="1" thickBot="1" x14ac:dyDescent="0.3">
      <c r="A7" s="264" t="s">
        <v>22</v>
      </c>
      <c r="B7" s="12"/>
      <c r="C7" s="12"/>
      <c r="D7" s="268">
        <v>10182.950000000001</v>
      </c>
      <c r="E7" s="269">
        <v>13562.389999999996</v>
      </c>
      <c r="F7" s="261">
        <f>D7/D8</f>
        <v>0.12748564105010229</v>
      </c>
      <c r="G7" s="272">
        <f>E7/E8</f>
        <v>0.15405879056081376</v>
      </c>
      <c r="H7" s="90">
        <f t="shared" ref="H7:H8" si="1">(E7-D7)/D7</f>
        <v>0.33187239454185624</v>
      </c>
      <c r="I7" s="86">
        <f t="shared" ref="I7:I8" si="2">(G7-F7)/F7</f>
        <v>0.20844033329422665</v>
      </c>
      <c r="K7" s="348">
        <v>8024.6020000000017</v>
      </c>
      <c r="L7" s="227">
        <v>10827.513000000003</v>
      </c>
      <c r="M7" s="261">
        <f>K7/K8</f>
        <v>0.21951790110234912</v>
      </c>
      <c r="N7" s="272">
        <f>L7/L8</f>
        <v>0.25379701799468513</v>
      </c>
      <c r="O7" s="277">
        <f t="shared" ref="O7:O8" si="3">(L7-K7)/K7</f>
        <v>0.34928972178308659</v>
      </c>
      <c r="P7" s="83">
        <f t="shared" ref="P7:P8" si="4">(N7-M7)/M7</f>
        <v>0.15615636228388291</v>
      </c>
      <c r="R7" s="49">
        <f t="shared" si="0"/>
        <v>7.8804295415375716</v>
      </c>
      <c r="S7" s="254">
        <f t="shared" si="0"/>
        <v>7.9834844743441282</v>
      </c>
      <c r="T7" s="152">
        <f t="shared" ref="T7:T8" si="5">(S7-R7)/R7</f>
        <v>1.3077324308701239E-2</v>
      </c>
    </row>
    <row r="8" spans="1:20" ht="26.25" customHeight="1" thickBot="1" x14ac:dyDescent="0.3">
      <c r="A8" s="18" t="s">
        <v>12</v>
      </c>
      <c r="B8" s="265"/>
      <c r="C8" s="265"/>
      <c r="D8" s="270">
        <f>D6+D7</f>
        <v>79875.269999999975</v>
      </c>
      <c r="E8" s="242">
        <f>E6+E7</f>
        <v>88033.859999999971</v>
      </c>
      <c r="F8" s="20">
        <f>SUM(F6:F7)</f>
        <v>1</v>
      </c>
      <c r="G8" s="243">
        <f>SUM(G6:G7)</f>
        <v>0.99999999999999989</v>
      </c>
      <c r="H8" s="153">
        <f t="shared" si="1"/>
        <v>0.10214162656351583</v>
      </c>
      <c r="I8" s="99">
        <f t="shared" si="2"/>
        <v>-1.1102230246251565E-16</v>
      </c>
      <c r="J8" s="2"/>
      <c r="K8" s="23">
        <f>K6+K7</f>
        <v>36555.570000000007</v>
      </c>
      <c r="L8" s="242">
        <f>L6+L7</f>
        <v>42662.097000000002</v>
      </c>
      <c r="M8" s="20">
        <f>SUM(M6:M7)</f>
        <v>1</v>
      </c>
      <c r="N8" s="243">
        <f>SUM(N6:N7)</f>
        <v>1</v>
      </c>
      <c r="O8" s="153">
        <f t="shared" si="3"/>
        <v>0.16704778505710602</v>
      </c>
      <c r="P8" s="99">
        <f t="shared" si="4"/>
        <v>0</v>
      </c>
      <c r="Q8" s="2"/>
      <c r="R8" s="40">
        <f t="shared" si="0"/>
        <v>4.5765817129632262</v>
      </c>
      <c r="S8" s="244">
        <f t="shared" si="0"/>
        <v>4.8461009207139174</v>
      </c>
      <c r="T8" s="274">
        <f t="shared" si="5"/>
        <v>5.8890941898245702E-2</v>
      </c>
    </row>
  </sheetData>
  <mergeCells count="15">
    <mergeCell ref="O3:P3"/>
    <mergeCell ref="R3:S3"/>
    <mergeCell ref="D4:E4"/>
    <mergeCell ref="F4:G4"/>
    <mergeCell ref="H4:I4"/>
    <mergeCell ref="K4:L4"/>
    <mergeCell ref="M4:N4"/>
    <mergeCell ref="O4:P4"/>
    <mergeCell ref="R4:S4"/>
    <mergeCell ref="M3:N3"/>
    <mergeCell ref="A3:C5"/>
    <mergeCell ref="D3:E3"/>
    <mergeCell ref="F3:G3"/>
    <mergeCell ref="H3:I3"/>
    <mergeCell ref="K3:L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H6:I8</xm:sqref>
        </x14:conditionalFormatting>
        <x14:conditionalFormatting xmlns:xm="http://schemas.microsoft.com/office/excel/2006/main">
          <x14:cfRule type="iconSet" priority="2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O6:P8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T6:T8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A13"/>
  <sheetViews>
    <sheetView showGridLines="0" showRowColHeaders="0" workbookViewId="0">
      <selection activeCell="A20" sqref="A20"/>
    </sheetView>
  </sheetViews>
  <sheetFormatPr defaultRowHeight="15" x14ac:dyDescent="0.25"/>
  <cols>
    <col min="1" max="1" width="152.5703125" customWidth="1"/>
  </cols>
  <sheetData>
    <row r="1" spans="1:1" ht="18.75" x14ac:dyDescent="0.3">
      <c r="A1" s="11" t="s">
        <v>28</v>
      </c>
    </row>
    <row r="3" spans="1:1" ht="46.5" customHeight="1" x14ac:dyDescent="0.25">
      <c r="A3" s="10" t="s">
        <v>29</v>
      </c>
    </row>
    <row r="5" spans="1:1" x14ac:dyDescent="0.25">
      <c r="A5" t="s">
        <v>33</v>
      </c>
    </row>
    <row r="7" spans="1:1" x14ac:dyDescent="0.25">
      <c r="A7" t="s">
        <v>107</v>
      </c>
    </row>
    <row r="9" spans="1:1" x14ac:dyDescent="0.25">
      <c r="A9" t="s">
        <v>112</v>
      </c>
    </row>
    <row r="11" spans="1:1" x14ac:dyDescent="0.25">
      <c r="A11" t="s">
        <v>113</v>
      </c>
    </row>
    <row r="13" spans="1:1" x14ac:dyDescent="0.25">
      <c r="A13" t="s">
        <v>169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pageSetUpPr fitToPage="1"/>
  </sheetPr>
  <dimension ref="A1:S96"/>
  <sheetViews>
    <sheetView showGridLines="0" workbookViewId="0">
      <selection activeCell="P94" sqref="P94"/>
    </sheetView>
  </sheetViews>
  <sheetFormatPr defaultRowHeight="15" x14ac:dyDescent="0.25"/>
  <cols>
    <col min="1" max="1" width="26.7109375" customWidth="1"/>
    <col min="6" max="7" width="11.42578125" customWidth="1"/>
    <col min="8" max="8" width="2" customWidth="1"/>
    <col min="13" max="14" width="11.42578125" customWidth="1"/>
    <col min="15" max="15" width="2" customWidth="1"/>
    <col min="18" max="18" width="11.42578125" customWidth="1"/>
  </cols>
  <sheetData>
    <row r="1" spans="1:19" ht="15.75" x14ac:dyDescent="0.25">
      <c r="A1" s="6" t="s">
        <v>103</v>
      </c>
    </row>
    <row r="3" spans="1:19" ht="8.25" customHeight="1" thickBot="1" x14ac:dyDescent="0.3"/>
    <row r="4" spans="1:19" x14ac:dyDescent="0.25">
      <c r="A4" s="424" t="s">
        <v>3</v>
      </c>
      <c r="B4" s="408" t="s">
        <v>1</v>
      </c>
      <c r="C4" s="404"/>
      <c r="D4" s="408" t="s">
        <v>13</v>
      </c>
      <c r="E4" s="404"/>
      <c r="F4" s="427" t="s">
        <v>141</v>
      </c>
      <c r="G4" s="423"/>
      <c r="I4" s="428" t="s">
        <v>20</v>
      </c>
      <c r="J4" s="429"/>
      <c r="K4" s="408" t="s">
        <v>13</v>
      </c>
      <c r="L4" s="410"/>
      <c r="M4" s="422" t="s">
        <v>141</v>
      </c>
      <c r="N4" s="423"/>
      <c r="P4" s="403" t="s">
        <v>23</v>
      </c>
      <c r="Q4" s="404"/>
      <c r="R4" s="208" t="s">
        <v>0</v>
      </c>
    </row>
    <row r="5" spans="1:19" x14ac:dyDescent="0.25">
      <c r="A5" s="425"/>
      <c r="B5" s="411" t="s">
        <v>175</v>
      </c>
      <c r="C5" s="412"/>
      <c r="D5" s="411" t="str">
        <f>B5</f>
        <v>jan.-fev</v>
      </c>
      <c r="E5" s="412"/>
      <c r="F5" s="411" t="str">
        <f>D5</f>
        <v>jan.-fev</v>
      </c>
      <c r="G5" s="413"/>
      <c r="I5" s="401" t="str">
        <f>B5</f>
        <v>jan.-fev</v>
      </c>
      <c r="J5" s="412"/>
      <c r="K5" s="411" t="str">
        <f>B5</f>
        <v>jan.-fev</v>
      </c>
      <c r="L5" s="402"/>
      <c r="M5" s="412" t="str">
        <f>B5</f>
        <v>jan.-fev</v>
      </c>
      <c r="N5" s="413"/>
      <c r="P5" s="401" t="str">
        <f>B5</f>
        <v>jan.-fev</v>
      </c>
      <c r="Q5" s="402"/>
      <c r="R5" s="209" t="s">
        <v>137</v>
      </c>
    </row>
    <row r="6" spans="1:19" ht="19.5" customHeight="1" thickBot="1" x14ac:dyDescent="0.3">
      <c r="A6" s="426"/>
      <c r="B6" s="148">
        <f>'5'!E6</f>
        <v>2018</v>
      </c>
      <c r="C6" s="213">
        <f>'5'!F6</f>
        <v>2019</v>
      </c>
      <c r="D6" s="148">
        <f>B6</f>
        <v>2018</v>
      </c>
      <c r="E6" s="213">
        <f>C6</f>
        <v>2019</v>
      </c>
      <c r="F6" s="148" t="s">
        <v>1</v>
      </c>
      <c r="G6" s="212" t="s">
        <v>15</v>
      </c>
      <c r="I6" s="36">
        <f>B6</f>
        <v>2018</v>
      </c>
      <c r="J6" s="213">
        <f>E6</f>
        <v>2019</v>
      </c>
      <c r="K6" s="148">
        <f>B6</f>
        <v>2018</v>
      </c>
      <c r="L6" s="213">
        <f>C6</f>
        <v>2019</v>
      </c>
      <c r="M6" s="37">
        <v>1000</v>
      </c>
      <c r="N6" s="212" t="s">
        <v>15</v>
      </c>
      <c r="P6" s="36">
        <f>B6</f>
        <v>2018</v>
      </c>
      <c r="Q6" s="213">
        <f>C6</f>
        <v>2019</v>
      </c>
      <c r="R6" s="210" t="s">
        <v>24</v>
      </c>
    </row>
    <row r="7" spans="1:19" ht="20.100000000000001" customHeight="1" x14ac:dyDescent="0.25">
      <c r="A7" s="14" t="s">
        <v>176</v>
      </c>
      <c r="B7" s="59">
        <v>27397.599999999999</v>
      </c>
      <c r="C7" s="245">
        <v>30030.84</v>
      </c>
      <c r="D7" s="4">
        <f>B7/$B$33</f>
        <v>0.34300478733905998</v>
      </c>
      <c r="E7" s="247">
        <f>C7/$C$33</f>
        <v>0.34112828859259375</v>
      </c>
      <c r="F7" s="87">
        <f>(C7-B7)/B7</f>
        <v>9.6112068210354257E-2</v>
      </c>
      <c r="G7" s="101">
        <f>(E7-D7)/D7</f>
        <v>-5.4707654695539537E-3</v>
      </c>
      <c r="I7" s="59">
        <v>10432.792000000001</v>
      </c>
      <c r="J7" s="245">
        <v>11440.069</v>
      </c>
      <c r="K7" s="4">
        <f>I7/$I$33</f>
        <v>0.28539541306564226</v>
      </c>
      <c r="L7" s="247">
        <f>J7/$J$33</f>
        <v>0.26815533704309019</v>
      </c>
      <c r="M7" s="87">
        <f>(J7-I7)/I7</f>
        <v>9.6549130855862753E-2</v>
      </c>
      <c r="N7" s="101">
        <f>(L7-K7)/K7</f>
        <v>-6.0407684332988099E-2</v>
      </c>
      <c r="P7" s="49">
        <f t="shared" ref="P7:Q33" si="0">(I7/B7)*10</f>
        <v>3.8079218617689148</v>
      </c>
      <c r="Q7" s="253">
        <f t="shared" si="0"/>
        <v>3.8094402287781493</v>
      </c>
      <c r="R7" s="104">
        <f>(Q7-P7)/P7</f>
        <v>3.9873901417954296E-4</v>
      </c>
    </row>
    <row r="8" spans="1:19" ht="20.100000000000001" customHeight="1" x14ac:dyDescent="0.25">
      <c r="A8" s="362" t="s">
        <v>178</v>
      </c>
      <c r="B8" s="356">
        <v>13695.31</v>
      </c>
      <c r="C8" s="357">
        <v>13480.310000000001</v>
      </c>
      <c r="D8" s="358">
        <f t="shared" ref="D8:D32" si="1">B8/$B$33</f>
        <v>0.17145870054648954</v>
      </c>
      <c r="E8" s="359">
        <f t="shared" ref="E8:E32" si="2">C8/$C$33</f>
        <v>0.15312642203806578</v>
      </c>
      <c r="F8" s="87">
        <f t="shared" ref="F8:F33" si="3">(C8-B8)/B8</f>
        <v>-1.5698804919348171E-2</v>
      </c>
      <c r="G8" s="83">
        <f t="shared" ref="G8:G32" si="4">(E8-D8)/D8</f>
        <v>-0.10691949985619491</v>
      </c>
      <c r="H8" s="13"/>
      <c r="I8" s="356">
        <v>5085.4040000000005</v>
      </c>
      <c r="J8" s="357">
        <v>4941.9719999999998</v>
      </c>
      <c r="K8" s="358">
        <f t="shared" ref="K8:K32" si="5">I8/$I$33</f>
        <v>0.13911434016758595</v>
      </c>
      <c r="L8" s="355">
        <f t="shared" ref="L8:L32" si="6">J8/$J$33</f>
        <v>0.11583987538165325</v>
      </c>
      <c r="M8" s="87">
        <f t="shared" ref="M8:M33" si="7">(J8-I8)/I8</f>
        <v>-2.8204642148391884E-2</v>
      </c>
      <c r="N8" s="83">
        <f t="shared" ref="N8:N32" si="8">(L8-K8)/K8</f>
        <v>-0.16730456944909353</v>
      </c>
      <c r="O8" s="354"/>
      <c r="P8" s="360">
        <f t="shared" si="0"/>
        <v>3.7132448991662113</v>
      </c>
      <c r="Q8" s="361">
        <f t="shared" si="0"/>
        <v>3.6660670266484963</v>
      </c>
      <c r="R8" s="92">
        <f t="shared" ref="R8:R71" si="9">(Q8-P8)/P8</f>
        <v>-1.2705295179509577E-2</v>
      </c>
      <c r="S8" s="13"/>
    </row>
    <row r="9" spans="1:19" ht="20.100000000000001" customHeight="1" x14ac:dyDescent="0.25">
      <c r="A9" s="14" t="s">
        <v>180</v>
      </c>
      <c r="B9" s="25">
        <v>11089.3</v>
      </c>
      <c r="C9" s="223">
        <v>11823.1</v>
      </c>
      <c r="D9" s="4">
        <f t="shared" si="1"/>
        <v>0.13883270754515131</v>
      </c>
      <c r="E9" s="229">
        <f t="shared" si="2"/>
        <v>0.13430173344665336</v>
      </c>
      <c r="F9" s="87">
        <f t="shared" si="3"/>
        <v>6.6171895430730626E-2</v>
      </c>
      <c r="G9" s="83">
        <f t="shared" si="4"/>
        <v>-3.2636215043377909E-2</v>
      </c>
      <c r="I9" s="25">
        <v>4480.0039999999999</v>
      </c>
      <c r="J9" s="223">
        <v>4831.3330000000005</v>
      </c>
      <c r="K9" s="4">
        <f t="shared" si="5"/>
        <v>0.12255325248655674</v>
      </c>
      <c r="L9" s="229">
        <f t="shared" si="6"/>
        <v>0.11324649606417621</v>
      </c>
      <c r="M9" s="87">
        <f t="shared" si="7"/>
        <v>7.8421581766444995E-2</v>
      </c>
      <c r="N9" s="83">
        <f t="shared" si="8"/>
        <v>-7.5940509399384737E-2</v>
      </c>
      <c r="P9" s="49">
        <f t="shared" si="0"/>
        <v>4.0399339904232008</v>
      </c>
      <c r="Q9" s="254">
        <f t="shared" si="0"/>
        <v>4.0863504495436906</v>
      </c>
      <c r="R9" s="92">
        <f t="shared" si="9"/>
        <v>1.148941028009904E-2</v>
      </c>
    </row>
    <row r="10" spans="1:19" ht="20.100000000000001" customHeight="1" x14ac:dyDescent="0.25">
      <c r="A10" s="14" t="s">
        <v>142</v>
      </c>
      <c r="B10" s="25">
        <v>4152.95</v>
      </c>
      <c r="C10" s="223">
        <v>5371.83</v>
      </c>
      <c r="D10" s="4">
        <f t="shared" si="1"/>
        <v>5.1992938490223566E-2</v>
      </c>
      <c r="E10" s="229">
        <f t="shared" si="2"/>
        <v>6.1020043878571253E-2</v>
      </c>
      <c r="F10" s="87">
        <f t="shared" si="3"/>
        <v>0.29349739341913583</v>
      </c>
      <c r="G10" s="83">
        <f t="shared" si="4"/>
        <v>0.17362175807864927</v>
      </c>
      <c r="I10" s="25">
        <v>3283.1669999999999</v>
      </c>
      <c r="J10" s="223">
        <v>4486.1120000000001</v>
      </c>
      <c r="K10" s="4">
        <f t="shared" si="5"/>
        <v>8.9813043538918946E-2</v>
      </c>
      <c r="L10" s="229">
        <f t="shared" si="6"/>
        <v>0.10515451221256196</v>
      </c>
      <c r="M10" s="87">
        <f t="shared" si="7"/>
        <v>0.36639774949005038</v>
      </c>
      <c r="N10" s="83">
        <f t="shared" si="8"/>
        <v>0.17081559725781981</v>
      </c>
      <c r="P10" s="49">
        <f t="shared" si="0"/>
        <v>7.9056261211909611</v>
      </c>
      <c r="Q10" s="254">
        <f t="shared" si="0"/>
        <v>8.351180137867356</v>
      </c>
      <c r="R10" s="92">
        <f t="shared" si="9"/>
        <v>5.6359105508682145E-2</v>
      </c>
    </row>
    <row r="11" spans="1:19" ht="20.100000000000001" customHeight="1" x14ac:dyDescent="0.25">
      <c r="A11" s="14" t="s">
        <v>177</v>
      </c>
      <c r="B11" s="25">
        <v>5087.2299999999996</v>
      </c>
      <c r="C11" s="223">
        <v>7163.0300000000007</v>
      </c>
      <c r="D11" s="4">
        <f t="shared" si="1"/>
        <v>6.3689675164791293E-2</v>
      </c>
      <c r="E11" s="229">
        <f t="shared" si="2"/>
        <v>8.1366760471482211E-2</v>
      </c>
      <c r="F11" s="87">
        <f t="shared" si="3"/>
        <v>0.40804131128335092</v>
      </c>
      <c r="G11" s="83">
        <f t="shared" si="4"/>
        <v>0.27755025066391142</v>
      </c>
      <c r="I11" s="25">
        <v>2491.3180000000002</v>
      </c>
      <c r="J11" s="223">
        <v>4153.3389999999999</v>
      </c>
      <c r="K11" s="4">
        <f t="shared" si="5"/>
        <v>6.8151529301827315E-2</v>
      </c>
      <c r="L11" s="229">
        <f t="shared" si="6"/>
        <v>9.7354309611175527E-2</v>
      </c>
      <c r="M11" s="87">
        <f t="shared" si="7"/>
        <v>0.66712519236805568</v>
      </c>
      <c r="N11" s="83">
        <f t="shared" si="8"/>
        <v>0.42849779907382374</v>
      </c>
      <c r="P11" s="49">
        <f t="shared" si="0"/>
        <v>4.8971994582513476</v>
      </c>
      <c r="Q11" s="254">
        <f t="shared" si="0"/>
        <v>5.7982990438403856</v>
      </c>
      <c r="R11" s="92">
        <f t="shared" si="9"/>
        <v>0.18400303954758571</v>
      </c>
    </row>
    <row r="12" spans="1:19" ht="20.100000000000001" customHeight="1" x14ac:dyDescent="0.25">
      <c r="A12" s="14" t="s">
        <v>183</v>
      </c>
      <c r="B12" s="25">
        <v>1640.4299999999998</v>
      </c>
      <c r="C12" s="223">
        <v>2299.91</v>
      </c>
      <c r="D12" s="4">
        <f t="shared" si="1"/>
        <v>2.0537395366550869E-2</v>
      </c>
      <c r="E12" s="229">
        <f t="shared" si="2"/>
        <v>2.6125288610541437E-2</v>
      </c>
      <c r="F12" s="87">
        <f t="shared" si="3"/>
        <v>0.4020165444426157</v>
      </c>
      <c r="G12" s="83">
        <f t="shared" si="4"/>
        <v>0.27208383265053832</v>
      </c>
      <c r="I12" s="25">
        <v>1118.7090000000001</v>
      </c>
      <c r="J12" s="223">
        <v>1874.9760000000001</v>
      </c>
      <c r="K12" s="4">
        <f t="shared" si="5"/>
        <v>3.0602969670559092E-2</v>
      </c>
      <c r="L12" s="229">
        <f t="shared" si="6"/>
        <v>4.3949457055521703E-2</v>
      </c>
      <c r="M12" s="87">
        <f t="shared" si="7"/>
        <v>0.67601762388610442</v>
      </c>
      <c r="N12" s="83">
        <f t="shared" si="8"/>
        <v>0.43611739411689526</v>
      </c>
      <c r="P12" s="49">
        <f t="shared" si="0"/>
        <v>6.8196082734405019</v>
      </c>
      <c r="Q12" s="254">
        <f t="shared" si="0"/>
        <v>8.1523885717267213</v>
      </c>
      <c r="R12" s="92">
        <f t="shared" si="9"/>
        <v>0.19543355642241747</v>
      </c>
    </row>
    <row r="13" spans="1:19" ht="20.100000000000001" customHeight="1" x14ac:dyDescent="0.25">
      <c r="A13" s="14" t="s">
        <v>179</v>
      </c>
      <c r="B13" s="25">
        <v>4355.58</v>
      </c>
      <c r="C13" s="223">
        <v>3517.42</v>
      </c>
      <c r="D13" s="4">
        <f t="shared" si="1"/>
        <v>5.4529768725664396E-2</v>
      </c>
      <c r="E13" s="229">
        <f t="shared" si="2"/>
        <v>3.9955308105313107E-2</v>
      </c>
      <c r="F13" s="87">
        <f t="shared" si="3"/>
        <v>-0.19243361389298322</v>
      </c>
      <c r="G13" s="83">
        <f t="shared" si="4"/>
        <v>-0.26727530596497523</v>
      </c>
      <c r="I13" s="25">
        <v>1940.58</v>
      </c>
      <c r="J13" s="223">
        <v>1578.1610000000001</v>
      </c>
      <c r="K13" s="4">
        <f t="shared" si="5"/>
        <v>5.3085754099853992E-2</v>
      </c>
      <c r="L13" s="229">
        <f t="shared" si="6"/>
        <v>3.699211035031872E-2</v>
      </c>
      <c r="M13" s="87">
        <f t="shared" si="7"/>
        <v>-0.18675808263508842</v>
      </c>
      <c r="N13" s="83">
        <f t="shared" si="8"/>
        <v>-0.3031631371245706</v>
      </c>
      <c r="P13" s="49">
        <f t="shared" si="0"/>
        <v>4.4553882605760888</v>
      </c>
      <c r="Q13" s="254">
        <f t="shared" si="0"/>
        <v>4.4867004793285989</v>
      </c>
      <c r="R13" s="92">
        <f t="shared" si="9"/>
        <v>7.0279439010016587E-3</v>
      </c>
    </row>
    <row r="14" spans="1:19" ht="20.100000000000001" customHeight="1" x14ac:dyDescent="0.25">
      <c r="A14" s="14" t="s">
        <v>143</v>
      </c>
      <c r="B14" s="25">
        <v>1549.26</v>
      </c>
      <c r="C14" s="223">
        <v>1880.0300000000002</v>
      </c>
      <c r="D14" s="4">
        <f t="shared" si="1"/>
        <v>1.9395990774115694E-2</v>
      </c>
      <c r="E14" s="229">
        <f t="shared" si="2"/>
        <v>2.1355760158648047E-2</v>
      </c>
      <c r="F14" s="87">
        <f t="shared" si="3"/>
        <v>0.21350192995365544</v>
      </c>
      <c r="G14" s="83">
        <f t="shared" si="4"/>
        <v>0.1010399214639606</v>
      </c>
      <c r="I14" s="25">
        <v>1276.2370000000001</v>
      </c>
      <c r="J14" s="223">
        <v>1459.5990000000002</v>
      </c>
      <c r="K14" s="4">
        <f t="shared" si="5"/>
        <v>3.4912244563550777E-2</v>
      </c>
      <c r="L14" s="229">
        <f t="shared" si="6"/>
        <v>3.4213015829953251E-2</v>
      </c>
      <c r="M14" s="87">
        <f t="shared" si="7"/>
        <v>0.14367394143877671</v>
      </c>
      <c r="N14" s="83">
        <f t="shared" si="8"/>
        <v>-2.0028180437517265E-2</v>
      </c>
      <c r="P14" s="49">
        <f t="shared" si="0"/>
        <v>8.2377199437150654</v>
      </c>
      <c r="Q14" s="254">
        <f t="shared" si="0"/>
        <v>7.7637005792460752</v>
      </c>
      <c r="R14" s="92">
        <f t="shared" si="9"/>
        <v>-5.7542544260762517E-2</v>
      </c>
    </row>
    <row r="15" spans="1:19" ht="20.100000000000001" customHeight="1" x14ac:dyDescent="0.25">
      <c r="A15" s="14" t="s">
        <v>184</v>
      </c>
      <c r="B15" s="25">
        <v>1633.44</v>
      </c>
      <c r="C15" s="223">
        <v>1829.98</v>
      </c>
      <c r="D15" s="4">
        <f t="shared" si="1"/>
        <v>2.0449883925274994E-2</v>
      </c>
      <c r="E15" s="229">
        <f t="shared" si="2"/>
        <v>2.0787228913965599E-2</v>
      </c>
      <c r="F15" s="87">
        <f t="shared" si="3"/>
        <v>0.12032275443236358</v>
      </c>
      <c r="G15" s="83">
        <f t="shared" si="4"/>
        <v>1.6496181099280669E-2</v>
      </c>
      <c r="I15" s="25">
        <v>672.49099999999999</v>
      </c>
      <c r="J15" s="223">
        <v>826.976</v>
      </c>
      <c r="K15" s="4">
        <f t="shared" si="5"/>
        <v>1.8396403065251064E-2</v>
      </c>
      <c r="L15" s="229">
        <f t="shared" si="6"/>
        <v>1.9384326091612433E-2</v>
      </c>
      <c r="M15" s="87">
        <f t="shared" si="7"/>
        <v>0.22972054644597475</v>
      </c>
      <c r="N15" s="83">
        <f t="shared" si="8"/>
        <v>5.3701966784336003E-2</v>
      </c>
      <c r="P15" s="49">
        <f t="shared" si="0"/>
        <v>4.1170229699284944</v>
      </c>
      <c r="Q15" s="254">
        <f t="shared" si="0"/>
        <v>4.5190439239773115</v>
      </c>
      <c r="R15" s="92">
        <f t="shared" si="9"/>
        <v>9.7648460303780993E-2</v>
      </c>
    </row>
    <row r="16" spans="1:19" ht="20.100000000000001" customHeight="1" x14ac:dyDescent="0.25">
      <c r="A16" s="14" t="s">
        <v>146</v>
      </c>
      <c r="B16" s="25">
        <v>877.27</v>
      </c>
      <c r="C16" s="223">
        <v>1188.1399999999999</v>
      </c>
      <c r="D16" s="4">
        <f t="shared" si="1"/>
        <v>1.0982998868110242E-2</v>
      </c>
      <c r="E16" s="229">
        <f t="shared" si="2"/>
        <v>1.3496397863276695E-2</v>
      </c>
      <c r="F16" s="87">
        <f t="shared" si="3"/>
        <v>0.35436068713166974</v>
      </c>
      <c r="G16" s="83">
        <f t="shared" si="4"/>
        <v>0.22884451007859508</v>
      </c>
      <c r="I16" s="25">
        <v>560.09899999999993</v>
      </c>
      <c r="J16" s="223">
        <v>769.91200000000003</v>
      </c>
      <c r="K16" s="4">
        <f t="shared" si="5"/>
        <v>1.5321851088630264E-2</v>
      </c>
      <c r="L16" s="229">
        <f t="shared" si="6"/>
        <v>1.8046745334623391E-2</v>
      </c>
      <c r="M16" s="87">
        <f t="shared" si="7"/>
        <v>0.3745998475269553</v>
      </c>
      <c r="N16" s="83">
        <f t="shared" si="8"/>
        <v>0.1778436711224248</v>
      </c>
      <c r="P16" s="49">
        <f t="shared" si="0"/>
        <v>6.3845680349265335</v>
      </c>
      <c r="Q16" s="254">
        <f t="shared" si="0"/>
        <v>6.4799771070749248</v>
      </c>
      <c r="R16" s="92">
        <f t="shared" si="9"/>
        <v>1.4943700439318633E-2</v>
      </c>
    </row>
    <row r="17" spans="1:18" ht="20.100000000000001" customHeight="1" x14ac:dyDescent="0.25">
      <c r="A17" s="14" t="s">
        <v>145</v>
      </c>
      <c r="B17" s="25">
        <v>1184.2</v>
      </c>
      <c r="C17" s="223">
        <v>1547.44</v>
      </c>
      <c r="D17" s="4">
        <f t="shared" si="1"/>
        <v>1.4825614986966554E-2</v>
      </c>
      <c r="E17" s="229">
        <f t="shared" si="2"/>
        <v>1.7577782003424591E-2</v>
      </c>
      <c r="F17" s="87">
        <f t="shared" si="3"/>
        <v>0.30673872656645834</v>
      </c>
      <c r="G17" s="83">
        <f t="shared" si="4"/>
        <v>0.18563594285144408</v>
      </c>
      <c r="I17" s="25">
        <v>580.11699999999996</v>
      </c>
      <c r="J17" s="223">
        <v>692.78300000000002</v>
      </c>
      <c r="K17" s="4">
        <f t="shared" si="5"/>
        <v>1.5869455735473412E-2</v>
      </c>
      <c r="L17" s="229">
        <f t="shared" si="6"/>
        <v>1.6238840767719424E-2</v>
      </c>
      <c r="M17" s="87">
        <f t="shared" si="7"/>
        <v>0.19421254677935668</v>
      </c>
      <c r="N17" s="83">
        <f t="shared" si="8"/>
        <v>2.3276477681607895E-2</v>
      </c>
      <c r="P17" s="49">
        <f t="shared" si="0"/>
        <v>4.8988093227495346</v>
      </c>
      <c r="Q17" s="254">
        <f t="shared" si="0"/>
        <v>4.4769619500594535</v>
      </c>
      <c r="R17" s="92">
        <f t="shared" si="9"/>
        <v>-8.6112225419974611E-2</v>
      </c>
    </row>
    <row r="18" spans="1:18" ht="20.100000000000001" customHeight="1" x14ac:dyDescent="0.25">
      <c r="A18" s="14" t="s">
        <v>189</v>
      </c>
      <c r="B18" s="25">
        <v>52.05</v>
      </c>
      <c r="C18" s="223">
        <v>221.51999999999998</v>
      </c>
      <c r="D18" s="4">
        <f t="shared" si="1"/>
        <v>6.5164098975815661E-4</v>
      </c>
      <c r="E18" s="229">
        <f t="shared" si="2"/>
        <v>2.5163045219191789E-3</v>
      </c>
      <c r="F18" s="87">
        <f t="shared" si="3"/>
        <v>3.2559077809798267</v>
      </c>
      <c r="G18" s="83">
        <f t="shared" si="4"/>
        <v>2.8614890123057704</v>
      </c>
      <c r="I18" s="25">
        <v>154.29499999999999</v>
      </c>
      <c r="J18" s="223">
        <v>619.73900000000003</v>
      </c>
      <c r="K18" s="4">
        <f t="shared" si="5"/>
        <v>4.220834198454571E-3</v>
      </c>
      <c r="L18" s="229">
        <f t="shared" si="6"/>
        <v>1.4526688643551685E-2</v>
      </c>
      <c r="M18" s="87">
        <f t="shared" si="7"/>
        <v>3.0165851129330186</v>
      </c>
      <c r="N18" s="83">
        <f t="shared" si="8"/>
        <v>2.4416629416219502</v>
      </c>
      <c r="P18" s="49">
        <f t="shared" si="0"/>
        <v>29.643611911623438</v>
      </c>
      <c r="Q18" s="254">
        <f t="shared" si="0"/>
        <v>27.976661249548577</v>
      </c>
      <c r="R18" s="92">
        <f t="shared" si="9"/>
        <v>-5.623304835606889E-2</v>
      </c>
    </row>
    <row r="19" spans="1:18" ht="20.100000000000001" customHeight="1" x14ac:dyDescent="0.25">
      <c r="A19" s="14" t="s">
        <v>181</v>
      </c>
      <c r="B19" s="25">
        <v>1420.55</v>
      </c>
      <c r="C19" s="223">
        <v>1480.52</v>
      </c>
      <c r="D19" s="4">
        <f t="shared" si="1"/>
        <v>1.7784603419806904E-2</v>
      </c>
      <c r="E19" s="229">
        <f t="shared" si="2"/>
        <v>1.6817619947597433E-2</v>
      </c>
      <c r="F19" s="87">
        <f t="shared" si="3"/>
        <v>4.2216043081904915E-2</v>
      </c>
      <c r="G19" s="83">
        <f t="shared" si="4"/>
        <v>-5.437194461882297E-2</v>
      </c>
      <c r="I19" s="25">
        <v>476.56399999999996</v>
      </c>
      <c r="J19" s="223">
        <v>564.16399999999999</v>
      </c>
      <c r="K19" s="4">
        <f t="shared" si="5"/>
        <v>1.3036700015893608E-2</v>
      </c>
      <c r="L19" s="229">
        <f t="shared" si="6"/>
        <v>1.322401006214018E-2</v>
      </c>
      <c r="M19" s="87">
        <f t="shared" si="7"/>
        <v>0.18381581487481227</v>
      </c>
      <c r="N19" s="83">
        <f t="shared" si="8"/>
        <v>1.4367903381853866E-2</v>
      </c>
      <c r="P19" s="49">
        <f t="shared" si="0"/>
        <v>3.3547851184400406</v>
      </c>
      <c r="Q19" s="254">
        <f t="shared" si="0"/>
        <v>3.8105800664631344</v>
      </c>
      <c r="R19" s="92">
        <f t="shared" si="9"/>
        <v>0.13586412599655157</v>
      </c>
    </row>
    <row r="20" spans="1:18" ht="20.100000000000001" customHeight="1" x14ac:dyDescent="0.25">
      <c r="A20" s="14" t="s">
        <v>151</v>
      </c>
      <c r="B20" s="25">
        <v>190.36</v>
      </c>
      <c r="C20" s="223">
        <v>203.97</v>
      </c>
      <c r="D20" s="4">
        <f t="shared" si="1"/>
        <v>2.3832157312269494E-3</v>
      </c>
      <c r="E20" s="229">
        <f t="shared" si="2"/>
        <v>2.3169494101474134E-3</v>
      </c>
      <c r="F20" s="87">
        <f t="shared" si="3"/>
        <v>7.1496112628703423E-2</v>
      </c>
      <c r="G20" s="83">
        <f t="shared" si="4"/>
        <v>-2.7805422820627361E-2</v>
      </c>
      <c r="I20" s="25">
        <v>498.51300000000003</v>
      </c>
      <c r="J20" s="223">
        <v>540.69100000000003</v>
      </c>
      <c r="K20" s="4">
        <f t="shared" si="5"/>
        <v>1.3637128350070863E-2</v>
      </c>
      <c r="L20" s="229">
        <f t="shared" si="6"/>
        <v>1.2673802696571628E-2</v>
      </c>
      <c r="M20" s="87">
        <f t="shared" si="7"/>
        <v>8.4607623071013188E-2</v>
      </c>
      <c r="N20" s="83">
        <f t="shared" si="8"/>
        <v>-7.0639919840178755E-2</v>
      </c>
      <c r="P20" s="49">
        <f t="shared" si="0"/>
        <v>26.187907123345241</v>
      </c>
      <c r="Q20" s="254">
        <f t="shared" si="0"/>
        <v>26.50835907241261</v>
      </c>
      <c r="R20" s="92">
        <f t="shared" si="9"/>
        <v>1.2236638367397511E-2</v>
      </c>
    </row>
    <row r="21" spans="1:18" ht="20.100000000000001" customHeight="1" x14ac:dyDescent="0.25">
      <c r="A21" s="14" t="s">
        <v>187</v>
      </c>
      <c r="B21" s="25">
        <v>585.77</v>
      </c>
      <c r="C21" s="223">
        <v>861.73</v>
      </c>
      <c r="D21" s="4">
        <f t="shared" si="1"/>
        <v>7.3335589350746475E-3</v>
      </c>
      <c r="E21" s="229">
        <f t="shared" si="2"/>
        <v>9.7886199696344094E-3</v>
      </c>
      <c r="F21" s="87">
        <f t="shared" si="3"/>
        <v>0.47110640695153394</v>
      </c>
      <c r="G21" s="83">
        <f t="shared" si="4"/>
        <v>0.33477075132208944</v>
      </c>
      <c r="I21" s="25">
        <v>341.255</v>
      </c>
      <c r="J21" s="223">
        <v>440.02699999999999</v>
      </c>
      <c r="K21" s="4">
        <f t="shared" si="5"/>
        <v>9.3352394723977758E-3</v>
      </c>
      <c r="L21" s="229">
        <f t="shared" si="6"/>
        <v>1.031423748345048E-2</v>
      </c>
      <c r="M21" s="87">
        <f t="shared" si="7"/>
        <v>0.28943751739901247</v>
      </c>
      <c r="N21" s="83">
        <f t="shared" si="8"/>
        <v>0.10487122627623888</v>
      </c>
      <c r="P21" s="49">
        <f t="shared" si="0"/>
        <v>5.8257507212728541</v>
      </c>
      <c r="Q21" s="254">
        <f t="shared" si="0"/>
        <v>5.1063210054193311</v>
      </c>
      <c r="R21" s="92">
        <f t="shared" si="9"/>
        <v>-0.12349133189419004</v>
      </c>
    </row>
    <row r="22" spans="1:18" ht="20.100000000000001" customHeight="1" x14ac:dyDescent="0.25">
      <c r="A22" s="14" t="s">
        <v>147</v>
      </c>
      <c r="B22" s="25">
        <v>238.5</v>
      </c>
      <c r="C22" s="223">
        <v>389.7</v>
      </c>
      <c r="D22" s="4">
        <f t="shared" si="1"/>
        <v>2.9859053997563952E-3</v>
      </c>
      <c r="E22" s="229">
        <f t="shared" si="2"/>
        <v>4.4267058152397259E-3</v>
      </c>
      <c r="F22" s="87">
        <f t="shared" si="3"/>
        <v>0.63396226415094337</v>
      </c>
      <c r="G22" s="83">
        <f t="shared" si="4"/>
        <v>0.48253384571422736</v>
      </c>
      <c r="I22" s="25">
        <v>155.108</v>
      </c>
      <c r="J22" s="223">
        <v>266.65300000000002</v>
      </c>
      <c r="K22" s="4">
        <f t="shared" si="5"/>
        <v>4.2430743112472323E-3</v>
      </c>
      <c r="L22" s="229">
        <f t="shared" si="6"/>
        <v>6.2503491096558188E-3</v>
      </c>
      <c r="M22" s="87">
        <f t="shared" si="7"/>
        <v>0.71914408025375876</v>
      </c>
      <c r="N22" s="83">
        <f t="shared" si="8"/>
        <v>0.47307085645138214</v>
      </c>
      <c r="P22" s="49">
        <f t="shared" si="0"/>
        <v>6.5034800838574425</v>
      </c>
      <c r="Q22" s="254">
        <f t="shared" si="0"/>
        <v>6.842519887092636</v>
      </c>
      <c r="R22" s="92">
        <f t="shared" si="9"/>
        <v>5.213205835391705E-2</v>
      </c>
    </row>
    <row r="23" spans="1:18" ht="20.100000000000001" customHeight="1" x14ac:dyDescent="0.25">
      <c r="A23" s="14" t="s">
        <v>148</v>
      </c>
      <c r="B23" s="25">
        <v>344.97</v>
      </c>
      <c r="C23" s="223">
        <v>356.75</v>
      </c>
      <c r="D23" s="4">
        <f t="shared" si="1"/>
        <v>4.3188586404778349E-3</v>
      </c>
      <c r="E23" s="229">
        <f t="shared" si="2"/>
        <v>4.0524180127964396E-3</v>
      </c>
      <c r="F23" s="87">
        <f t="shared" si="3"/>
        <v>3.4147896918572548E-2</v>
      </c>
      <c r="G23" s="83">
        <f t="shared" si="4"/>
        <v>-6.1692370568515884E-2</v>
      </c>
      <c r="I23" s="25">
        <v>218.68</v>
      </c>
      <c r="J23" s="223">
        <v>234.36</v>
      </c>
      <c r="K23" s="4">
        <f t="shared" si="5"/>
        <v>5.9821252958167518E-3</v>
      </c>
      <c r="L23" s="229">
        <f t="shared" si="6"/>
        <v>5.4934008518146725E-3</v>
      </c>
      <c r="M23" s="87">
        <f t="shared" si="7"/>
        <v>7.1702944942381594E-2</v>
      </c>
      <c r="N23" s="83">
        <f t="shared" si="8"/>
        <v>-8.1697460322979198E-2</v>
      </c>
      <c r="P23" s="49">
        <f t="shared" si="0"/>
        <v>6.3391019508942801</v>
      </c>
      <c r="Q23" s="254">
        <f t="shared" si="0"/>
        <v>6.5693062368605473</v>
      </c>
      <c r="R23" s="92">
        <f t="shared" si="9"/>
        <v>3.631496823202085E-2</v>
      </c>
    </row>
    <row r="24" spans="1:18" ht="20.100000000000001" customHeight="1" x14ac:dyDescent="0.25">
      <c r="A24" s="14" t="s">
        <v>150</v>
      </c>
      <c r="B24" s="25">
        <v>187.45</v>
      </c>
      <c r="C24" s="223">
        <v>369.62</v>
      </c>
      <c r="D24" s="4">
        <f t="shared" si="1"/>
        <v>2.3467839294940723E-3</v>
      </c>
      <c r="E24" s="229">
        <f t="shared" si="2"/>
        <v>4.1986117614290679E-3</v>
      </c>
      <c r="F24" s="87">
        <f t="shared" si="3"/>
        <v>0.9718324886636438</v>
      </c>
      <c r="G24" s="83">
        <f t="shared" si="4"/>
        <v>0.78909174750238686</v>
      </c>
      <c r="I24" s="25">
        <v>103.687</v>
      </c>
      <c r="J24" s="223">
        <v>222.31399999999999</v>
      </c>
      <c r="K24" s="4">
        <f t="shared" si="5"/>
        <v>2.8364213716268131E-3</v>
      </c>
      <c r="L24" s="229">
        <f t="shared" si="6"/>
        <v>5.2110424857924852E-3</v>
      </c>
      <c r="M24" s="87">
        <f t="shared" si="7"/>
        <v>1.1440874940927985</v>
      </c>
      <c r="N24" s="83">
        <f t="shared" si="8"/>
        <v>0.83718912074185992</v>
      </c>
      <c r="P24" s="49">
        <f t="shared" si="0"/>
        <v>5.5314483862363293</v>
      </c>
      <c r="Q24" s="254">
        <f t="shared" si="0"/>
        <v>6.0146637086737726</v>
      </c>
      <c r="R24" s="92">
        <f t="shared" si="9"/>
        <v>8.7357829034400425E-2</v>
      </c>
    </row>
    <row r="25" spans="1:18" ht="20.100000000000001" customHeight="1" x14ac:dyDescent="0.25">
      <c r="A25" s="14" t="s">
        <v>182</v>
      </c>
      <c r="B25" s="25">
        <v>467.61</v>
      </c>
      <c r="C25" s="223">
        <v>383.04999999999995</v>
      </c>
      <c r="D25" s="4">
        <f t="shared" si="1"/>
        <v>5.8542525114469099E-3</v>
      </c>
      <c r="E25" s="229">
        <f t="shared" si="2"/>
        <v>4.3511666988133874E-3</v>
      </c>
      <c r="F25" s="87">
        <f t="shared" si="3"/>
        <v>-0.18083445606381399</v>
      </c>
      <c r="G25" s="83">
        <f t="shared" si="4"/>
        <v>-0.25675110694226388</v>
      </c>
      <c r="I25" s="25">
        <v>271.09100000000001</v>
      </c>
      <c r="J25" s="223">
        <v>218.11099999999999</v>
      </c>
      <c r="K25" s="4">
        <f t="shared" si="5"/>
        <v>7.4158602916053551E-3</v>
      </c>
      <c r="L25" s="229">
        <f t="shared" si="6"/>
        <v>5.1125241218217691E-3</v>
      </c>
      <c r="M25" s="87">
        <f t="shared" si="7"/>
        <v>-0.19543253003603961</v>
      </c>
      <c r="N25" s="83">
        <f t="shared" si="8"/>
        <v>-0.31059594965548754</v>
      </c>
      <c r="P25" s="49">
        <f t="shared" si="0"/>
        <v>5.7973738799426879</v>
      </c>
      <c r="Q25" s="254">
        <f t="shared" si="0"/>
        <v>5.6940608275682028</v>
      </c>
      <c r="R25" s="92">
        <f t="shared" si="9"/>
        <v>-1.7820664065141597E-2</v>
      </c>
    </row>
    <row r="26" spans="1:18" ht="20.100000000000001" customHeight="1" x14ac:dyDescent="0.25">
      <c r="A26" s="14" t="s">
        <v>185</v>
      </c>
      <c r="B26" s="25">
        <v>486.82</v>
      </c>
      <c r="C26" s="223">
        <v>322.37</v>
      </c>
      <c r="D26" s="4">
        <f t="shared" si="1"/>
        <v>6.094752480961879E-3</v>
      </c>
      <c r="E26" s="229">
        <f t="shared" si="2"/>
        <v>3.6618864605050825E-3</v>
      </c>
      <c r="F26" s="87">
        <f t="shared" si="3"/>
        <v>-0.33780452734070088</v>
      </c>
      <c r="G26" s="83">
        <f t="shared" si="4"/>
        <v>-0.39917388410051391</v>
      </c>
      <c r="I26" s="25">
        <v>249.56599999999997</v>
      </c>
      <c r="J26" s="223">
        <v>189.88600000000002</v>
      </c>
      <c r="K26" s="4">
        <f t="shared" si="5"/>
        <v>6.8270307370395245E-3</v>
      </c>
      <c r="L26" s="229">
        <f t="shared" si="6"/>
        <v>4.4509298265390032E-3</v>
      </c>
      <c r="M26" s="87">
        <f t="shared" si="7"/>
        <v>-0.23913513860061048</v>
      </c>
      <c r="N26" s="83">
        <f t="shared" si="8"/>
        <v>-0.34804309545717593</v>
      </c>
      <c r="P26" s="49">
        <f t="shared" si="0"/>
        <v>5.126453309231338</v>
      </c>
      <c r="Q26" s="254">
        <f t="shared" si="0"/>
        <v>5.8903123739802101</v>
      </c>
      <c r="R26" s="92">
        <f t="shared" si="9"/>
        <v>0.14900341789388216</v>
      </c>
    </row>
    <row r="27" spans="1:18" ht="20.100000000000001" customHeight="1" x14ac:dyDescent="0.25">
      <c r="A27" s="14" t="s">
        <v>149</v>
      </c>
      <c r="B27" s="25">
        <v>151.81</v>
      </c>
      <c r="C27" s="223">
        <v>207.66</v>
      </c>
      <c r="D27" s="4">
        <f t="shared" si="1"/>
        <v>1.9005882546625507E-3</v>
      </c>
      <c r="E27" s="229">
        <f t="shared" si="2"/>
        <v>2.3588651003148102E-3</v>
      </c>
      <c r="F27" s="87">
        <f t="shared" si="3"/>
        <v>0.36789407812397074</v>
      </c>
      <c r="G27" s="83">
        <f t="shared" si="4"/>
        <v>0.24112368606299026</v>
      </c>
      <c r="I27" s="25">
        <v>126.19900000000001</v>
      </c>
      <c r="J27" s="223">
        <v>189.40199999999999</v>
      </c>
      <c r="K27" s="4">
        <f t="shared" si="5"/>
        <v>3.452250915523954E-3</v>
      </c>
      <c r="L27" s="229">
        <f t="shared" si="6"/>
        <v>4.4395848614755175E-3</v>
      </c>
      <c r="M27" s="87">
        <f t="shared" si="7"/>
        <v>0.50082013328156294</v>
      </c>
      <c r="N27" s="83">
        <f t="shared" si="8"/>
        <v>0.28599715667008935</v>
      </c>
      <c r="P27" s="49">
        <f t="shared" si="0"/>
        <v>8.3129569857058172</v>
      </c>
      <c r="Q27" s="254">
        <f t="shared" si="0"/>
        <v>9.1207743426755279</v>
      </c>
      <c r="R27" s="92">
        <f t="shared" si="9"/>
        <v>9.7175693120842302E-2</v>
      </c>
    </row>
    <row r="28" spans="1:18" ht="20.100000000000001" customHeight="1" x14ac:dyDescent="0.25">
      <c r="A28" s="14" t="s">
        <v>158</v>
      </c>
      <c r="B28" s="25">
        <v>226.41</v>
      </c>
      <c r="C28" s="223">
        <v>246.51</v>
      </c>
      <c r="D28" s="4">
        <f t="shared" si="1"/>
        <v>2.8345444090517626E-3</v>
      </c>
      <c r="E28" s="229">
        <f t="shared" si="2"/>
        <v>2.8001725699634203E-3</v>
      </c>
      <c r="F28" s="87">
        <f t="shared" si="3"/>
        <v>8.8776997482443332E-2</v>
      </c>
      <c r="G28" s="83">
        <f t="shared" si="4"/>
        <v>-1.2126054183021477E-2</v>
      </c>
      <c r="I28" s="25">
        <v>136.624</v>
      </c>
      <c r="J28" s="223">
        <v>175.67099999999999</v>
      </c>
      <c r="K28" s="4">
        <f t="shared" si="5"/>
        <v>3.7374331736586236E-3</v>
      </c>
      <c r="L28" s="229">
        <f t="shared" si="6"/>
        <v>4.1177300778252905E-3</v>
      </c>
      <c r="M28" s="87">
        <f t="shared" si="7"/>
        <v>0.28579898114533314</v>
      </c>
      <c r="N28" s="83">
        <f t="shared" si="8"/>
        <v>0.10175349939284377</v>
      </c>
      <c r="P28" s="49">
        <f t="shared" si="0"/>
        <v>6.0343624398215621</v>
      </c>
      <c r="Q28" s="254">
        <f t="shared" si="0"/>
        <v>7.1263234757210654</v>
      </c>
      <c r="R28" s="92">
        <f t="shared" si="9"/>
        <v>0.18095715111401114</v>
      </c>
    </row>
    <row r="29" spans="1:18" ht="20.100000000000001" customHeight="1" x14ac:dyDescent="0.25">
      <c r="A29" s="14" t="s">
        <v>191</v>
      </c>
      <c r="B29" s="25">
        <v>606.95000000000005</v>
      </c>
      <c r="C29" s="223">
        <v>337.5</v>
      </c>
      <c r="D29" s="4">
        <f t="shared" si="1"/>
        <v>7.5987223579964116E-3</v>
      </c>
      <c r="E29" s="229">
        <f t="shared" si="2"/>
        <v>3.8337521494570376E-3</v>
      </c>
      <c r="F29" s="87">
        <f>(C29-B29)/B29</f>
        <v>-0.4439410165582009</v>
      </c>
      <c r="G29" s="83">
        <f>(E29-D29)/D29</f>
        <v>-0.49547411145735032</v>
      </c>
      <c r="I29" s="25">
        <v>277.69499999999999</v>
      </c>
      <c r="J29" s="223">
        <v>146.251</v>
      </c>
      <c r="K29" s="4">
        <f t="shared" si="5"/>
        <v>7.5965167551757485E-3</v>
      </c>
      <c r="L29" s="229">
        <f t="shared" si="6"/>
        <v>3.428124970040739E-3</v>
      </c>
      <c r="M29" s="87">
        <f>(J29-I29)/I29</f>
        <v>-0.47333945515763692</v>
      </c>
      <c r="N29" s="83">
        <f>(L29-K29)/K29</f>
        <v>-0.54872409546058742</v>
      </c>
      <c r="P29" s="49">
        <f t="shared" si="0"/>
        <v>4.5752533157591229</v>
      </c>
      <c r="Q29" s="254">
        <f t="shared" si="0"/>
        <v>4.3333629629629637</v>
      </c>
      <c r="R29" s="92">
        <f>(Q29-P29)/P29</f>
        <v>-5.2869280912378254E-2</v>
      </c>
    </row>
    <row r="30" spans="1:18" ht="20.100000000000001" customHeight="1" x14ac:dyDescent="0.25">
      <c r="A30" s="14" t="s">
        <v>157</v>
      </c>
      <c r="B30" s="25">
        <v>132.19</v>
      </c>
      <c r="C30" s="223">
        <v>151.81</v>
      </c>
      <c r="D30" s="4">
        <f t="shared" si="1"/>
        <v>1.6549552821542887E-3</v>
      </c>
      <c r="E30" s="229">
        <f t="shared" si="2"/>
        <v>1.7244501149898458E-3</v>
      </c>
      <c r="F30" s="87">
        <f t="shared" si="3"/>
        <v>0.14842272486572361</v>
      </c>
      <c r="G30" s="83">
        <f t="shared" si="4"/>
        <v>4.1991970166767423E-2</v>
      </c>
      <c r="I30" s="25">
        <v>120.20100000000001</v>
      </c>
      <c r="J30" s="223">
        <v>143.18</v>
      </c>
      <c r="K30" s="4">
        <f t="shared" si="5"/>
        <v>3.2881719530019633E-3</v>
      </c>
      <c r="L30" s="229">
        <f t="shared" si="6"/>
        <v>3.3561406979127186E-3</v>
      </c>
      <c r="M30" s="87">
        <f t="shared" si="7"/>
        <v>0.19117145448041195</v>
      </c>
      <c r="N30" s="83">
        <f t="shared" si="8"/>
        <v>2.0670678383684499E-2</v>
      </c>
      <c r="P30" s="49">
        <f t="shared" si="0"/>
        <v>9.0930478856191854</v>
      </c>
      <c r="Q30" s="254">
        <f t="shared" si="0"/>
        <v>9.4315262499176615</v>
      </c>
      <c r="R30" s="92">
        <f t="shared" si="9"/>
        <v>3.7223862510807358E-2</v>
      </c>
    </row>
    <row r="31" spans="1:18" ht="20.100000000000001" customHeight="1" x14ac:dyDescent="0.25">
      <c r="A31" s="14" t="s">
        <v>155</v>
      </c>
      <c r="B31" s="25">
        <v>95.38</v>
      </c>
      <c r="C31" s="223">
        <v>69.2</v>
      </c>
      <c r="D31" s="4">
        <f t="shared" si="1"/>
        <v>1.1941117695126412E-3</v>
      </c>
      <c r="E31" s="229">
        <f t="shared" si="2"/>
        <v>7.86061181459043E-4</v>
      </c>
      <c r="F31" s="87">
        <f t="shared" si="3"/>
        <v>-0.2744810232753197</v>
      </c>
      <c r="G31" s="83">
        <f t="shared" si="4"/>
        <v>-0.34171892319605718</v>
      </c>
      <c r="I31" s="25">
        <v>80.233000000000004</v>
      </c>
      <c r="J31" s="223">
        <v>133.16499999999999</v>
      </c>
      <c r="K31" s="4">
        <f t="shared" si="5"/>
        <v>2.1948228409514607E-3</v>
      </c>
      <c r="L31" s="229">
        <f t="shared" si="6"/>
        <v>3.1213889931383373E-3</v>
      </c>
      <c r="M31" s="87">
        <f t="shared" si="7"/>
        <v>0.65972854062542829</v>
      </c>
      <c r="N31" s="83">
        <f t="shared" si="8"/>
        <v>0.42215988229155116</v>
      </c>
      <c r="P31" s="49">
        <f t="shared" si="0"/>
        <v>8.4119312224785077</v>
      </c>
      <c r="Q31" s="254">
        <f t="shared" si="0"/>
        <v>19.243497109826588</v>
      </c>
      <c r="R31" s="92">
        <f t="shared" si="9"/>
        <v>1.2876431821510599</v>
      </c>
    </row>
    <row r="32" spans="1:18" ht="20.100000000000001" customHeight="1" thickBot="1" x14ac:dyDescent="0.3">
      <c r="A32" s="14" t="s">
        <v>18</v>
      </c>
      <c r="B32" s="25">
        <f>B33-SUM(B7:B31)</f>
        <v>2025.8800000000047</v>
      </c>
      <c r="C32" s="223">
        <f>C33-SUM(C7:C31)</f>
        <v>2299.9200000000274</v>
      </c>
      <c r="D32" s="4">
        <f t="shared" si="1"/>
        <v>2.5363044156220125E-2</v>
      </c>
      <c r="E32" s="229">
        <f t="shared" si="2"/>
        <v>2.612540220319803E-2</v>
      </c>
      <c r="F32" s="87">
        <f t="shared" si="3"/>
        <v>0.13526961123068595</v>
      </c>
      <c r="G32" s="83">
        <f t="shared" si="4"/>
        <v>3.0057829110822328E-2</v>
      </c>
      <c r="I32" s="25">
        <f>I33-SUM(I7:I31)</f>
        <v>1424.9410000000062</v>
      </c>
      <c r="J32" s="223">
        <f>J33-SUM(J7:J31)</f>
        <v>1523.2509999999747</v>
      </c>
      <c r="K32" s="4">
        <f t="shared" si="5"/>
        <v>3.8980133533685998E-2</v>
      </c>
      <c r="L32" s="229">
        <f t="shared" si="6"/>
        <v>3.5705019375863678E-2</v>
      </c>
      <c r="M32" s="87">
        <f t="shared" si="7"/>
        <v>6.8992330208737157E-2</v>
      </c>
      <c r="N32" s="83">
        <f t="shared" si="8"/>
        <v>-8.4020085641626135E-2</v>
      </c>
      <c r="P32" s="49">
        <f t="shared" si="0"/>
        <v>7.0336890635180902</v>
      </c>
      <c r="Q32" s="254">
        <f t="shared" si="0"/>
        <v>6.6230608021146677</v>
      </c>
      <c r="R32" s="92">
        <f t="shared" si="9"/>
        <v>-5.8380212388580564E-2</v>
      </c>
    </row>
    <row r="33" spans="1:18" ht="26.25" customHeight="1" thickBot="1" x14ac:dyDescent="0.3">
      <c r="A33" s="18" t="s">
        <v>19</v>
      </c>
      <c r="B33" s="23">
        <v>79875.27</v>
      </c>
      <c r="C33" s="242">
        <v>88033.860000000015</v>
      </c>
      <c r="D33" s="20">
        <f>SUM(D7:D32)</f>
        <v>1</v>
      </c>
      <c r="E33" s="243">
        <f>SUM(E7:E32)</f>
        <v>1.0000000000000002</v>
      </c>
      <c r="F33" s="97">
        <f t="shared" si="3"/>
        <v>0.10214162656351597</v>
      </c>
      <c r="G33" s="99">
        <v>0</v>
      </c>
      <c r="H33" s="2"/>
      <c r="I33" s="23">
        <v>36555.570000000007</v>
      </c>
      <c r="J33" s="242">
        <v>42662.096999999972</v>
      </c>
      <c r="K33" s="20">
        <f>SUM(K7:K32)</f>
        <v>1</v>
      </c>
      <c r="L33" s="243">
        <f>SUM(L7:L32)</f>
        <v>1</v>
      </c>
      <c r="M33" s="97">
        <f t="shared" si="7"/>
        <v>0.16704778505710524</v>
      </c>
      <c r="N33" s="99">
        <f>K33-L33</f>
        <v>0</v>
      </c>
      <c r="P33" s="40">
        <f t="shared" si="0"/>
        <v>4.5765817129632245</v>
      </c>
      <c r="Q33" s="244">
        <f t="shared" si="0"/>
        <v>4.8461009207139121</v>
      </c>
      <c r="R33" s="98">
        <f t="shared" si="9"/>
        <v>5.8890941898244953E-2</v>
      </c>
    </row>
    <row r="35" spans="1:18" ht="15.75" thickBot="1" x14ac:dyDescent="0.3"/>
    <row r="36" spans="1:18" x14ac:dyDescent="0.25">
      <c r="A36" s="424" t="s">
        <v>2</v>
      </c>
      <c r="B36" s="408" t="s">
        <v>1</v>
      </c>
      <c r="C36" s="404"/>
      <c r="D36" s="408" t="s">
        <v>13</v>
      </c>
      <c r="E36" s="404"/>
      <c r="F36" s="427" t="s">
        <v>141</v>
      </c>
      <c r="G36" s="423"/>
      <c r="I36" s="428" t="s">
        <v>20</v>
      </c>
      <c r="J36" s="429"/>
      <c r="K36" s="408" t="s">
        <v>13</v>
      </c>
      <c r="L36" s="410"/>
      <c r="M36" s="422" t="s">
        <v>141</v>
      </c>
      <c r="N36" s="423"/>
      <c r="P36" s="403" t="s">
        <v>23</v>
      </c>
      <c r="Q36" s="404"/>
      <c r="R36" s="208" t="s">
        <v>0</v>
      </c>
    </row>
    <row r="37" spans="1:18" x14ac:dyDescent="0.25">
      <c r="A37" s="425"/>
      <c r="B37" s="411" t="str">
        <f>B5</f>
        <v>jan.-fev</v>
      </c>
      <c r="C37" s="412"/>
      <c r="D37" s="411" t="str">
        <f>B5</f>
        <v>jan.-fev</v>
      </c>
      <c r="E37" s="412"/>
      <c r="F37" s="411" t="str">
        <f>B5</f>
        <v>jan.-fev</v>
      </c>
      <c r="G37" s="413"/>
      <c r="I37" s="401" t="str">
        <f>B5</f>
        <v>jan.-fev</v>
      </c>
      <c r="J37" s="412"/>
      <c r="K37" s="411" t="str">
        <f>B5</f>
        <v>jan.-fev</v>
      </c>
      <c r="L37" s="402"/>
      <c r="M37" s="412" t="str">
        <f>B5</f>
        <v>jan.-fev</v>
      </c>
      <c r="N37" s="413"/>
      <c r="P37" s="401" t="str">
        <f>B5</f>
        <v>jan.-fev</v>
      </c>
      <c r="Q37" s="402"/>
      <c r="R37" s="209" t="str">
        <f>R5</f>
        <v>2019/2018</v>
      </c>
    </row>
    <row r="38" spans="1:18" ht="19.5" customHeight="1" thickBot="1" x14ac:dyDescent="0.3">
      <c r="A38" s="426"/>
      <c r="B38" s="148">
        <f>B6</f>
        <v>2018</v>
      </c>
      <c r="C38" s="213">
        <f>C6</f>
        <v>2019</v>
      </c>
      <c r="D38" s="148">
        <f>B6</f>
        <v>2018</v>
      </c>
      <c r="E38" s="213">
        <f>C6</f>
        <v>2019</v>
      </c>
      <c r="F38" s="148" t="s">
        <v>1</v>
      </c>
      <c r="G38" s="212" t="s">
        <v>15</v>
      </c>
      <c r="I38" s="36">
        <f>B6</f>
        <v>2018</v>
      </c>
      <c r="J38" s="213">
        <f>C6</f>
        <v>2019</v>
      </c>
      <c r="K38" s="148">
        <f>B6</f>
        <v>2018</v>
      </c>
      <c r="L38" s="213">
        <f>C6</f>
        <v>2019</v>
      </c>
      <c r="M38" s="37">
        <v>1000</v>
      </c>
      <c r="N38" s="212" t="s">
        <v>15</v>
      </c>
      <c r="P38" s="36">
        <f>B6</f>
        <v>2018</v>
      </c>
      <c r="Q38" s="213">
        <f>C6</f>
        <v>2019</v>
      </c>
      <c r="R38" s="210" t="s">
        <v>24</v>
      </c>
    </row>
    <row r="39" spans="1:18" ht="20.100000000000001" customHeight="1" x14ac:dyDescent="0.25">
      <c r="A39" s="57" t="s">
        <v>176</v>
      </c>
      <c r="B39" s="59">
        <v>27397.599999999999</v>
      </c>
      <c r="C39" s="245">
        <v>30030.84</v>
      </c>
      <c r="D39" s="4">
        <f t="shared" ref="D39:D61" si="10">B39/$B$62</f>
        <v>0.39312222638018079</v>
      </c>
      <c r="E39" s="247">
        <f t="shared" ref="E39:E61" si="11">C39/$C$62</f>
        <v>0.40325295042517623</v>
      </c>
      <c r="F39" s="87">
        <f>(C39-B39)/B39</f>
        <v>9.6112068210354257E-2</v>
      </c>
      <c r="G39" s="101">
        <f>(E39-D39)/D39</f>
        <v>2.5769909115233306E-2</v>
      </c>
      <c r="I39" s="59">
        <v>10432.792000000001</v>
      </c>
      <c r="J39" s="245">
        <v>11440.069</v>
      </c>
      <c r="K39" s="4">
        <f t="shared" ref="K39:K61" si="12">I39/$I$62</f>
        <v>0.36566554629341713</v>
      </c>
      <c r="L39" s="247">
        <f t="shared" ref="L39:L61" si="13">J39/$J$62</f>
        <v>0.35935977677609982</v>
      </c>
      <c r="M39" s="87">
        <f>(J39-I39)/I39</f>
        <v>9.6549130855862753E-2</v>
      </c>
      <c r="N39" s="101">
        <f>(L39-K39)/K39</f>
        <v>-1.7244636748624507E-2</v>
      </c>
      <c r="P39" s="49">
        <f t="shared" ref="P39:Q62" si="14">(I39/B39)*10</f>
        <v>3.8079218617689148</v>
      </c>
      <c r="Q39" s="253">
        <f t="shared" si="14"/>
        <v>3.8094402287781493</v>
      </c>
      <c r="R39" s="104">
        <f t="shared" si="9"/>
        <v>3.9873901417954296E-4</v>
      </c>
    </row>
    <row r="40" spans="1:18" ht="20.100000000000001" customHeight="1" x14ac:dyDescent="0.25">
      <c r="A40" s="57" t="s">
        <v>178</v>
      </c>
      <c r="B40" s="25">
        <v>13695.31</v>
      </c>
      <c r="C40" s="223">
        <v>13480.310000000001</v>
      </c>
      <c r="D40" s="4">
        <f t="shared" si="10"/>
        <v>0.19651103593624092</v>
      </c>
      <c r="E40" s="229">
        <f t="shared" si="11"/>
        <v>0.1810130778941251</v>
      </c>
      <c r="F40" s="87">
        <f t="shared" ref="F40:F62" si="15">(C40-B40)/B40</f>
        <v>-1.5698804919348171E-2</v>
      </c>
      <c r="G40" s="83">
        <f t="shared" ref="G40:G57" si="16">(E40-D40)/D40</f>
        <v>-7.886558619101787E-2</v>
      </c>
      <c r="I40" s="25">
        <v>5085.4040000000005</v>
      </c>
      <c r="J40" s="223">
        <v>4941.9719999999998</v>
      </c>
      <c r="K40" s="4">
        <f t="shared" si="12"/>
        <v>0.17824155142580514</v>
      </c>
      <c r="L40" s="229">
        <f t="shared" si="13"/>
        <v>0.15523909469022742</v>
      </c>
      <c r="M40" s="87">
        <f t="shared" ref="M40:M62" si="17">(J40-I40)/I40</f>
        <v>-2.8204642148391884E-2</v>
      </c>
      <c r="N40" s="83">
        <f t="shared" ref="N40:N57" si="18">(L40-K40)/K40</f>
        <v>-0.12905215732007763</v>
      </c>
      <c r="P40" s="49">
        <f t="shared" si="14"/>
        <v>3.7132448991662113</v>
      </c>
      <c r="Q40" s="254">
        <f t="shared" si="14"/>
        <v>3.6660670266484963</v>
      </c>
      <c r="R40" s="92">
        <f t="shared" si="9"/>
        <v>-1.2705295179509577E-2</v>
      </c>
    </row>
    <row r="41" spans="1:18" ht="20.100000000000001" customHeight="1" x14ac:dyDescent="0.25">
      <c r="A41" s="57" t="s">
        <v>180</v>
      </c>
      <c r="B41" s="25">
        <v>11089.3</v>
      </c>
      <c r="C41" s="223">
        <v>11823.1</v>
      </c>
      <c r="D41" s="4">
        <f t="shared" si="10"/>
        <v>0.15911796306967541</v>
      </c>
      <c r="E41" s="229">
        <f t="shared" si="11"/>
        <v>0.15876012652899157</v>
      </c>
      <c r="F41" s="87">
        <f t="shared" si="15"/>
        <v>6.6171895430730626E-2</v>
      </c>
      <c r="G41" s="83">
        <f t="shared" si="16"/>
        <v>-2.2488758263398581E-3</v>
      </c>
      <c r="I41" s="25">
        <v>4480.0039999999999</v>
      </c>
      <c r="J41" s="223">
        <v>4831.3330000000005</v>
      </c>
      <c r="K41" s="4">
        <f t="shared" si="12"/>
        <v>0.15702250270653278</v>
      </c>
      <c r="L41" s="229">
        <f t="shared" si="13"/>
        <v>0.15176366055231003</v>
      </c>
      <c r="M41" s="87">
        <f t="shared" si="17"/>
        <v>7.8421581766444995E-2</v>
      </c>
      <c r="N41" s="83">
        <f t="shared" si="18"/>
        <v>-3.3491009655165618E-2</v>
      </c>
      <c r="P41" s="49">
        <f t="shared" si="14"/>
        <v>4.0399339904232008</v>
      </c>
      <c r="Q41" s="254">
        <f t="shared" si="14"/>
        <v>4.0863504495436906</v>
      </c>
      <c r="R41" s="92">
        <f t="shared" si="9"/>
        <v>1.148941028009904E-2</v>
      </c>
    </row>
    <row r="42" spans="1:18" ht="20.100000000000001" customHeight="1" x14ac:dyDescent="0.25">
      <c r="A42" s="57" t="s">
        <v>177</v>
      </c>
      <c r="B42" s="25">
        <v>5087.2299999999996</v>
      </c>
      <c r="C42" s="223">
        <v>7163.0300000000007</v>
      </c>
      <c r="D42" s="4">
        <f t="shared" si="10"/>
        <v>7.2995561060386571E-2</v>
      </c>
      <c r="E42" s="229">
        <f t="shared" si="11"/>
        <v>9.618488798462016E-2</v>
      </c>
      <c r="F42" s="87">
        <f t="shared" si="15"/>
        <v>0.40804131128335092</v>
      </c>
      <c r="G42" s="83">
        <f t="shared" si="16"/>
        <v>0.31768133003388938</v>
      </c>
      <c r="I42" s="25">
        <v>2491.3180000000002</v>
      </c>
      <c r="J42" s="223">
        <v>4153.3389999999999</v>
      </c>
      <c r="K42" s="4">
        <f t="shared" si="12"/>
        <v>8.7319785294351054E-2</v>
      </c>
      <c r="L42" s="229">
        <f t="shared" si="13"/>
        <v>0.13046625644613416</v>
      </c>
      <c r="M42" s="87">
        <f t="shared" si="17"/>
        <v>0.66712519236805568</v>
      </c>
      <c r="N42" s="83">
        <f t="shared" si="18"/>
        <v>0.49412021578315041</v>
      </c>
      <c r="P42" s="49">
        <f t="shared" si="14"/>
        <v>4.8971994582513476</v>
      </c>
      <c r="Q42" s="254">
        <f t="shared" si="14"/>
        <v>5.7982990438403856</v>
      </c>
      <c r="R42" s="92">
        <f t="shared" si="9"/>
        <v>0.18400303954758571</v>
      </c>
    </row>
    <row r="43" spans="1:18" ht="20.100000000000001" customHeight="1" x14ac:dyDescent="0.25">
      <c r="A43" s="57" t="s">
        <v>183</v>
      </c>
      <c r="B43" s="25">
        <v>1640.4299999999998</v>
      </c>
      <c r="C43" s="223">
        <v>2299.91</v>
      </c>
      <c r="D43" s="4">
        <f t="shared" si="10"/>
        <v>2.3538174651094985E-2</v>
      </c>
      <c r="E43" s="229">
        <f t="shared" si="11"/>
        <v>3.0883101944946163E-2</v>
      </c>
      <c r="F43" s="87">
        <f t="shared" si="15"/>
        <v>0.4020165444426157</v>
      </c>
      <c r="G43" s="83">
        <f t="shared" si="16"/>
        <v>0.31204319802723079</v>
      </c>
      <c r="I43" s="25">
        <v>1118.7090000000001</v>
      </c>
      <c r="J43" s="223">
        <v>1874.9760000000001</v>
      </c>
      <c r="K43" s="4">
        <f t="shared" si="12"/>
        <v>3.9210341548874199E-2</v>
      </c>
      <c r="L43" s="229">
        <f t="shared" si="13"/>
        <v>5.8897455672736292E-2</v>
      </c>
      <c r="M43" s="87">
        <f t="shared" si="17"/>
        <v>0.67601762388610442</v>
      </c>
      <c r="N43" s="83">
        <f t="shared" si="18"/>
        <v>0.50208984023571568</v>
      </c>
      <c r="P43" s="49">
        <f t="shared" si="14"/>
        <v>6.8196082734405019</v>
      </c>
      <c r="Q43" s="254">
        <f t="shared" si="14"/>
        <v>8.1523885717267213</v>
      </c>
      <c r="R43" s="92">
        <f t="shared" si="9"/>
        <v>0.19543355642241747</v>
      </c>
    </row>
    <row r="44" spans="1:18" ht="20.100000000000001" customHeight="1" x14ac:dyDescent="0.25">
      <c r="A44" s="57" t="s">
        <v>179</v>
      </c>
      <c r="B44" s="25">
        <v>4355.58</v>
      </c>
      <c r="C44" s="223">
        <v>3517.42</v>
      </c>
      <c r="D44" s="4">
        <f t="shared" si="10"/>
        <v>6.2497273731165794E-2</v>
      </c>
      <c r="E44" s="229">
        <f t="shared" si="11"/>
        <v>4.7231778827516092E-2</v>
      </c>
      <c r="F44" s="87">
        <f t="shared" si="15"/>
        <v>-0.19243361389298322</v>
      </c>
      <c r="G44" s="83">
        <f t="shared" si="16"/>
        <v>-0.24425857309096011</v>
      </c>
      <c r="I44" s="25">
        <v>1940.58</v>
      </c>
      <c r="J44" s="223">
        <v>1578.1610000000001</v>
      </c>
      <c r="K44" s="4">
        <f t="shared" si="12"/>
        <v>6.8016619695483171E-2</v>
      </c>
      <c r="L44" s="229">
        <f t="shared" si="13"/>
        <v>4.9573790566887883E-2</v>
      </c>
      <c r="M44" s="87">
        <f t="shared" si="17"/>
        <v>-0.18675808263508842</v>
      </c>
      <c r="N44" s="83">
        <f t="shared" si="18"/>
        <v>-0.27115180394388277</v>
      </c>
      <c r="P44" s="49">
        <f t="shared" si="14"/>
        <v>4.4553882605760888</v>
      </c>
      <c r="Q44" s="254">
        <f t="shared" si="14"/>
        <v>4.4867004793285989</v>
      </c>
      <c r="R44" s="92">
        <f t="shared" si="9"/>
        <v>7.0279439010016587E-3</v>
      </c>
    </row>
    <row r="45" spans="1:18" ht="20.100000000000001" customHeight="1" x14ac:dyDescent="0.25">
      <c r="A45" s="57" t="s">
        <v>184</v>
      </c>
      <c r="B45" s="25">
        <v>1633.44</v>
      </c>
      <c r="C45" s="223">
        <v>1829.98</v>
      </c>
      <c r="D45" s="4">
        <f t="shared" si="10"/>
        <v>2.3437876655562625E-2</v>
      </c>
      <c r="E45" s="229">
        <f t="shared" si="11"/>
        <v>2.4572900199230658E-2</v>
      </c>
      <c r="F45" s="87">
        <f t="shared" si="15"/>
        <v>0.12032275443236358</v>
      </c>
      <c r="G45" s="83">
        <f t="shared" si="16"/>
        <v>4.8426892945468779E-2</v>
      </c>
      <c r="I45" s="25">
        <v>672.49099999999999</v>
      </c>
      <c r="J45" s="223">
        <v>826.976</v>
      </c>
      <c r="K45" s="4">
        <f t="shared" si="12"/>
        <v>2.3570563746733025E-2</v>
      </c>
      <c r="L45" s="229">
        <f t="shared" si="13"/>
        <v>2.5977283070512242E-2</v>
      </c>
      <c r="M45" s="87">
        <f t="shared" si="17"/>
        <v>0.22972054644597475</v>
      </c>
      <c r="N45" s="83">
        <f t="shared" si="18"/>
        <v>0.10210699029686118</v>
      </c>
      <c r="P45" s="49">
        <f t="shared" si="14"/>
        <v>4.1170229699284944</v>
      </c>
      <c r="Q45" s="254">
        <f t="shared" si="14"/>
        <v>4.5190439239773115</v>
      </c>
      <c r="R45" s="92">
        <f t="shared" si="9"/>
        <v>9.7648460303780993E-2</v>
      </c>
    </row>
    <row r="46" spans="1:18" ht="20.100000000000001" customHeight="1" x14ac:dyDescent="0.25">
      <c r="A46" s="57" t="s">
        <v>181</v>
      </c>
      <c r="B46" s="25">
        <v>1420.55</v>
      </c>
      <c r="C46" s="223">
        <v>1480.52</v>
      </c>
      <c r="D46" s="4">
        <f t="shared" si="10"/>
        <v>2.0383164170743637E-2</v>
      </c>
      <c r="E46" s="229">
        <f t="shared" si="11"/>
        <v>1.9880364923641227E-2</v>
      </c>
      <c r="F46" s="87">
        <f t="shared" si="15"/>
        <v>4.2216043081904915E-2</v>
      </c>
      <c r="G46" s="83">
        <f t="shared" si="16"/>
        <v>-2.4667379553567424E-2</v>
      </c>
      <c r="I46" s="25">
        <v>476.56399999999996</v>
      </c>
      <c r="J46" s="223">
        <v>564.16399999999999</v>
      </c>
      <c r="K46" s="4">
        <f t="shared" si="12"/>
        <v>1.6703394010325903E-2</v>
      </c>
      <c r="L46" s="229">
        <f t="shared" si="13"/>
        <v>1.7721733068665195E-2</v>
      </c>
      <c r="M46" s="87">
        <f t="shared" si="17"/>
        <v>0.18381581487481227</v>
      </c>
      <c r="N46" s="83">
        <f t="shared" si="18"/>
        <v>6.0965996354379402E-2</v>
      </c>
      <c r="P46" s="49">
        <f t="shared" si="14"/>
        <v>3.3547851184400406</v>
      </c>
      <c r="Q46" s="254">
        <f t="shared" si="14"/>
        <v>3.8105800664631344</v>
      </c>
      <c r="R46" s="92">
        <f t="shared" si="9"/>
        <v>0.13586412599655157</v>
      </c>
    </row>
    <row r="47" spans="1:18" ht="20.100000000000001" customHeight="1" x14ac:dyDescent="0.25">
      <c r="A47" s="57" t="s">
        <v>187</v>
      </c>
      <c r="B47" s="25">
        <v>585.77</v>
      </c>
      <c r="C47" s="223">
        <v>861.73</v>
      </c>
      <c r="D47" s="4">
        <f t="shared" si="10"/>
        <v>8.4050868158787092E-3</v>
      </c>
      <c r="E47" s="229">
        <f t="shared" si="11"/>
        <v>1.1571276893016883E-2</v>
      </c>
      <c r="F47" s="87">
        <f t="shared" si="15"/>
        <v>0.47110640695153394</v>
      </c>
      <c r="G47" s="83">
        <f t="shared" si="16"/>
        <v>0.37669927110766727</v>
      </c>
      <c r="I47" s="25">
        <v>341.255</v>
      </c>
      <c r="J47" s="223">
        <v>440.02699999999999</v>
      </c>
      <c r="K47" s="4">
        <f t="shared" si="12"/>
        <v>1.196086301733611E-2</v>
      </c>
      <c r="L47" s="229">
        <f t="shared" si="13"/>
        <v>1.3822294646601946E-2</v>
      </c>
      <c r="M47" s="87">
        <f t="shared" si="17"/>
        <v>0.28943751739901247</v>
      </c>
      <c r="N47" s="83">
        <f t="shared" si="18"/>
        <v>0.15562686626942146</v>
      </c>
      <c r="P47" s="49">
        <f t="shared" si="14"/>
        <v>5.8257507212728541</v>
      </c>
      <c r="Q47" s="254">
        <f t="shared" si="14"/>
        <v>5.1063210054193311</v>
      </c>
      <c r="R47" s="92">
        <f t="shared" si="9"/>
        <v>-0.12349133189419004</v>
      </c>
    </row>
    <row r="48" spans="1:18" ht="20.100000000000001" customHeight="1" x14ac:dyDescent="0.25">
      <c r="A48" s="57" t="s">
        <v>182</v>
      </c>
      <c r="B48" s="25">
        <v>467.61</v>
      </c>
      <c r="C48" s="223">
        <v>383.04999999999995</v>
      </c>
      <c r="D48" s="4">
        <f t="shared" si="10"/>
        <v>6.7096345766649761E-3</v>
      </c>
      <c r="E48" s="229">
        <f t="shared" si="11"/>
        <v>5.1435804879371915E-3</v>
      </c>
      <c r="F48" s="87">
        <f t="shared" si="15"/>
        <v>-0.18083445606381399</v>
      </c>
      <c r="G48" s="83">
        <f t="shared" si="16"/>
        <v>-0.23340378240184159</v>
      </c>
      <c r="I48" s="25">
        <v>271.09100000000001</v>
      </c>
      <c r="J48" s="223">
        <v>218.11099999999999</v>
      </c>
      <c r="K48" s="4">
        <f t="shared" si="12"/>
        <v>9.501640463092596E-3</v>
      </c>
      <c r="L48" s="229">
        <f t="shared" si="13"/>
        <v>6.8513852733241296E-3</v>
      </c>
      <c r="M48" s="87">
        <f t="shared" si="17"/>
        <v>-0.19543253003603961</v>
      </c>
      <c r="N48" s="83">
        <f t="shared" si="18"/>
        <v>-0.2789260654581599</v>
      </c>
      <c r="P48" s="49">
        <f t="shared" si="14"/>
        <v>5.7973738799426879</v>
      </c>
      <c r="Q48" s="254">
        <f t="shared" si="14"/>
        <v>5.6940608275682028</v>
      </c>
      <c r="R48" s="92">
        <f t="shared" si="9"/>
        <v>-1.7820664065141597E-2</v>
      </c>
    </row>
    <row r="49" spans="1:18" ht="20.100000000000001" customHeight="1" x14ac:dyDescent="0.25">
      <c r="A49" s="57" t="s">
        <v>185</v>
      </c>
      <c r="B49" s="25">
        <v>486.82</v>
      </c>
      <c r="C49" s="223">
        <v>322.37</v>
      </c>
      <c r="D49" s="4">
        <f t="shared" si="10"/>
        <v>6.9852747045872493E-3</v>
      </c>
      <c r="E49" s="229">
        <f t="shared" si="11"/>
        <v>4.3287718101979187E-3</v>
      </c>
      <c r="F49" s="87">
        <f t="shared" si="15"/>
        <v>-0.33780452734070088</v>
      </c>
      <c r="G49" s="83">
        <f t="shared" si="16"/>
        <v>-0.38030041862846109</v>
      </c>
      <c r="I49" s="25">
        <v>249.56599999999997</v>
      </c>
      <c r="J49" s="223">
        <v>189.88600000000002</v>
      </c>
      <c r="K49" s="4">
        <f t="shared" si="12"/>
        <v>8.7471970807299626E-3</v>
      </c>
      <c r="L49" s="229">
        <f t="shared" si="13"/>
        <v>5.9647708919331258E-3</v>
      </c>
      <c r="M49" s="87">
        <f t="shared" si="17"/>
        <v>-0.23913513860061048</v>
      </c>
      <c r="N49" s="83">
        <f t="shared" si="18"/>
        <v>-0.31809346046706888</v>
      </c>
      <c r="P49" s="49">
        <f t="shared" si="14"/>
        <v>5.126453309231338</v>
      </c>
      <c r="Q49" s="254">
        <f t="shared" si="14"/>
        <v>5.8903123739802101</v>
      </c>
      <c r="R49" s="92">
        <f t="shared" si="9"/>
        <v>0.14900341789388216</v>
      </c>
    </row>
    <row r="50" spans="1:18" ht="20.100000000000001" customHeight="1" x14ac:dyDescent="0.25">
      <c r="A50" s="57" t="s">
        <v>191</v>
      </c>
      <c r="B50" s="25">
        <v>606.95000000000005</v>
      </c>
      <c r="C50" s="223">
        <v>337.5</v>
      </c>
      <c r="D50" s="4">
        <f t="shared" si="10"/>
        <v>8.7089940469767708E-3</v>
      </c>
      <c r="E50" s="229">
        <f t="shared" si="11"/>
        <v>4.5319368611899296E-3</v>
      </c>
      <c r="F50" s="87">
        <f t="shared" si="15"/>
        <v>-0.4439410165582009</v>
      </c>
      <c r="G50" s="83">
        <f t="shared" si="16"/>
        <v>-0.4796256792983869</v>
      </c>
      <c r="I50" s="25">
        <v>277.69499999999999</v>
      </c>
      <c r="J50" s="223">
        <v>146.251</v>
      </c>
      <c r="K50" s="4">
        <f t="shared" si="12"/>
        <v>9.7331082492539342E-3</v>
      </c>
      <c r="L50" s="229">
        <f t="shared" si="13"/>
        <v>4.5940917588243027E-3</v>
      </c>
      <c r="M50" s="87">
        <f t="shared" si="17"/>
        <v>-0.47333945515763692</v>
      </c>
      <c r="N50" s="83">
        <f t="shared" si="18"/>
        <v>-0.52799335616384924</v>
      </c>
      <c r="P50" s="49">
        <f t="shared" si="14"/>
        <v>4.5752533157591229</v>
      </c>
      <c r="Q50" s="254">
        <f t="shared" si="14"/>
        <v>4.3333629629629637</v>
      </c>
      <c r="R50" s="92">
        <f t="shared" si="9"/>
        <v>-5.2869280912378254E-2</v>
      </c>
    </row>
    <row r="51" spans="1:18" ht="20.100000000000001" customHeight="1" x14ac:dyDescent="0.25">
      <c r="A51" s="57" t="s">
        <v>192</v>
      </c>
      <c r="B51" s="25">
        <v>352.72</v>
      </c>
      <c r="C51" s="223">
        <v>161.03</v>
      </c>
      <c r="D51" s="4">
        <f t="shared" si="10"/>
        <v>5.0611028589663837E-3</v>
      </c>
      <c r="E51" s="229">
        <f t="shared" si="11"/>
        <v>2.1623045711330795E-3</v>
      </c>
      <c r="F51" s="87">
        <f t="shared" si="15"/>
        <v>-0.54346223633476987</v>
      </c>
      <c r="G51" s="83">
        <f t="shared" si="16"/>
        <v>-0.57276020041713172</v>
      </c>
      <c r="I51" s="25">
        <v>195.50200000000001</v>
      </c>
      <c r="J51" s="223">
        <v>125.98700000000001</v>
      </c>
      <c r="K51" s="4">
        <f t="shared" si="12"/>
        <v>6.8522736417495553E-3</v>
      </c>
      <c r="L51" s="229">
        <f t="shared" si="13"/>
        <v>3.9575513221721381E-3</v>
      </c>
      <c r="M51" s="87">
        <f t="shared" si="17"/>
        <v>-0.35557181000705873</v>
      </c>
      <c r="N51" s="83">
        <f t="shared" si="18"/>
        <v>-0.42244698196821034</v>
      </c>
      <c r="P51" s="49">
        <f t="shared" si="14"/>
        <v>5.5426967566341565</v>
      </c>
      <c r="Q51" s="254">
        <f t="shared" si="14"/>
        <v>7.8238216481400986</v>
      </c>
      <c r="R51" s="92">
        <f t="shared" si="9"/>
        <v>0.41155505914618573</v>
      </c>
    </row>
    <row r="52" spans="1:18" ht="20.100000000000001" customHeight="1" x14ac:dyDescent="0.25">
      <c r="A52" s="57" t="s">
        <v>186</v>
      </c>
      <c r="B52" s="25">
        <v>179.07</v>
      </c>
      <c r="C52" s="223">
        <v>132.98000000000002</v>
      </c>
      <c r="D52" s="4">
        <f t="shared" si="10"/>
        <v>2.5694366323290719E-3</v>
      </c>
      <c r="E52" s="229">
        <f t="shared" si="11"/>
        <v>1.7856502631141834E-3</v>
      </c>
      <c r="F52" s="87">
        <f t="shared" si="15"/>
        <v>-0.25738538001898686</v>
      </c>
      <c r="G52" s="83">
        <f t="shared" si="16"/>
        <v>-0.30504210897951722</v>
      </c>
      <c r="I52" s="25">
        <v>141.441</v>
      </c>
      <c r="J52" s="223">
        <v>118.459</v>
      </c>
      <c r="K52" s="4">
        <f t="shared" si="12"/>
        <v>4.9574553516726115E-3</v>
      </c>
      <c r="L52" s="229">
        <f t="shared" si="13"/>
        <v>3.7210789372966202E-3</v>
      </c>
      <c r="M52" s="87">
        <f t="shared" si="17"/>
        <v>-0.1624847109395437</v>
      </c>
      <c r="N52" s="83">
        <f t="shared" si="18"/>
        <v>-0.249397387705942</v>
      </c>
      <c r="P52" s="49">
        <f t="shared" si="14"/>
        <v>7.8986429887753395</v>
      </c>
      <c r="Q52" s="254">
        <f t="shared" si="14"/>
        <v>8.9080312828996835</v>
      </c>
      <c r="R52" s="92">
        <f t="shared" si="9"/>
        <v>0.12779262153749354</v>
      </c>
    </row>
    <row r="53" spans="1:18" ht="20.100000000000001" customHeight="1" x14ac:dyDescent="0.25">
      <c r="A53" s="57" t="s">
        <v>193</v>
      </c>
      <c r="B53" s="25">
        <v>95.240000000000009</v>
      </c>
      <c r="C53" s="223">
        <v>158.57999999999998</v>
      </c>
      <c r="D53" s="4">
        <f t="shared" si="10"/>
        <v>1.3665781251076161E-3</v>
      </c>
      <c r="E53" s="229">
        <f t="shared" si="11"/>
        <v>2.1294060665111082E-3</v>
      </c>
      <c r="F53" s="87">
        <f t="shared" si="15"/>
        <v>0.66505669886602237</v>
      </c>
      <c r="G53" s="83">
        <f t="shared" si="16"/>
        <v>0.55820295041194257</v>
      </c>
      <c r="I53" s="25">
        <v>65.710999999999999</v>
      </c>
      <c r="J53" s="223">
        <v>118.069</v>
      </c>
      <c r="K53" s="4">
        <f t="shared" si="12"/>
        <v>2.3031465318667072E-3</v>
      </c>
      <c r="L53" s="229">
        <f t="shared" si="13"/>
        <v>3.7088281097060979E-3</v>
      </c>
      <c r="M53" s="87">
        <f t="shared" si="17"/>
        <v>0.7967920135137192</v>
      </c>
      <c r="N53" s="83">
        <f t="shared" si="18"/>
        <v>0.61033093569608077</v>
      </c>
      <c r="P53" s="49">
        <f t="shared" si="14"/>
        <v>6.8995170096598057</v>
      </c>
      <c r="Q53" s="254">
        <f t="shared" si="14"/>
        <v>7.4453903392609426</v>
      </c>
      <c r="R53" s="92">
        <f t="shared" si="9"/>
        <v>7.9117614876066847E-2</v>
      </c>
    </row>
    <row r="54" spans="1:18" ht="20.100000000000001" customHeight="1" x14ac:dyDescent="0.25">
      <c r="A54" s="57" t="s">
        <v>190</v>
      </c>
      <c r="B54" s="25">
        <v>112.46</v>
      </c>
      <c r="C54" s="223">
        <v>231.6</v>
      </c>
      <c r="D54" s="4">
        <f t="shared" si="10"/>
        <v>1.6136641741873424E-3</v>
      </c>
      <c r="E54" s="229">
        <f t="shared" si="11"/>
        <v>3.109915783856556E-3</v>
      </c>
      <c r="F54" s="87">
        <f t="shared" si="15"/>
        <v>1.0593988973857371</v>
      </c>
      <c r="G54" s="83">
        <f t="shared" si="16"/>
        <v>0.92723853798312228</v>
      </c>
      <c r="I54" s="25">
        <v>46.069000000000003</v>
      </c>
      <c r="J54" s="223">
        <v>111.47799999999999</v>
      </c>
      <c r="K54" s="4">
        <f t="shared" si="12"/>
        <v>1.6147016112457175E-3</v>
      </c>
      <c r="L54" s="229">
        <f t="shared" si="13"/>
        <v>3.5017891234262709E-3</v>
      </c>
      <c r="M54" s="87">
        <f t="shared" si="17"/>
        <v>1.419805074996201</v>
      </c>
      <c r="N54" s="83">
        <f t="shared" si="18"/>
        <v>1.1686911681005225</v>
      </c>
      <c r="P54" s="49">
        <f t="shared" si="14"/>
        <v>4.0964787479992895</v>
      </c>
      <c r="Q54" s="254">
        <f t="shared" si="14"/>
        <v>4.8133851468048352</v>
      </c>
      <c r="R54" s="92">
        <f t="shared" si="9"/>
        <v>0.17500552130428632</v>
      </c>
    </row>
    <row r="55" spans="1:18" ht="20.100000000000001" customHeight="1" x14ac:dyDescent="0.25">
      <c r="A55" s="57" t="s">
        <v>220</v>
      </c>
      <c r="B55" s="25">
        <v>21.759999999999998</v>
      </c>
      <c r="C55" s="223">
        <v>65.900000000000006</v>
      </c>
      <c r="D55" s="4">
        <f t="shared" si="10"/>
        <v>3.1222952543407941E-4</v>
      </c>
      <c r="E55" s="229">
        <f t="shared" si="11"/>
        <v>8.8490263452567811E-4</v>
      </c>
      <c r="F55" s="87">
        <f t="shared" si="15"/>
        <v>2.0284926470588243</v>
      </c>
      <c r="G55" s="83">
        <f t="shared" si="16"/>
        <v>1.8341414326381711</v>
      </c>
      <c r="I55" s="25">
        <v>11.705</v>
      </c>
      <c r="J55" s="223">
        <v>34.033000000000001</v>
      </c>
      <c r="K55" s="4">
        <f t="shared" si="12"/>
        <v>4.1025597168662493E-4</v>
      </c>
      <c r="L55" s="229">
        <f t="shared" si="13"/>
        <v>1.069057475354476E-3</v>
      </c>
      <c r="M55" s="87">
        <f t="shared" si="17"/>
        <v>1.9075608714224692</v>
      </c>
      <c r="N55" s="83">
        <f t="shared" si="18"/>
        <v>1.6058303818453088</v>
      </c>
      <c r="P55" s="49">
        <f t="shared" si="14"/>
        <v>5.3791360294117654</v>
      </c>
      <c r="Q55" s="254">
        <f t="shared" si="14"/>
        <v>5.1643399089529582</v>
      </c>
      <c r="R55" s="92">
        <f t="shared" si="9"/>
        <v>-3.993134200071459E-2</v>
      </c>
    </row>
    <row r="56" spans="1:18" ht="20.100000000000001" customHeight="1" x14ac:dyDescent="0.25">
      <c r="A56" s="57" t="s">
        <v>194</v>
      </c>
      <c r="B56" s="25">
        <v>157.23999999999998</v>
      </c>
      <c r="C56" s="223">
        <v>47.79</v>
      </c>
      <c r="D56" s="4">
        <f t="shared" si="10"/>
        <v>2.2562026920613346E-3</v>
      </c>
      <c r="E56" s="229">
        <f t="shared" si="11"/>
        <v>6.4172225954449403E-4</v>
      </c>
      <c r="F56" s="87">
        <f t="shared" si="15"/>
        <v>-0.69606970236581023</v>
      </c>
      <c r="G56" s="83">
        <f t="shared" si="16"/>
        <v>-0.71557419827462521</v>
      </c>
      <c r="I56" s="25">
        <v>75.075999999999993</v>
      </c>
      <c r="J56" s="223">
        <v>25.782</v>
      </c>
      <c r="K56" s="4">
        <f t="shared" si="12"/>
        <v>2.6313863588504952E-3</v>
      </c>
      <c r="L56" s="229">
        <f t="shared" si="13"/>
        <v>8.098739408688362E-4</v>
      </c>
      <c r="M56" s="87">
        <f t="shared" si="17"/>
        <v>-0.65658799083595287</v>
      </c>
      <c r="N56" s="83">
        <f t="shared" si="18"/>
        <v>-0.69222537840371545</v>
      </c>
      <c r="P56" s="49">
        <f t="shared" si="14"/>
        <v>4.7746120580005087</v>
      </c>
      <c r="Q56" s="254">
        <f t="shared" si="14"/>
        <v>5.3948524795982422</v>
      </c>
      <c r="R56" s="92">
        <f t="shared" si="9"/>
        <v>0.12990383596892166</v>
      </c>
    </row>
    <row r="57" spans="1:18" ht="20.100000000000001" customHeight="1" x14ac:dyDescent="0.25">
      <c r="A57" s="57" t="s">
        <v>210</v>
      </c>
      <c r="B57" s="25">
        <v>66.16</v>
      </c>
      <c r="C57" s="223">
        <v>27.67</v>
      </c>
      <c r="D57" s="4">
        <f t="shared" si="10"/>
        <v>9.4931550563964588E-4</v>
      </c>
      <c r="E57" s="229">
        <f t="shared" si="11"/>
        <v>3.7155168281222329E-4</v>
      </c>
      <c r="F57" s="87">
        <f t="shared" si="15"/>
        <v>-0.58177146311970973</v>
      </c>
      <c r="G57" s="83">
        <f t="shared" si="16"/>
        <v>-0.6086109616824672</v>
      </c>
      <c r="I57" s="25">
        <v>40.028999999999996</v>
      </c>
      <c r="J57" s="223">
        <v>23.613</v>
      </c>
      <c r="K57" s="4">
        <f t="shared" si="12"/>
        <v>1.4030018189358313E-3</v>
      </c>
      <c r="L57" s="229">
        <f t="shared" si="13"/>
        <v>7.4174049203846982E-4</v>
      </c>
      <c r="M57" s="87">
        <f t="shared" si="17"/>
        <v>-0.41010267556021879</v>
      </c>
      <c r="N57" s="83">
        <f t="shared" si="18"/>
        <v>-0.47131893770381877</v>
      </c>
      <c r="P57" s="49">
        <f t="shared" si="14"/>
        <v>6.0503325272067707</v>
      </c>
      <c r="Q57" s="254">
        <f t="shared" si="14"/>
        <v>8.5337911095048788</v>
      </c>
      <c r="R57" s="92">
        <f t="shared" si="9"/>
        <v>0.41046646132764458</v>
      </c>
    </row>
    <row r="58" spans="1:18" ht="20.100000000000001" customHeight="1" x14ac:dyDescent="0.25">
      <c r="A58" s="57" t="s">
        <v>199</v>
      </c>
      <c r="B58" s="25">
        <v>8.8699999999999992</v>
      </c>
      <c r="C58" s="223">
        <v>17.740000000000002</v>
      </c>
      <c r="D58" s="4">
        <f t="shared" si="10"/>
        <v>1.2727370820773365E-4</v>
      </c>
      <c r="E58" s="229">
        <f t="shared" si="11"/>
        <v>2.3821202938521292E-4</v>
      </c>
      <c r="F58" s="87">
        <f t="shared" ref="F58:F59" si="19">(C58-B58)/B58</f>
        <v>1.0000000000000004</v>
      </c>
      <c r="G58" s="83">
        <f t="shared" ref="G58:G59" si="20">(E58-D58)/D58</f>
        <v>0.87165151970278032</v>
      </c>
      <c r="I58" s="25">
        <v>3.9769999999999999</v>
      </c>
      <c r="J58" s="223">
        <v>18.408999999999999</v>
      </c>
      <c r="K58" s="4">
        <f t="shared" si="12"/>
        <v>1.3939239636033381E-4</v>
      </c>
      <c r="L58" s="229">
        <f t="shared" si="13"/>
        <v>5.7827047465109011E-4</v>
      </c>
      <c r="M58" s="87">
        <f t="shared" ref="M58:M59" si="21">(J58-I58)/I58</f>
        <v>3.6288659793814433</v>
      </c>
      <c r="N58" s="83">
        <f t="shared" ref="N58:N59" si="22">(L58-K58)/K58</f>
        <v>3.1485080230362241</v>
      </c>
      <c r="P58" s="49">
        <f t="shared" ref="P58:P59" si="23">(I58/B58)*10</f>
        <v>4.4836527621195046</v>
      </c>
      <c r="Q58" s="254">
        <f t="shared" ref="Q58:Q59" si="24">(J58/C58)*10</f>
        <v>10.377113866967305</v>
      </c>
      <c r="R58" s="92">
        <f t="shared" ref="R58:R59" si="25">(Q58-P58)/P58</f>
        <v>1.3144329896907212</v>
      </c>
    </row>
    <row r="59" spans="1:18" ht="20.100000000000001" customHeight="1" x14ac:dyDescent="0.25">
      <c r="A59" s="57" t="s">
        <v>221</v>
      </c>
      <c r="B59" s="25">
        <v>4.2699999999999996</v>
      </c>
      <c r="C59" s="223">
        <v>22.770000000000003</v>
      </c>
      <c r="D59" s="4">
        <f t="shared" si="10"/>
        <v>6.1269304853102898E-5</v>
      </c>
      <c r="E59" s="229">
        <f t="shared" si="11"/>
        <v>3.0575467356828062E-4</v>
      </c>
      <c r="F59" s="87">
        <f t="shared" si="19"/>
        <v>4.3325526932084326</v>
      </c>
      <c r="G59" s="83">
        <f t="shared" si="20"/>
        <v>3.9903401760693566</v>
      </c>
      <c r="I59" s="25">
        <v>4.4640000000000004</v>
      </c>
      <c r="J59" s="223">
        <v>15.340999999999999</v>
      </c>
      <c r="K59" s="4">
        <f t="shared" si="12"/>
        <v>1.5646156835618058E-4</v>
      </c>
      <c r="L59" s="229">
        <f t="shared" si="13"/>
        <v>4.8189729760564793E-4</v>
      </c>
      <c r="M59" s="87">
        <f t="shared" si="21"/>
        <v>2.4366039426523294</v>
      </c>
      <c r="N59" s="83">
        <f t="shared" si="22"/>
        <v>2.0799723067368316</v>
      </c>
      <c r="P59" s="49">
        <f t="shared" si="23"/>
        <v>10.454332552693211</v>
      </c>
      <c r="Q59" s="254">
        <f t="shared" si="24"/>
        <v>6.7373737373737361</v>
      </c>
      <c r="R59" s="92">
        <f t="shared" si="25"/>
        <v>-0.35554243148329201</v>
      </c>
    </row>
    <row r="60" spans="1:18" ht="20.100000000000001" customHeight="1" x14ac:dyDescent="0.25">
      <c r="A60" s="57" t="s">
        <v>207</v>
      </c>
      <c r="B60" s="25">
        <v>46.71</v>
      </c>
      <c r="C60" s="223">
        <v>23.66</v>
      </c>
      <c r="D60" s="4">
        <f t="shared" si="10"/>
        <v>6.7023166971626148E-4</v>
      </c>
      <c r="E60" s="229">
        <f t="shared" si="11"/>
        <v>3.177055589207518E-4</v>
      </c>
      <c r="F60" s="87">
        <f t="shared" ref="F60:F61" si="26">(C60-B60)/B60</f>
        <v>-0.49347034896167846</v>
      </c>
      <c r="G60" s="83">
        <f t="shared" ref="G60:G61" si="27">(E60-D60)/D60</f>
        <v>-0.52597650442980337</v>
      </c>
      <c r="I60" s="25">
        <v>21.923000000000002</v>
      </c>
      <c r="J60" s="223">
        <v>8.8119999999999994</v>
      </c>
      <c r="K60" s="4">
        <f t="shared" si="12"/>
        <v>7.6839313688901144E-4</v>
      </c>
      <c r="L60" s="229">
        <f t="shared" si="13"/>
        <v>2.7680587878892962E-4</v>
      </c>
      <c r="M60" s="87">
        <f t="shared" ref="M60:M61" si="28">(J60-I60)/I60</f>
        <v>-0.59804771244811394</v>
      </c>
      <c r="N60" s="83">
        <f t="shared" ref="N60:N61" si="29">(L60-K60)/K60</f>
        <v>-0.6397600843890513</v>
      </c>
      <c r="P60" s="49">
        <f t="shared" ref="P60:P61" si="30">(I60/B60)*10</f>
        <v>4.6934275315778207</v>
      </c>
      <c r="Q60" s="254">
        <f t="shared" ref="Q60:Q61" si="31">(J60/C60)*10</f>
        <v>3.724429416737109</v>
      </c>
      <c r="R60" s="92">
        <f t="shared" ref="R60:R61" si="32">(Q60-P60)/P60</f>
        <v>-0.20645852275787821</v>
      </c>
    </row>
    <row r="61" spans="1:18" ht="20.100000000000001" customHeight="1" thickBot="1" x14ac:dyDescent="0.3">
      <c r="A61" s="14" t="s">
        <v>18</v>
      </c>
      <c r="B61" s="25">
        <f>B62-SUM(B39:B60)</f>
        <v>181.22999999996682</v>
      </c>
      <c r="C61" s="223">
        <f>C62-SUM(C39:C60)</f>
        <v>51.990000000005239</v>
      </c>
      <c r="D61" s="4">
        <f t="shared" si="10"/>
        <v>2.6004300043385963E-3</v>
      </c>
      <c r="E61" s="229">
        <f t="shared" si="11"/>
        <v>6.9811969603937238E-4</v>
      </c>
      <c r="F61" s="87">
        <f t="shared" si="26"/>
        <v>-0.71312696573406853</v>
      </c>
      <c r="G61" s="83">
        <f t="shared" si="27"/>
        <v>-0.73153682472721082</v>
      </c>
      <c r="I61" s="25">
        <f>I62-SUM(I39:I60)</f>
        <v>87.601999999998952</v>
      </c>
      <c r="J61" s="223">
        <f>J62-SUM(J39:J60)</f>
        <v>29.336000000006607</v>
      </c>
      <c r="K61" s="4">
        <f t="shared" si="12"/>
        <v>3.0704180804520535E-3</v>
      </c>
      <c r="L61" s="229">
        <f t="shared" si="13"/>
        <v>9.2151353383498284E-4</v>
      </c>
      <c r="M61" s="87">
        <f t="shared" si="28"/>
        <v>-0.66512180087204675</v>
      </c>
      <c r="N61" s="83">
        <f t="shared" si="29"/>
        <v>-0.69987359711635444</v>
      </c>
      <c r="P61" s="49">
        <f t="shared" si="30"/>
        <v>4.8337471721025764</v>
      </c>
      <c r="Q61" s="254">
        <f t="shared" si="31"/>
        <v>5.6426235814586745</v>
      </c>
      <c r="R61" s="92">
        <f t="shared" si="32"/>
        <v>0.1673394119627184</v>
      </c>
    </row>
    <row r="62" spans="1:18" ht="26.25" customHeight="1" thickBot="1" x14ac:dyDescent="0.3">
      <c r="A62" s="18" t="s">
        <v>19</v>
      </c>
      <c r="B62" s="61">
        <v>69692.319999999992</v>
      </c>
      <c r="C62" s="251">
        <v>74471.47</v>
      </c>
      <c r="D62" s="58">
        <f>SUM(D39:D61)</f>
        <v>0.99999999999999956</v>
      </c>
      <c r="E62" s="252">
        <f>SUM(E39:E61)</f>
        <v>0.99999999999999989</v>
      </c>
      <c r="F62" s="97">
        <f t="shared" si="15"/>
        <v>6.8574987889627001E-2</v>
      </c>
      <c r="G62" s="99">
        <v>0</v>
      </c>
      <c r="H62" s="2"/>
      <c r="I62" s="61">
        <v>28530.967999999997</v>
      </c>
      <c r="J62" s="251">
        <v>31834.584000000003</v>
      </c>
      <c r="K62" s="58">
        <f>SUM(K39:K61)</f>
        <v>0.99999999999999989</v>
      </c>
      <c r="L62" s="252">
        <f>SUM(L39:L61)</f>
        <v>1.0000000000000002</v>
      </c>
      <c r="M62" s="97">
        <f t="shared" si="17"/>
        <v>0.11579053329000284</v>
      </c>
      <c r="N62" s="99">
        <v>0</v>
      </c>
      <c r="O62" s="2"/>
      <c r="P62" s="40">
        <f t="shared" si="14"/>
        <v>4.0938467825436149</v>
      </c>
      <c r="Q62" s="244">
        <f t="shared" si="14"/>
        <v>4.2747355463776939</v>
      </c>
      <c r="R62" s="98">
        <f t="shared" si="9"/>
        <v>4.4185523651104522E-2</v>
      </c>
    </row>
    <row r="64" spans="1:18" ht="15.75" thickBot="1" x14ac:dyDescent="0.3"/>
    <row r="65" spans="1:18" x14ac:dyDescent="0.25">
      <c r="A65" s="424" t="s">
        <v>16</v>
      </c>
      <c r="B65" s="408" t="s">
        <v>1</v>
      </c>
      <c r="C65" s="404"/>
      <c r="D65" s="408" t="s">
        <v>13</v>
      </c>
      <c r="E65" s="404"/>
      <c r="F65" s="427" t="s">
        <v>141</v>
      </c>
      <c r="G65" s="423"/>
      <c r="I65" s="428" t="s">
        <v>20</v>
      </c>
      <c r="J65" s="429"/>
      <c r="K65" s="408" t="s">
        <v>13</v>
      </c>
      <c r="L65" s="410"/>
      <c r="M65" s="422" t="s">
        <v>141</v>
      </c>
      <c r="N65" s="423"/>
      <c r="P65" s="403" t="s">
        <v>23</v>
      </c>
      <c r="Q65" s="404"/>
      <c r="R65" s="208" t="s">
        <v>0</v>
      </c>
    </row>
    <row r="66" spans="1:18" x14ac:dyDescent="0.25">
      <c r="A66" s="425"/>
      <c r="B66" s="411" t="str">
        <f>B5</f>
        <v>jan.-fev</v>
      </c>
      <c r="C66" s="412"/>
      <c r="D66" s="411" t="str">
        <f>B5</f>
        <v>jan.-fev</v>
      </c>
      <c r="E66" s="412"/>
      <c r="F66" s="411" t="str">
        <f>B5</f>
        <v>jan.-fev</v>
      </c>
      <c r="G66" s="413"/>
      <c r="I66" s="401" t="str">
        <f>B5</f>
        <v>jan.-fev</v>
      </c>
      <c r="J66" s="412"/>
      <c r="K66" s="411" t="str">
        <f>B5</f>
        <v>jan.-fev</v>
      </c>
      <c r="L66" s="402"/>
      <c r="M66" s="412" t="str">
        <f>B5</f>
        <v>jan.-fev</v>
      </c>
      <c r="N66" s="413"/>
      <c r="P66" s="401" t="str">
        <f>B5</f>
        <v>jan.-fev</v>
      </c>
      <c r="Q66" s="402"/>
      <c r="R66" s="209" t="str">
        <f>R37</f>
        <v>2019/2018</v>
      </c>
    </row>
    <row r="67" spans="1:18" ht="19.5" customHeight="1" thickBot="1" x14ac:dyDescent="0.3">
      <c r="A67" s="426"/>
      <c r="B67" s="148">
        <f>B6</f>
        <v>2018</v>
      </c>
      <c r="C67" s="213">
        <f>C6</f>
        <v>2019</v>
      </c>
      <c r="D67" s="148">
        <f>B6</f>
        <v>2018</v>
      </c>
      <c r="E67" s="213">
        <f>C6</f>
        <v>2019</v>
      </c>
      <c r="F67" s="148" t="s">
        <v>1</v>
      </c>
      <c r="G67" s="212" t="s">
        <v>15</v>
      </c>
      <c r="I67" s="36">
        <f>B6</f>
        <v>2018</v>
      </c>
      <c r="J67" s="213">
        <f>C6</f>
        <v>2019</v>
      </c>
      <c r="K67" s="148">
        <f>B6</f>
        <v>2018</v>
      </c>
      <c r="L67" s="213">
        <f>C6</f>
        <v>2019</v>
      </c>
      <c r="M67" s="37">
        <v>1000</v>
      </c>
      <c r="N67" s="212" t="s">
        <v>15</v>
      </c>
      <c r="P67" s="36">
        <f>B6</f>
        <v>2018</v>
      </c>
      <c r="Q67" s="213">
        <f>C6</f>
        <v>2019</v>
      </c>
      <c r="R67" s="210" t="s">
        <v>24</v>
      </c>
    </row>
    <row r="68" spans="1:18" ht="20.100000000000001" customHeight="1" x14ac:dyDescent="0.25">
      <c r="A68" s="57" t="s">
        <v>142</v>
      </c>
      <c r="B68" s="59">
        <v>4152.95</v>
      </c>
      <c r="C68" s="245">
        <v>5371.83</v>
      </c>
      <c r="D68" s="4">
        <f>B68/$B$96</f>
        <v>0.40783368277365606</v>
      </c>
      <c r="E68" s="247">
        <f>C68/$C$96</f>
        <v>0.39608284380555342</v>
      </c>
      <c r="F68" s="100">
        <f t="shared" ref="F68:F81" si="33">(C68-B68)/B68</f>
        <v>0.29349739341913583</v>
      </c>
      <c r="G68" s="101">
        <f t="shared" ref="G68:G81" si="34">(E68-D68)/D68</f>
        <v>-2.8812821168143307E-2</v>
      </c>
      <c r="I68" s="25">
        <v>3283.1669999999999</v>
      </c>
      <c r="J68" s="245">
        <v>4486.1120000000001</v>
      </c>
      <c r="K68" s="63">
        <f>I68/$I$96</f>
        <v>0.40913767436690307</v>
      </c>
      <c r="L68" s="247">
        <f>J68/$J$96</f>
        <v>0.41432524717356584</v>
      </c>
      <c r="M68" s="100">
        <f t="shared" ref="M68:M81" si="35">(J68-I68)/I68</f>
        <v>0.36639774949005038</v>
      </c>
      <c r="N68" s="101">
        <f t="shared" ref="N68:N81" si="36">(L68-K68)/K68</f>
        <v>1.2679284093526663E-2</v>
      </c>
      <c r="P68" s="64">
        <f t="shared" ref="P68:Q96" si="37">(I68/B68)*10</f>
        <v>7.9056261211909611</v>
      </c>
      <c r="Q68" s="249">
        <f t="shared" si="37"/>
        <v>8.351180137867356</v>
      </c>
      <c r="R68" s="104">
        <f t="shared" si="9"/>
        <v>5.6359105508682145E-2</v>
      </c>
    </row>
    <row r="69" spans="1:18" ht="20.100000000000001" customHeight="1" x14ac:dyDescent="0.25">
      <c r="A69" s="57" t="s">
        <v>143</v>
      </c>
      <c r="B69" s="25">
        <v>1549.26</v>
      </c>
      <c r="C69" s="223">
        <v>1880.0300000000002</v>
      </c>
      <c r="D69" s="4">
        <f t="shared" ref="D69:D95" si="38">B69/$B$96</f>
        <v>0.15214255201095953</v>
      </c>
      <c r="E69" s="229">
        <f t="shared" ref="E69:E95" si="39">C69/$C$96</f>
        <v>0.13862084780042455</v>
      </c>
      <c r="F69" s="102">
        <f t="shared" si="33"/>
        <v>0.21350192995365544</v>
      </c>
      <c r="G69" s="83">
        <f t="shared" si="34"/>
        <v>-8.8875229393818395E-2</v>
      </c>
      <c r="I69" s="25">
        <v>1276.2370000000001</v>
      </c>
      <c r="J69" s="223">
        <v>1459.5990000000002</v>
      </c>
      <c r="K69" s="31">
        <f t="shared" ref="K69:K96" si="40">I69/$I$96</f>
        <v>0.15904053559291786</v>
      </c>
      <c r="L69" s="229">
        <f t="shared" ref="L69:L96" si="41">J69/$J$96</f>
        <v>0.13480464073328743</v>
      </c>
      <c r="M69" s="102">
        <f t="shared" si="35"/>
        <v>0.14367394143877671</v>
      </c>
      <c r="N69" s="83">
        <f t="shared" si="36"/>
        <v>-0.1523881617304467</v>
      </c>
      <c r="P69" s="62">
        <f t="shared" si="37"/>
        <v>8.2377199437150654</v>
      </c>
      <c r="Q69" s="236">
        <f t="shared" si="37"/>
        <v>7.7637005792460752</v>
      </c>
      <c r="R69" s="92">
        <f t="shared" si="9"/>
        <v>-5.7542544260762517E-2</v>
      </c>
    </row>
    <row r="70" spans="1:18" ht="20.100000000000001" customHeight="1" x14ac:dyDescent="0.25">
      <c r="A70" s="57" t="s">
        <v>146</v>
      </c>
      <c r="B70" s="25">
        <v>877.27</v>
      </c>
      <c r="C70" s="223">
        <v>1188.1399999999999</v>
      </c>
      <c r="D70" s="4">
        <f t="shared" si="38"/>
        <v>8.615086983634411E-2</v>
      </c>
      <c r="E70" s="229">
        <f t="shared" si="39"/>
        <v>8.760550315984128E-2</v>
      </c>
      <c r="F70" s="102">
        <f t="shared" si="33"/>
        <v>0.35436068713166974</v>
      </c>
      <c r="G70" s="83">
        <f t="shared" si="34"/>
        <v>1.688472009929156E-2</v>
      </c>
      <c r="I70" s="25">
        <v>560.09899999999993</v>
      </c>
      <c r="J70" s="223">
        <v>769.91200000000003</v>
      </c>
      <c r="K70" s="31">
        <f t="shared" si="40"/>
        <v>6.9797729532255909E-2</v>
      </c>
      <c r="L70" s="229">
        <f t="shared" si="41"/>
        <v>7.110700305785822E-2</v>
      </c>
      <c r="M70" s="102">
        <f t="shared" si="35"/>
        <v>0.3745998475269553</v>
      </c>
      <c r="N70" s="83">
        <f t="shared" si="36"/>
        <v>1.8758110534200852E-2</v>
      </c>
      <c r="P70" s="62">
        <f t="shared" si="37"/>
        <v>6.3845680349265335</v>
      </c>
      <c r="Q70" s="236">
        <f t="shared" si="37"/>
        <v>6.4799771070749248</v>
      </c>
      <c r="R70" s="92">
        <f t="shared" si="9"/>
        <v>1.4943700439318633E-2</v>
      </c>
    </row>
    <row r="71" spans="1:18" ht="20.100000000000001" customHeight="1" x14ac:dyDescent="0.25">
      <c r="A71" s="57" t="s">
        <v>145</v>
      </c>
      <c r="B71" s="25">
        <v>1184.2</v>
      </c>
      <c r="C71" s="223">
        <v>1547.44</v>
      </c>
      <c r="D71" s="4">
        <f t="shared" si="38"/>
        <v>0.11629242999327311</v>
      </c>
      <c r="E71" s="229">
        <f t="shared" si="39"/>
        <v>0.11409788392753784</v>
      </c>
      <c r="F71" s="102">
        <f t="shared" si="33"/>
        <v>0.30673872656645834</v>
      </c>
      <c r="G71" s="83">
        <f t="shared" si="34"/>
        <v>-1.8870927934537207E-2</v>
      </c>
      <c r="I71" s="25">
        <v>580.11699999999996</v>
      </c>
      <c r="J71" s="223">
        <v>692.78300000000002</v>
      </c>
      <c r="K71" s="31">
        <f t="shared" si="40"/>
        <v>7.229230807957826E-2</v>
      </c>
      <c r="L71" s="229">
        <f t="shared" si="41"/>
        <v>6.3983575914432017E-2</v>
      </c>
      <c r="M71" s="102">
        <f t="shared" si="35"/>
        <v>0.19421254677935668</v>
      </c>
      <c r="N71" s="83">
        <f t="shared" si="36"/>
        <v>-0.11493245112606058</v>
      </c>
      <c r="P71" s="62">
        <f t="shared" si="37"/>
        <v>4.8988093227495346</v>
      </c>
      <c r="Q71" s="236">
        <f t="shared" si="37"/>
        <v>4.4769619500594535</v>
      </c>
      <c r="R71" s="92">
        <f t="shared" si="9"/>
        <v>-8.6112225419974611E-2</v>
      </c>
    </row>
    <row r="72" spans="1:18" ht="20.100000000000001" customHeight="1" x14ac:dyDescent="0.25">
      <c r="A72" s="57" t="s">
        <v>189</v>
      </c>
      <c r="B72" s="25">
        <v>52.05</v>
      </c>
      <c r="C72" s="223">
        <v>221.51999999999998</v>
      </c>
      <c r="D72" s="4">
        <f t="shared" si="38"/>
        <v>5.1114853750632199E-3</v>
      </c>
      <c r="E72" s="229">
        <f t="shared" si="39"/>
        <v>1.6333404363095293E-2</v>
      </c>
      <c r="F72" s="102">
        <f t="shared" si="33"/>
        <v>3.2559077809798267</v>
      </c>
      <c r="G72" s="83">
        <f t="shared" si="34"/>
        <v>2.1954320837498784</v>
      </c>
      <c r="I72" s="25">
        <v>154.29499999999999</v>
      </c>
      <c r="J72" s="223">
        <v>619.73900000000003</v>
      </c>
      <c r="K72" s="31">
        <f t="shared" si="40"/>
        <v>1.9227744877565262E-2</v>
      </c>
      <c r="L72" s="229">
        <f t="shared" si="41"/>
        <v>5.7237428391912315E-2</v>
      </c>
      <c r="M72" s="102">
        <f t="shared" si="35"/>
        <v>3.0165851129330186</v>
      </c>
      <c r="N72" s="83">
        <f t="shared" si="36"/>
        <v>1.9768144291687773</v>
      </c>
      <c r="P72" s="62">
        <f t="shared" si="37"/>
        <v>29.643611911623438</v>
      </c>
      <c r="Q72" s="236">
        <f t="shared" si="37"/>
        <v>27.976661249548577</v>
      </c>
      <c r="R72" s="92">
        <f t="shared" ref="R72:R81" si="42">(Q72-P72)/P72</f>
        <v>-5.623304835606889E-2</v>
      </c>
    </row>
    <row r="73" spans="1:18" ht="20.100000000000001" customHeight="1" x14ac:dyDescent="0.25">
      <c r="A73" s="57" t="s">
        <v>151</v>
      </c>
      <c r="B73" s="25">
        <v>190.36</v>
      </c>
      <c r="C73" s="223">
        <v>203.97</v>
      </c>
      <c r="D73" s="4">
        <f t="shared" si="38"/>
        <v>1.8693993390913249E-2</v>
      </c>
      <c r="E73" s="229">
        <f t="shared" si="39"/>
        <v>1.503938465123035E-2</v>
      </c>
      <c r="F73" s="102">
        <f t="shared" si="33"/>
        <v>7.1496112628703423E-2</v>
      </c>
      <c r="G73" s="83">
        <f t="shared" si="34"/>
        <v>-0.19549641765998085</v>
      </c>
      <c r="I73" s="25">
        <v>498.51300000000003</v>
      </c>
      <c r="J73" s="223">
        <v>540.69100000000003</v>
      </c>
      <c r="K73" s="31">
        <f t="shared" si="40"/>
        <v>6.2123080995169597E-2</v>
      </c>
      <c r="L73" s="229">
        <f t="shared" si="41"/>
        <v>4.99367675661068E-2</v>
      </c>
      <c r="M73" s="102">
        <f t="shared" si="35"/>
        <v>8.4607623071013188E-2</v>
      </c>
      <c r="N73" s="83">
        <f t="shared" si="36"/>
        <v>-0.196164022032493</v>
      </c>
      <c r="P73" s="62">
        <f t="shared" si="37"/>
        <v>26.187907123345241</v>
      </c>
      <c r="Q73" s="236">
        <f t="shared" si="37"/>
        <v>26.50835907241261</v>
      </c>
      <c r="R73" s="92">
        <f t="shared" si="42"/>
        <v>1.2236638367397511E-2</v>
      </c>
    </row>
    <row r="74" spans="1:18" ht="20.100000000000001" customHeight="1" x14ac:dyDescent="0.25">
      <c r="A74" s="57" t="s">
        <v>147</v>
      </c>
      <c r="B74" s="25">
        <v>238.5</v>
      </c>
      <c r="C74" s="223">
        <v>389.7</v>
      </c>
      <c r="D74" s="4">
        <f t="shared" si="38"/>
        <v>2.342150359178824E-2</v>
      </c>
      <c r="E74" s="229">
        <f t="shared" si="39"/>
        <v>2.8733873601924143E-2</v>
      </c>
      <c r="F74" s="102">
        <f t="shared" si="33"/>
        <v>0.63396226415094337</v>
      </c>
      <c r="G74" s="83">
        <f t="shared" si="34"/>
        <v>0.22681592534471018</v>
      </c>
      <c r="I74" s="25">
        <v>155.108</v>
      </c>
      <c r="J74" s="223">
        <v>266.65300000000002</v>
      </c>
      <c r="K74" s="31">
        <f t="shared" si="40"/>
        <v>1.9329058313421646E-2</v>
      </c>
      <c r="L74" s="229">
        <f t="shared" si="41"/>
        <v>2.4627354407240135E-2</v>
      </c>
      <c r="M74" s="102">
        <f t="shared" si="35"/>
        <v>0.71914408025375876</v>
      </c>
      <c r="N74" s="83">
        <f t="shared" si="36"/>
        <v>0.27411040972127831</v>
      </c>
      <c r="P74" s="62">
        <f t="shared" si="37"/>
        <v>6.5034800838574425</v>
      </c>
      <c r="Q74" s="236">
        <f t="shared" si="37"/>
        <v>6.842519887092636</v>
      </c>
      <c r="R74" s="92">
        <f t="shared" si="42"/>
        <v>5.213205835391705E-2</v>
      </c>
    </row>
    <row r="75" spans="1:18" ht="20.100000000000001" customHeight="1" x14ac:dyDescent="0.25">
      <c r="A75" s="57" t="s">
        <v>148</v>
      </c>
      <c r="B75" s="25">
        <v>344.97</v>
      </c>
      <c r="C75" s="223">
        <v>356.75</v>
      </c>
      <c r="D75" s="4">
        <f t="shared" si="38"/>
        <v>3.3877216327292202E-2</v>
      </c>
      <c r="E75" s="229">
        <f t="shared" si="39"/>
        <v>2.6304360809562322E-2</v>
      </c>
      <c r="F75" s="102">
        <f t="shared" si="33"/>
        <v>3.4147896918572548E-2</v>
      </c>
      <c r="G75" s="83">
        <f t="shared" si="34"/>
        <v>-0.22353830505338856</v>
      </c>
      <c r="I75" s="25">
        <v>218.68</v>
      </c>
      <c r="J75" s="223">
        <v>234.36</v>
      </c>
      <c r="K75" s="31">
        <f t="shared" si="40"/>
        <v>2.7251195760238323E-2</v>
      </c>
      <c r="L75" s="229">
        <f t="shared" si="41"/>
        <v>2.1644859719863636E-2</v>
      </c>
      <c r="M75" s="102">
        <f t="shared" si="35"/>
        <v>7.1702944942381594E-2</v>
      </c>
      <c r="N75" s="83">
        <f t="shared" si="36"/>
        <v>-0.20572807482285896</v>
      </c>
      <c r="P75" s="62">
        <f t="shared" si="37"/>
        <v>6.3391019508942801</v>
      </c>
      <c r="Q75" s="236">
        <f t="shared" si="37"/>
        <v>6.5693062368605473</v>
      </c>
      <c r="R75" s="92">
        <f t="shared" si="42"/>
        <v>3.631496823202085E-2</v>
      </c>
    </row>
    <row r="76" spans="1:18" ht="20.100000000000001" customHeight="1" x14ac:dyDescent="0.25">
      <c r="A76" s="57" t="s">
        <v>150</v>
      </c>
      <c r="B76" s="25">
        <v>187.45</v>
      </c>
      <c r="C76" s="223">
        <v>369.62</v>
      </c>
      <c r="D76" s="4">
        <f t="shared" si="38"/>
        <v>1.8408221586082622E-2</v>
      </c>
      <c r="E76" s="229">
        <f t="shared" si="39"/>
        <v>2.7253308598263283E-2</v>
      </c>
      <c r="F76" s="102">
        <f t="shared" si="33"/>
        <v>0.9718324886636438</v>
      </c>
      <c r="G76" s="83">
        <f t="shared" si="34"/>
        <v>0.48049655263102181</v>
      </c>
      <c r="I76" s="25">
        <v>103.687</v>
      </c>
      <c r="J76" s="223">
        <v>222.31399999999999</v>
      </c>
      <c r="K76" s="31">
        <f t="shared" si="40"/>
        <v>1.2921139266470783E-2</v>
      </c>
      <c r="L76" s="229">
        <f t="shared" si="41"/>
        <v>2.0532323535423128E-2</v>
      </c>
      <c r="M76" s="102">
        <f t="shared" si="35"/>
        <v>1.1440874940927985</v>
      </c>
      <c r="N76" s="83">
        <f t="shared" si="36"/>
        <v>0.58904900813991667</v>
      </c>
      <c r="P76" s="62">
        <f t="shared" si="37"/>
        <v>5.5314483862363293</v>
      </c>
      <c r="Q76" s="236">
        <f t="shared" si="37"/>
        <v>6.0146637086737726</v>
      </c>
      <c r="R76" s="92">
        <f t="shared" si="42"/>
        <v>8.7357829034400425E-2</v>
      </c>
    </row>
    <row r="77" spans="1:18" ht="20.100000000000001" customHeight="1" x14ac:dyDescent="0.25">
      <c r="A77" s="57" t="s">
        <v>149</v>
      </c>
      <c r="B77" s="25">
        <v>151.81</v>
      </c>
      <c r="C77" s="223">
        <v>207.66</v>
      </c>
      <c r="D77" s="4">
        <f t="shared" si="38"/>
        <v>1.4908253502177664E-2</v>
      </c>
      <c r="E77" s="229">
        <f t="shared" si="39"/>
        <v>1.5311460590648108E-2</v>
      </c>
      <c r="F77" s="102">
        <f t="shared" si="33"/>
        <v>0.36789407812397074</v>
      </c>
      <c r="G77" s="83">
        <f t="shared" si="34"/>
        <v>2.7045896986628702E-2</v>
      </c>
      <c r="I77" s="25">
        <v>126.19900000000001</v>
      </c>
      <c r="J77" s="223">
        <v>189.40199999999999</v>
      </c>
      <c r="K77" s="31">
        <f t="shared" si="40"/>
        <v>1.5726512043837189E-2</v>
      </c>
      <c r="L77" s="229">
        <f t="shared" si="41"/>
        <v>1.7492659671708533E-2</v>
      </c>
      <c r="M77" s="102">
        <f t="shared" si="35"/>
        <v>0.50082013328156294</v>
      </c>
      <c r="N77" s="83">
        <f t="shared" si="36"/>
        <v>0.11230383590132764</v>
      </c>
      <c r="P77" s="62">
        <f t="shared" si="37"/>
        <v>8.3129569857058172</v>
      </c>
      <c r="Q77" s="236">
        <f t="shared" si="37"/>
        <v>9.1207743426755279</v>
      </c>
      <c r="R77" s="92">
        <f t="shared" si="42"/>
        <v>9.7175693120842302E-2</v>
      </c>
    </row>
    <row r="78" spans="1:18" ht="20.100000000000001" customHeight="1" x14ac:dyDescent="0.25">
      <c r="A78" s="57" t="s">
        <v>158</v>
      </c>
      <c r="B78" s="25">
        <v>226.41</v>
      </c>
      <c r="C78" s="223">
        <v>246.51</v>
      </c>
      <c r="D78" s="4">
        <f t="shared" si="38"/>
        <v>2.2234224856254824E-2</v>
      </c>
      <c r="E78" s="229">
        <f t="shared" si="39"/>
        <v>1.8175999952810676E-2</v>
      </c>
      <c r="F78" s="102">
        <f t="shared" si="33"/>
        <v>8.8776997482443332E-2</v>
      </c>
      <c r="G78" s="83">
        <f t="shared" si="34"/>
        <v>-0.18252153739025034</v>
      </c>
      <c r="I78" s="25">
        <v>136.624</v>
      </c>
      <c r="J78" s="223">
        <v>175.67099999999999</v>
      </c>
      <c r="K78" s="31">
        <f t="shared" si="40"/>
        <v>1.7025641894763126E-2</v>
      </c>
      <c r="L78" s="229">
        <f t="shared" si="41"/>
        <v>1.6224501415976124E-2</v>
      </c>
      <c r="M78" s="102">
        <f t="shared" si="35"/>
        <v>0.28579898114533314</v>
      </c>
      <c r="N78" s="83">
        <f t="shared" si="36"/>
        <v>-4.7054935358027392E-2</v>
      </c>
      <c r="P78" s="62">
        <f t="shared" si="37"/>
        <v>6.0343624398215621</v>
      </c>
      <c r="Q78" s="236">
        <f t="shared" si="37"/>
        <v>7.1263234757210654</v>
      </c>
      <c r="R78" s="92">
        <f t="shared" si="42"/>
        <v>0.18095715111401114</v>
      </c>
    </row>
    <row r="79" spans="1:18" ht="20.100000000000001" customHeight="1" x14ac:dyDescent="0.25">
      <c r="A79" s="57" t="s">
        <v>157</v>
      </c>
      <c r="B79" s="25">
        <v>132.19</v>
      </c>
      <c r="C79" s="223">
        <v>151.81</v>
      </c>
      <c r="D79" s="4">
        <f t="shared" si="38"/>
        <v>1.2981503395381499E-2</v>
      </c>
      <c r="E79" s="229">
        <f t="shared" si="39"/>
        <v>1.1193454840924055E-2</v>
      </c>
      <c r="F79" s="102">
        <f t="shared" si="33"/>
        <v>0.14842272486572361</v>
      </c>
      <c r="G79" s="83">
        <f t="shared" si="34"/>
        <v>-0.13773817253659448</v>
      </c>
      <c r="I79" s="25">
        <v>120.20100000000001</v>
      </c>
      <c r="J79" s="223">
        <v>143.18</v>
      </c>
      <c r="K79" s="31">
        <f t="shared" si="40"/>
        <v>1.4979060643755289E-2</v>
      </c>
      <c r="L79" s="229">
        <f t="shared" si="41"/>
        <v>1.3223719980756424E-2</v>
      </c>
      <c r="M79" s="102">
        <f t="shared" si="35"/>
        <v>0.19117145448041195</v>
      </c>
      <c r="N79" s="83">
        <f t="shared" si="36"/>
        <v>-0.11718629790918562</v>
      </c>
      <c r="P79" s="62">
        <f t="shared" si="37"/>
        <v>9.0930478856191854</v>
      </c>
      <c r="Q79" s="236">
        <f t="shared" si="37"/>
        <v>9.4315262499176615</v>
      </c>
      <c r="R79" s="92">
        <f t="shared" si="42"/>
        <v>3.7223862510807358E-2</v>
      </c>
    </row>
    <row r="80" spans="1:18" ht="20.100000000000001" customHeight="1" x14ac:dyDescent="0.25">
      <c r="A80" s="57" t="s">
        <v>155</v>
      </c>
      <c r="B80" s="25">
        <v>95.38</v>
      </c>
      <c r="C80" s="223">
        <v>69.2</v>
      </c>
      <c r="D80" s="4">
        <f t="shared" si="38"/>
        <v>9.3666373693281433E-3</v>
      </c>
      <c r="E80" s="229">
        <f t="shared" si="39"/>
        <v>5.1023455305443952E-3</v>
      </c>
      <c r="F80" s="102">
        <f t="shared" si="33"/>
        <v>-0.2744810232753197</v>
      </c>
      <c r="G80" s="83">
        <f t="shared" si="34"/>
        <v>-0.4552638978794607</v>
      </c>
      <c r="I80" s="25">
        <v>80.233000000000004</v>
      </c>
      <c r="J80" s="223">
        <v>133.16499999999999</v>
      </c>
      <c r="K80" s="31">
        <f t="shared" si="40"/>
        <v>9.998377489625029E-3</v>
      </c>
      <c r="L80" s="229">
        <f t="shared" si="41"/>
        <v>1.2298761497677252E-2</v>
      </c>
      <c r="M80" s="102">
        <f t="shared" si="35"/>
        <v>0.65972854062542829</v>
      </c>
      <c r="N80" s="83">
        <f t="shared" si="36"/>
        <v>0.23007573083125257</v>
      </c>
      <c r="P80" s="62">
        <f t="shared" si="37"/>
        <v>8.4119312224785077</v>
      </c>
      <c r="Q80" s="236">
        <f t="shared" si="37"/>
        <v>19.243497109826588</v>
      </c>
      <c r="R80" s="92">
        <f t="shared" si="42"/>
        <v>1.2876431821510599</v>
      </c>
    </row>
    <row r="81" spans="1:18" ht="20.100000000000001" customHeight="1" x14ac:dyDescent="0.25">
      <c r="A81" s="57" t="s">
        <v>202</v>
      </c>
      <c r="B81" s="25">
        <v>31.5</v>
      </c>
      <c r="C81" s="223">
        <v>178.2</v>
      </c>
      <c r="D81" s="4">
        <f t="shared" si="38"/>
        <v>3.0934061347644847E-3</v>
      </c>
      <c r="E81" s="229">
        <f t="shared" si="39"/>
        <v>1.3139277074320969E-2</v>
      </c>
      <c r="F81" s="102">
        <f t="shared" si="33"/>
        <v>4.6571428571428566</v>
      </c>
      <c r="G81" s="83">
        <f t="shared" si="34"/>
        <v>3.2475111582208469</v>
      </c>
      <c r="I81" s="25">
        <v>53.023000000000003</v>
      </c>
      <c r="J81" s="223">
        <v>96.74199999999999</v>
      </c>
      <c r="K81" s="31">
        <f t="shared" si="40"/>
        <v>6.607555116129123E-3</v>
      </c>
      <c r="L81" s="229">
        <f t="shared" si="41"/>
        <v>8.9348311103389973E-3</v>
      </c>
      <c r="M81" s="102">
        <f t="shared" si="35"/>
        <v>0.82452897799068303</v>
      </c>
      <c r="N81" s="83">
        <f t="shared" si="36"/>
        <v>0.35221438993811266</v>
      </c>
      <c r="P81" s="62">
        <f t="shared" si="37"/>
        <v>16.832698412698413</v>
      </c>
      <c r="Q81" s="236">
        <f t="shared" si="37"/>
        <v>5.4288439955106611</v>
      </c>
      <c r="R81" s="92">
        <f t="shared" si="42"/>
        <v>-0.67748225136528328</v>
      </c>
    </row>
    <row r="82" spans="1:18" ht="20.100000000000001" customHeight="1" x14ac:dyDescent="0.25">
      <c r="A82" s="57" t="s">
        <v>200</v>
      </c>
      <c r="B82" s="25">
        <v>132.12</v>
      </c>
      <c r="C82" s="223">
        <v>100.11</v>
      </c>
      <c r="D82" s="4">
        <f t="shared" si="38"/>
        <v>1.2974629159526468E-2</v>
      </c>
      <c r="E82" s="229">
        <f t="shared" si="39"/>
        <v>7.3814423563988343E-3</v>
      </c>
      <c r="F82" s="102">
        <f t="shared" ref="F82:F87" si="43">(C82-B82)/B82</f>
        <v>-0.24227974568574026</v>
      </c>
      <c r="G82" s="83">
        <f t="shared" ref="G82:G87" si="44">(E82-D82)/D82</f>
        <v>-0.43108644835686133</v>
      </c>
      <c r="I82" s="25">
        <v>186.62100000000001</v>
      </c>
      <c r="J82" s="223">
        <v>91.051000000000002</v>
      </c>
      <c r="K82" s="31">
        <f t="shared" si="40"/>
        <v>2.3256106657999983E-2</v>
      </c>
      <c r="L82" s="229">
        <f t="shared" si="41"/>
        <v>8.4092256458154283E-3</v>
      </c>
      <c r="M82" s="102">
        <f t="shared" ref="M82:M87" si="45">(J82-I82)/I82</f>
        <v>-0.51210742628107231</v>
      </c>
      <c r="N82" s="83">
        <f t="shared" ref="N82:N87" si="46">(L82-K82)/K82</f>
        <v>-0.63840784833506525</v>
      </c>
      <c r="P82" s="62">
        <f t="shared" ref="P82:P87" si="47">(I82/B82)*10</f>
        <v>14.12511353315168</v>
      </c>
      <c r="Q82" s="236">
        <f t="shared" ref="Q82:Q87" si="48">(J82/C82)*10</f>
        <v>9.0950953950654281</v>
      </c>
      <c r="R82" s="92">
        <f t="shared" ref="R82:R87" si="49">(Q82-P82)/P82</f>
        <v>-0.35610461652437592</v>
      </c>
    </row>
    <row r="83" spans="1:18" ht="20.100000000000001" customHeight="1" x14ac:dyDescent="0.25">
      <c r="A83" s="57" t="s">
        <v>204</v>
      </c>
      <c r="B83" s="25">
        <v>157.18</v>
      </c>
      <c r="C83" s="223">
        <v>81.739999999999995</v>
      </c>
      <c r="D83" s="4">
        <f t="shared" si="38"/>
        <v>1.5435605595627991E-2</v>
      </c>
      <c r="E83" s="229">
        <f t="shared" si="39"/>
        <v>6.0269613246632771E-3</v>
      </c>
      <c r="F83" s="102">
        <f t="shared" si="43"/>
        <v>-0.47995928235144425</v>
      </c>
      <c r="G83" s="83">
        <f t="shared" si="44"/>
        <v>-0.6095416349345979</v>
      </c>
      <c r="I83" s="25">
        <v>155.92099999999999</v>
      </c>
      <c r="J83" s="223">
        <v>73.414999999999992</v>
      </c>
      <c r="K83" s="31">
        <f t="shared" si="40"/>
        <v>1.9430371749278027E-2</v>
      </c>
      <c r="L83" s="229">
        <f t="shared" si="41"/>
        <v>6.7804120853976304E-3</v>
      </c>
      <c r="M83" s="102">
        <f t="shared" si="45"/>
        <v>-0.52915258368019702</v>
      </c>
      <c r="N83" s="83">
        <f t="shared" si="46"/>
        <v>-0.6510405373150121</v>
      </c>
      <c r="P83" s="62">
        <f t="shared" si="47"/>
        <v>9.9199007507316441</v>
      </c>
      <c r="Q83" s="236">
        <f t="shared" si="48"/>
        <v>8.9815267922681681</v>
      </c>
      <c r="R83" s="92">
        <f t="shared" si="49"/>
        <v>-9.4595095459424447E-2</v>
      </c>
    </row>
    <row r="84" spans="1:18" ht="20.100000000000001" customHeight="1" x14ac:dyDescent="0.25">
      <c r="A84" s="57" t="s">
        <v>144</v>
      </c>
      <c r="B84" s="25">
        <v>6.24</v>
      </c>
      <c r="C84" s="223">
        <v>119.6</v>
      </c>
      <c r="D84" s="4">
        <f t="shared" si="38"/>
        <v>6.127890247914408E-4</v>
      </c>
      <c r="E84" s="229">
        <f t="shared" si="39"/>
        <v>8.8185047030796184E-3</v>
      </c>
      <c r="F84" s="102">
        <f t="shared" si="43"/>
        <v>18.166666666666664</v>
      </c>
      <c r="G84" s="83">
        <f t="shared" si="44"/>
        <v>13.390768023433425</v>
      </c>
      <c r="I84" s="25">
        <v>4.0250000000000004</v>
      </c>
      <c r="J84" s="223">
        <v>70.14</v>
      </c>
      <c r="K84" s="31">
        <f t="shared" si="40"/>
        <v>5.0158250839107033E-4</v>
      </c>
      <c r="L84" s="229">
        <f t="shared" si="41"/>
        <v>6.47794188748607E-3</v>
      </c>
      <c r="M84" s="102">
        <f t="shared" si="45"/>
        <v>16.426086956521736</v>
      </c>
      <c r="N84" s="83">
        <f t="shared" si="46"/>
        <v>11.915007559305465</v>
      </c>
      <c r="P84" s="62">
        <f t="shared" ref="P84:P94" si="50">(I84/B84)*10</f>
        <v>6.4503205128205128</v>
      </c>
      <c r="Q84" s="236">
        <f t="shared" ref="Q84:Q94" si="51">(J84/C84)*10</f>
        <v>5.8645484949832785</v>
      </c>
      <c r="R84" s="92">
        <f t="shared" ref="R84:R94" si="52">(Q84-P84)/P84</f>
        <v>-9.081285444234391E-2</v>
      </c>
    </row>
    <row r="85" spans="1:18" ht="20.100000000000001" customHeight="1" x14ac:dyDescent="0.25">
      <c r="A85" s="57" t="s">
        <v>159</v>
      </c>
      <c r="B85" s="25">
        <v>76.900000000000006</v>
      </c>
      <c r="C85" s="223">
        <v>85.88</v>
      </c>
      <c r="D85" s="4">
        <f t="shared" si="38"/>
        <v>7.5518391035996474E-3</v>
      </c>
      <c r="E85" s="229">
        <f t="shared" si="39"/>
        <v>6.3322172566929562E-3</v>
      </c>
      <c r="F85" s="102">
        <f t="shared" ref="F85:F94" si="53">(C85-B85)/B85</f>
        <v>0.11677503250975278</v>
      </c>
      <c r="G85" s="83">
        <f t="shared" ref="G85:G94" si="54">(E85-D85)/D85</f>
        <v>-0.16149997771077357</v>
      </c>
      <c r="I85" s="25">
        <v>46.56</v>
      </c>
      <c r="J85" s="223">
        <v>67.19</v>
      </c>
      <c r="K85" s="31">
        <f t="shared" si="40"/>
        <v>5.8021569169411759E-3</v>
      </c>
      <c r="L85" s="229">
        <f t="shared" si="41"/>
        <v>6.205487816084816E-3</v>
      </c>
      <c r="M85" s="102">
        <f t="shared" ref="M85:M94" si="55">(J85-I85)/I85</f>
        <v>0.44308419243986241</v>
      </c>
      <c r="N85" s="83">
        <f t="shared" ref="N85:N94" si="56">(L85-K85)/K85</f>
        <v>6.9513959190933269E-2</v>
      </c>
      <c r="P85" s="62">
        <f t="shared" si="50"/>
        <v>6.0546163849154748</v>
      </c>
      <c r="Q85" s="236">
        <f t="shared" si="51"/>
        <v>7.823707498835585</v>
      </c>
      <c r="R85" s="92">
        <f t="shared" si="52"/>
        <v>0.29218880296489791</v>
      </c>
    </row>
    <row r="86" spans="1:18" ht="20.100000000000001" customHeight="1" x14ac:dyDescent="0.25">
      <c r="A86" s="57" t="s">
        <v>213</v>
      </c>
      <c r="B86" s="25">
        <v>33.36</v>
      </c>
      <c r="C86" s="223">
        <v>64.59</v>
      </c>
      <c r="D86" s="4">
        <f t="shared" si="38"/>
        <v>3.2760644017696258E-3</v>
      </c>
      <c r="E86" s="229">
        <f t="shared" si="39"/>
        <v>4.7624349395644864E-3</v>
      </c>
      <c r="F86" s="102">
        <f t="shared" si="53"/>
        <v>0.93615107913669082</v>
      </c>
      <c r="G86" s="83">
        <f t="shared" si="54"/>
        <v>0.45370614112224733</v>
      </c>
      <c r="I86" s="25">
        <v>30.245999999999999</v>
      </c>
      <c r="J86" s="223">
        <v>54.120999999999995</v>
      </c>
      <c r="K86" s="31">
        <f t="shared" si="40"/>
        <v>3.7691588941108846E-3</v>
      </c>
      <c r="L86" s="229">
        <f t="shared" si="41"/>
        <v>4.9984701011210947E-3</v>
      </c>
      <c r="M86" s="102">
        <f t="shared" si="55"/>
        <v>0.78936057660517089</v>
      </c>
      <c r="N86" s="83">
        <f t="shared" si="56"/>
        <v>0.32615000893991097</v>
      </c>
      <c r="P86" s="62">
        <f t="shared" si="50"/>
        <v>9.0665467625899279</v>
      </c>
      <c r="Q86" s="236">
        <f t="shared" si="51"/>
        <v>8.3791608608143662</v>
      </c>
      <c r="R86" s="92">
        <f t="shared" si="52"/>
        <v>-7.5815624159335904E-2</v>
      </c>
    </row>
    <row r="87" spans="1:18" ht="20.100000000000001" customHeight="1" x14ac:dyDescent="0.25">
      <c r="A87" s="57" t="s">
        <v>216</v>
      </c>
      <c r="B87" s="25">
        <v>14.15</v>
      </c>
      <c r="C87" s="223">
        <v>54.64</v>
      </c>
      <c r="D87" s="4">
        <f t="shared" si="38"/>
        <v>1.389577676410078E-3</v>
      </c>
      <c r="E87" s="229">
        <f t="shared" si="39"/>
        <v>4.0287884362564409E-3</v>
      </c>
      <c r="F87" s="102">
        <f t="shared" si="53"/>
        <v>2.8614840989399295</v>
      </c>
      <c r="G87" s="83">
        <f t="shared" si="54"/>
        <v>1.8992898379489409</v>
      </c>
      <c r="I87" s="25">
        <v>17.134</v>
      </c>
      <c r="J87" s="223">
        <v>44.067999999999998</v>
      </c>
      <c r="K87" s="31">
        <f t="shared" si="40"/>
        <v>2.135183776092571E-3</v>
      </c>
      <c r="L87" s="229">
        <f t="shared" si="41"/>
        <v>4.0700020401730269E-3</v>
      </c>
      <c r="M87" s="102">
        <f t="shared" si="55"/>
        <v>1.5719621804599042</v>
      </c>
      <c r="N87" s="83">
        <f t="shared" si="56"/>
        <v>0.90616006254094528</v>
      </c>
      <c r="P87" s="62">
        <f t="shared" si="50"/>
        <v>12.108833922261484</v>
      </c>
      <c r="Q87" s="236">
        <f t="shared" si="51"/>
        <v>8.0651537335285504</v>
      </c>
      <c r="R87" s="92">
        <f t="shared" si="52"/>
        <v>-0.33394464030915727</v>
      </c>
    </row>
    <row r="88" spans="1:18" ht="20.100000000000001" customHeight="1" x14ac:dyDescent="0.25">
      <c r="A88" s="57" t="s">
        <v>222</v>
      </c>
      <c r="B88" s="25">
        <v>75.099999999999994</v>
      </c>
      <c r="C88" s="223">
        <v>83.72999999999999</v>
      </c>
      <c r="D88" s="4">
        <f t="shared" si="38"/>
        <v>7.3750730387559613E-3</v>
      </c>
      <c r="E88" s="229">
        <f t="shared" si="39"/>
        <v>6.1736906253248864E-3</v>
      </c>
      <c r="F88" s="102">
        <f t="shared" si="53"/>
        <v>0.11491344873501992</v>
      </c>
      <c r="G88" s="83">
        <f t="shared" si="54"/>
        <v>-0.16289769702860135</v>
      </c>
      <c r="I88" s="25">
        <v>32.795000000000002</v>
      </c>
      <c r="J88" s="223">
        <v>43.207000000000001</v>
      </c>
      <c r="K88" s="31">
        <f t="shared" si="40"/>
        <v>4.0868070466298506E-3</v>
      </c>
      <c r="L88" s="229">
        <f t="shared" si="41"/>
        <v>3.9904823942487969E-3</v>
      </c>
      <c r="M88" s="102">
        <f t="shared" si="55"/>
        <v>0.31748742186308881</v>
      </c>
      <c r="N88" s="83">
        <f t="shared" si="56"/>
        <v>-2.3569659952624146E-2</v>
      </c>
      <c r="P88" s="62">
        <f t="shared" si="50"/>
        <v>4.3668442077230365</v>
      </c>
      <c r="Q88" s="236">
        <f t="shared" si="51"/>
        <v>5.1602770810939935</v>
      </c>
      <c r="R88" s="92">
        <f t="shared" si="52"/>
        <v>0.18169479734764099</v>
      </c>
    </row>
    <row r="89" spans="1:18" ht="20.100000000000001" customHeight="1" x14ac:dyDescent="0.25">
      <c r="A89" s="57" t="s">
        <v>188</v>
      </c>
      <c r="B89" s="25">
        <v>3.1799999999999997</v>
      </c>
      <c r="C89" s="223">
        <v>56.71</v>
      </c>
      <c r="D89" s="4">
        <f t="shared" si="38"/>
        <v>3.122867145571765E-4</v>
      </c>
      <c r="E89" s="229">
        <f t="shared" si="39"/>
        <v>4.1814164022712808E-3</v>
      </c>
      <c r="F89" s="102">
        <f t="shared" si="53"/>
        <v>16.833333333333336</v>
      </c>
      <c r="G89" s="83">
        <f t="shared" si="54"/>
        <v>12.38967111745545</v>
      </c>
      <c r="I89" s="25">
        <v>3.915</v>
      </c>
      <c r="J89" s="223">
        <v>40.055</v>
      </c>
      <c r="K89" s="31">
        <f t="shared" si="40"/>
        <v>4.878746634412522E-4</v>
      </c>
      <c r="L89" s="229">
        <f t="shared" si="41"/>
        <v>3.6993721457549834E-3</v>
      </c>
      <c r="M89" s="102">
        <f t="shared" si="55"/>
        <v>9.2311621966794384</v>
      </c>
      <c r="N89" s="83">
        <f t="shared" si="56"/>
        <v>6.5826281276040195</v>
      </c>
      <c r="P89" s="62">
        <f t="shared" si="50"/>
        <v>12.311320754716984</v>
      </c>
      <c r="Q89" s="236">
        <f t="shared" si="51"/>
        <v>7.063128196085346</v>
      </c>
      <c r="R89" s="92">
        <f t="shared" si="52"/>
        <v>-0.42628997027965787</v>
      </c>
    </row>
    <row r="90" spans="1:18" ht="20.100000000000001" customHeight="1" x14ac:dyDescent="0.25">
      <c r="A90" s="57" t="s">
        <v>212</v>
      </c>
      <c r="B90" s="25"/>
      <c r="C90" s="223">
        <v>62.81</v>
      </c>
      <c r="D90" s="4">
        <f t="shared" si="38"/>
        <v>0</v>
      </c>
      <c r="E90" s="229">
        <f t="shared" si="39"/>
        <v>4.6311896354551078E-3</v>
      </c>
      <c r="F90" s="102"/>
      <c r="G90" s="83"/>
      <c r="I90" s="25"/>
      <c r="J90" s="223">
        <v>39.082000000000001</v>
      </c>
      <c r="K90" s="31">
        <f t="shared" si="40"/>
        <v>0</v>
      </c>
      <c r="L90" s="229">
        <f t="shared" si="41"/>
        <v>3.6095084808487397E-3</v>
      </c>
      <c r="M90" s="102"/>
      <c r="N90" s="83"/>
      <c r="P90" s="62"/>
      <c r="Q90" s="236">
        <f t="shared" si="51"/>
        <v>6.2222576022926281</v>
      </c>
      <c r="R90" s="92"/>
    </row>
    <row r="91" spans="1:18" ht="20.100000000000001" customHeight="1" x14ac:dyDescent="0.25">
      <c r="A91" s="57" t="s">
        <v>203</v>
      </c>
      <c r="B91" s="25">
        <v>12.620000000000001</v>
      </c>
      <c r="C91" s="223">
        <v>94.5</v>
      </c>
      <c r="D91" s="4">
        <f t="shared" si="38"/>
        <v>1.2393265212929461E-3</v>
      </c>
      <c r="E91" s="229">
        <f t="shared" si="39"/>
        <v>6.9677984485035449E-3</v>
      </c>
      <c r="F91" s="102">
        <f t="shared" si="53"/>
        <v>6.488114104595879</v>
      </c>
      <c r="G91" s="83">
        <f t="shared" si="54"/>
        <v>4.6222458962907407</v>
      </c>
      <c r="I91" s="25">
        <v>8.6419999999999995</v>
      </c>
      <c r="J91" s="223">
        <v>36.161999999999999</v>
      </c>
      <c r="K91" s="31">
        <f t="shared" si="40"/>
        <v>1.0769381459666159E-3</v>
      </c>
      <c r="L91" s="229">
        <f t="shared" si="41"/>
        <v>3.3398251288176682E-3</v>
      </c>
      <c r="M91" s="102">
        <f t="shared" si="55"/>
        <v>3.1844480444341587</v>
      </c>
      <c r="N91" s="83">
        <f t="shared" si="56"/>
        <v>2.1012227966165846</v>
      </c>
      <c r="P91" s="62">
        <f t="shared" si="50"/>
        <v>6.8478605388272573</v>
      </c>
      <c r="Q91" s="236">
        <f t="shared" si="51"/>
        <v>3.8266666666666667</v>
      </c>
      <c r="R91" s="92">
        <f t="shared" si="52"/>
        <v>-0.44118799660572389</v>
      </c>
    </row>
    <row r="92" spans="1:18" ht="20.100000000000001" customHeight="1" x14ac:dyDescent="0.25">
      <c r="A92" s="57" t="s">
        <v>217</v>
      </c>
      <c r="B92" s="25"/>
      <c r="C92" s="223">
        <v>69.12</v>
      </c>
      <c r="D92" s="4">
        <f t="shared" si="38"/>
        <v>0</v>
      </c>
      <c r="E92" s="229">
        <f t="shared" si="39"/>
        <v>5.0964468651911645E-3</v>
      </c>
      <c r="F92" s="102"/>
      <c r="G92" s="83"/>
      <c r="I92" s="25"/>
      <c r="J92" s="223">
        <v>30.763999999999999</v>
      </c>
      <c r="K92" s="31">
        <f t="shared" si="40"/>
        <v>0</v>
      </c>
      <c r="L92" s="229">
        <f t="shared" si="41"/>
        <v>2.8412803568095444E-3</v>
      </c>
      <c r="M92" s="102"/>
      <c r="N92" s="83"/>
      <c r="P92" s="62"/>
      <c r="Q92" s="236">
        <f t="shared" si="51"/>
        <v>4.4508101851851851</v>
      </c>
      <c r="R92" s="92"/>
    </row>
    <row r="93" spans="1:18" ht="20.100000000000001" customHeight="1" x14ac:dyDescent="0.25">
      <c r="A93" s="57" t="s">
        <v>223</v>
      </c>
      <c r="B93" s="25">
        <v>28.130000000000003</v>
      </c>
      <c r="C93" s="223">
        <v>29.51</v>
      </c>
      <c r="D93" s="4">
        <f t="shared" si="38"/>
        <v>2.762460780029364E-3</v>
      </c>
      <c r="E93" s="229">
        <f t="shared" si="39"/>
        <v>2.175870182172906E-3</v>
      </c>
      <c r="F93" s="102">
        <f t="shared" si="53"/>
        <v>4.9057945254176998E-2</v>
      </c>
      <c r="G93" s="83">
        <f t="shared" si="54"/>
        <v>-0.21234350261082177</v>
      </c>
      <c r="I93" s="25">
        <v>28.65</v>
      </c>
      <c r="J93" s="223">
        <v>26.603999999999999</v>
      </c>
      <c r="K93" s="31">
        <f t="shared" si="40"/>
        <v>3.5702705255662515E-3</v>
      </c>
      <c r="L93" s="229">
        <f t="shared" si="41"/>
        <v>2.4570739374776074E-3</v>
      </c>
      <c r="M93" s="102">
        <f t="shared" si="55"/>
        <v>-7.1413612565445012E-2</v>
      </c>
      <c r="N93" s="83">
        <f t="shared" si="56"/>
        <v>-0.31179614545093581</v>
      </c>
      <c r="P93" s="62">
        <f t="shared" si="50"/>
        <v>10.184856025595447</v>
      </c>
      <c r="Q93" s="236">
        <f t="shared" si="51"/>
        <v>9.015249068112503</v>
      </c>
      <c r="R93" s="92">
        <f t="shared" si="52"/>
        <v>-0.11483784891446853</v>
      </c>
    </row>
    <row r="94" spans="1:18" ht="20.100000000000001" customHeight="1" x14ac:dyDescent="0.25">
      <c r="A94" s="57" t="s">
        <v>206</v>
      </c>
      <c r="B94" s="25"/>
      <c r="C94" s="223">
        <v>22.5</v>
      </c>
      <c r="D94" s="4">
        <f t="shared" si="38"/>
        <v>0</v>
      </c>
      <c r="E94" s="229">
        <f t="shared" si="39"/>
        <v>1.6589996305960821E-3</v>
      </c>
      <c r="F94" s="102"/>
      <c r="G94" s="83"/>
      <c r="I94" s="25"/>
      <c r="J94" s="223">
        <v>17.829999999999998</v>
      </c>
      <c r="K94" s="31">
        <f t="shared" si="40"/>
        <v>0</v>
      </c>
      <c r="L94" s="229">
        <f t="shared" ref="L94" si="57">J94/$J$96</f>
        <v>1.6467308790116427E-3</v>
      </c>
      <c r="M94" s="102"/>
      <c r="N94" s="83"/>
      <c r="P94" s="62"/>
      <c r="Q94" s="236">
        <f t="shared" si="51"/>
        <v>7.9244444444444442</v>
      </c>
      <c r="R94" s="92"/>
    </row>
    <row r="95" spans="1:18" ht="20.100000000000001" customHeight="1" thickBot="1" x14ac:dyDescent="0.3">
      <c r="A95" s="14" t="s">
        <v>18</v>
      </c>
      <c r="B95" s="25">
        <f>B96-SUM(B68:B94)</f>
        <v>229.66999999999643</v>
      </c>
      <c r="C95" s="227">
        <f>C96-SUM(C68:C94)</f>
        <v>254.56999999999971</v>
      </c>
      <c r="D95" s="4">
        <f t="shared" si="38"/>
        <v>2.2554367840360259E-2</v>
      </c>
      <c r="E95" s="229">
        <f t="shared" si="39"/>
        <v>1.8770290487148629E-2</v>
      </c>
      <c r="F95" s="102">
        <f>(C95-B95)/B95</f>
        <v>0.10841642356426029</v>
      </c>
      <c r="G95" s="83">
        <f>(E95-D95)/D95</f>
        <v>-0.16777581087598276</v>
      </c>
      <c r="I95" s="25">
        <f>I96-SUM(I68:I94)</f>
        <v>163.91000000000076</v>
      </c>
      <c r="J95" s="227">
        <f>J96-SUM(J68:J94)</f>
        <v>163.50100000000384</v>
      </c>
      <c r="K95" s="31">
        <f t="shared" si="40"/>
        <v>2.042593514295173E-2</v>
      </c>
      <c r="L95" s="229">
        <f t="shared" si="41"/>
        <v>1.5100512924805885E-2</v>
      </c>
      <c r="M95" s="102">
        <f>(J95-I95)/I95</f>
        <v>-2.4952717954787405E-3</v>
      </c>
      <c r="N95" s="83">
        <f>(L95-K95)/K95</f>
        <v>-0.2607186491524458</v>
      </c>
      <c r="P95" s="62">
        <f t="shared" si="37"/>
        <v>7.1367614403275699</v>
      </c>
      <c r="Q95" s="236">
        <f t="shared" si="37"/>
        <v>6.4226342459835815</v>
      </c>
      <c r="R95" s="92">
        <f>(Q95-P95)/P95</f>
        <v>-0.10006320097918402</v>
      </c>
    </row>
    <row r="96" spans="1:18" ht="26.25" customHeight="1" thickBot="1" x14ac:dyDescent="0.3">
      <c r="A96" s="18" t="s">
        <v>19</v>
      </c>
      <c r="B96" s="23">
        <v>10182.949999999997</v>
      </c>
      <c r="C96" s="242">
        <v>13562.390000000001</v>
      </c>
      <c r="D96" s="20">
        <f>SUM(D68:D95)</f>
        <v>1.0000000000000002</v>
      </c>
      <c r="E96" s="243">
        <f>SUM(E68:E95)</f>
        <v>1.0000000000000002</v>
      </c>
      <c r="F96" s="103">
        <f>(C96-B96)/B96</f>
        <v>0.33187239454185724</v>
      </c>
      <c r="G96" s="99">
        <v>0</v>
      </c>
      <c r="H96" s="2"/>
      <c r="I96" s="23">
        <v>8024.6020000000017</v>
      </c>
      <c r="J96" s="242">
        <v>10827.513000000006</v>
      </c>
      <c r="K96" s="30">
        <f t="shared" si="40"/>
        <v>1</v>
      </c>
      <c r="L96" s="243">
        <f t="shared" si="41"/>
        <v>1</v>
      </c>
      <c r="M96" s="103">
        <f>(J96-I96)/I96</f>
        <v>0.34928972178308704</v>
      </c>
      <c r="N96" s="99">
        <f>(L96-K96)/K96</f>
        <v>0</v>
      </c>
      <c r="O96" s="2"/>
      <c r="P96" s="56">
        <f t="shared" si="37"/>
        <v>7.8804295415375734</v>
      </c>
      <c r="Q96" s="250">
        <f t="shared" si="37"/>
        <v>7.9834844743441282</v>
      </c>
      <c r="R96" s="98">
        <f>(Q96-P96)/P96</f>
        <v>1.307732430870101E-2</v>
      </c>
    </row>
  </sheetData>
  <mergeCells count="45">
    <mergeCell ref="M65:N65"/>
    <mergeCell ref="P65:Q65"/>
    <mergeCell ref="B66:C66"/>
    <mergeCell ref="D66:E66"/>
    <mergeCell ref="F66:G66"/>
    <mergeCell ref="I66:J66"/>
    <mergeCell ref="K66:L66"/>
    <mergeCell ref="M66:N66"/>
    <mergeCell ref="P66:Q66"/>
    <mergeCell ref="K65:L65"/>
    <mergeCell ref="A65:A67"/>
    <mergeCell ref="B65:C65"/>
    <mergeCell ref="D65:E65"/>
    <mergeCell ref="F65:G65"/>
    <mergeCell ref="I65:J65"/>
    <mergeCell ref="M36:N36"/>
    <mergeCell ref="P36:Q36"/>
    <mergeCell ref="B37:C37"/>
    <mergeCell ref="D37:E37"/>
    <mergeCell ref="F37:G37"/>
    <mergeCell ref="I37:J37"/>
    <mergeCell ref="K37:L37"/>
    <mergeCell ref="M37:N37"/>
    <mergeCell ref="P37:Q37"/>
    <mergeCell ref="K36:L36"/>
    <mergeCell ref="A36:A38"/>
    <mergeCell ref="B36:C36"/>
    <mergeCell ref="D36:E36"/>
    <mergeCell ref="F36:G36"/>
    <mergeCell ref="I36:J36"/>
    <mergeCell ref="M4:N4"/>
    <mergeCell ref="P4:Q4"/>
    <mergeCell ref="B5:C5"/>
    <mergeCell ref="D5:E5"/>
    <mergeCell ref="F5:G5"/>
    <mergeCell ref="I5:J5"/>
    <mergeCell ref="K5:L5"/>
    <mergeCell ref="M5:N5"/>
    <mergeCell ref="P5:Q5"/>
    <mergeCell ref="K4:L4"/>
    <mergeCell ref="A4:A6"/>
    <mergeCell ref="B4:C4"/>
    <mergeCell ref="D4:E4"/>
    <mergeCell ref="F4:G4"/>
    <mergeCell ref="I4:J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ignoredErrors>
    <ignoredError sqref="M56:M60 P56:R60 F56:F6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F7:G33 M7:N33 R7:R33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F39:G62 M39:N62 R39:R62</xm:sqref>
        </x14:conditionalFormatting>
        <x14:conditionalFormatting xmlns:xm="http://schemas.microsoft.com/office/excel/2006/main">
          <x14:cfRule type="iconSet" priority="3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F68:G96</xm:sqref>
        </x14:conditionalFormatting>
        <x14:conditionalFormatting xmlns:xm="http://schemas.microsoft.com/office/excel/2006/main">
          <x14:cfRule type="iconSet" priority="2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M68:N96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R68:R96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pageSetUpPr fitToPage="1"/>
  </sheetPr>
  <dimension ref="A1:T8"/>
  <sheetViews>
    <sheetView showGridLines="0" workbookViewId="0">
      <selection activeCell="R18" sqref="R1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9" width="11.42578125" customWidth="1"/>
    <col min="10" max="10" width="2.140625" customWidth="1"/>
    <col min="15" max="16" width="11.42578125" customWidth="1"/>
    <col min="17" max="17" width="2.140625" customWidth="1"/>
    <col min="20" max="20" width="11.42578125" customWidth="1"/>
  </cols>
  <sheetData>
    <row r="1" spans="1:20" ht="15.75" x14ac:dyDescent="0.25">
      <c r="A1" s="6" t="s">
        <v>105</v>
      </c>
    </row>
    <row r="2" spans="1:20" ht="15.75" thickBot="1" x14ac:dyDescent="0.3"/>
    <row r="3" spans="1:20" x14ac:dyDescent="0.25">
      <c r="A3" s="392" t="s">
        <v>17</v>
      </c>
      <c r="B3" s="405"/>
      <c r="C3" s="405"/>
      <c r="D3" s="408" t="s">
        <v>1</v>
      </c>
      <c r="E3" s="404"/>
      <c r="F3" s="408" t="s">
        <v>13</v>
      </c>
      <c r="G3" s="404"/>
      <c r="H3" s="421" t="s">
        <v>139</v>
      </c>
      <c r="I3" s="409"/>
      <c r="K3" s="416" t="s">
        <v>20</v>
      </c>
      <c r="L3" s="404"/>
      <c r="M3" s="417" t="s">
        <v>13</v>
      </c>
      <c r="N3" s="418"/>
      <c r="O3" s="419" t="s">
        <v>139</v>
      </c>
      <c r="P3" s="409"/>
      <c r="R3" s="403" t="s">
        <v>23</v>
      </c>
      <c r="S3" s="404"/>
      <c r="T3" s="208" t="s">
        <v>0</v>
      </c>
    </row>
    <row r="4" spans="1:20" x14ac:dyDescent="0.25">
      <c r="A4" s="406"/>
      <c r="B4" s="407"/>
      <c r="C4" s="407"/>
      <c r="D4" s="411" t="s">
        <v>175</v>
      </c>
      <c r="E4" s="412"/>
      <c r="F4" s="411" t="str">
        <f>D4</f>
        <v>jan.-fev</v>
      </c>
      <c r="G4" s="412"/>
      <c r="H4" s="411" t="str">
        <f>F4</f>
        <v>jan.-fev</v>
      </c>
      <c r="I4" s="413"/>
      <c r="K4" s="401" t="str">
        <f>D4</f>
        <v>jan.-fev</v>
      </c>
      <c r="L4" s="412"/>
      <c r="M4" s="414" t="str">
        <f>D4</f>
        <v>jan.-fev</v>
      </c>
      <c r="N4" s="415"/>
      <c r="O4" s="412" t="str">
        <f>D4</f>
        <v>jan.-fev</v>
      </c>
      <c r="P4" s="413"/>
      <c r="R4" s="401" t="str">
        <f>D4</f>
        <v>jan.-fev</v>
      </c>
      <c r="S4" s="402"/>
      <c r="T4" s="209" t="s">
        <v>137</v>
      </c>
    </row>
    <row r="5" spans="1:20" ht="19.5" customHeight="1" thickBot="1" x14ac:dyDescent="0.3">
      <c r="A5" s="393"/>
      <c r="B5" s="420"/>
      <c r="C5" s="420"/>
      <c r="D5" s="148">
        <v>2018</v>
      </c>
      <c r="E5" s="263">
        <v>2019</v>
      </c>
      <c r="F5" s="148">
        <f>D5</f>
        <v>2018</v>
      </c>
      <c r="G5" s="263">
        <f>E5</f>
        <v>2019</v>
      </c>
      <c r="H5" s="148" t="s">
        <v>1</v>
      </c>
      <c r="I5" s="212" t="s">
        <v>15</v>
      </c>
      <c r="K5" s="36">
        <f>D5</f>
        <v>2018</v>
      </c>
      <c r="L5" s="213">
        <f>E5</f>
        <v>2019</v>
      </c>
      <c r="M5" s="262">
        <f>F5</f>
        <v>2018</v>
      </c>
      <c r="N5" s="241">
        <f>G5</f>
        <v>2019</v>
      </c>
      <c r="O5" s="37">
        <v>1000</v>
      </c>
      <c r="P5" s="212" t="s">
        <v>15</v>
      </c>
      <c r="R5" s="36">
        <f>D5</f>
        <v>2018</v>
      </c>
      <c r="S5" s="213">
        <f>E5</f>
        <v>2019</v>
      </c>
      <c r="T5" s="278" t="s">
        <v>24</v>
      </c>
    </row>
    <row r="6" spans="1:20" ht="24" customHeight="1" x14ac:dyDescent="0.25">
      <c r="A6" s="264" t="s">
        <v>21</v>
      </c>
      <c r="B6" s="12"/>
      <c r="C6" s="12"/>
      <c r="D6" s="266">
        <v>2969.610000000001</v>
      </c>
      <c r="E6" s="267">
        <v>2605.3200000000002</v>
      </c>
      <c r="F6" s="261">
        <f>D6/D8</f>
        <v>0.73153914371582007</v>
      </c>
      <c r="G6" s="271">
        <f>E6/E8</f>
        <v>0.70499797050466784</v>
      </c>
      <c r="H6" s="275">
        <f>(E6-D6)/D6</f>
        <v>-0.1226726741895403</v>
      </c>
      <c r="I6" s="101">
        <f>(G6-F6)/F6</f>
        <v>-3.6281275498584453E-2</v>
      </c>
      <c r="J6" s="2"/>
      <c r="K6" s="273">
        <v>1590.3539999999998</v>
      </c>
      <c r="L6" s="267">
        <v>1351.1090000000002</v>
      </c>
      <c r="M6" s="261">
        <f>K6/K8</f>
        <v>0.62560368134987021</v>
      </c>
      <c r="N6" s="271">
        <f>L6/L8</f>
        <v>0.61694925625027397</v>
      </c>
      <c r="O6" s="275">
        <f>(L6-K6)/K6</f>
        <v>-0.15043506037020668</v>
      </c>
      <c r="P6" s="101">
        <f>(N6-M6)/M6</f>
        <v>-1.3833718306967946E-2</v>
      </c>
      <c r="R6" s="49">
        <f t="shared" ref="R6:S8" si="0">(K6/D6)*10</f>
        <v>5.3554305110772091</v>
      </c>
      <c r="S6" s="254">
        <f t="shared" si="0"/>
        <v>5.1859618012374682</v>
      </c>
      <c r="T6" s="276">
        <f>(S6-R6)/R6</f>
        <v>-3.1644273880355782E-2</v>
      </c>
    </row>
    <row r="7" spans="1:20" ht="24" customHeight="1" thickBot="1" x14ac:dyDescent="0.3">
      <c r="A7" s="264" t="s">
        <v>22</v>
      </c>
      <c r="B7" s="12"/>
      <c r="C7" s="12"/>
      <c r="D7" s="268">
        <v>1089.7900000000004</v>
      </c>
      <c r="E7" s="269">
        <v>1090.1800000000003</v>
      </c>
      <c r="F7" s="261">
        <f>D7/D8</f>
        <v>0.26846085628417993</v>
      </c>
      <c r="G7" s="272">
        <f>E7/E8</f>
        <v>0.29500202949533222</v>
      </c>
      <c r="H7" s="90">
        <f t="shared" ref="H7:H8" si="1">(E7-D7)/D7</f>
        <v>3.5786711201228909E-4</v>
      </c>
      <c r="I7" s="86">
        <f t="shared" ref="I7:I8" si="2">(G7-F7)/F7</f>
        <v>9.8864220201462308E-2</v>
      </c>
      <c r="K7" s="273">
        <v>951.75700000000006</v>
      </c>
      <c r="L7" s="269">
        <v>838.875</v>
      </c>
      <c r="M7" s="261">
        <f>K7/K8</f>
        <v>0.37439631865012979</v>
      </c>
      <c r="N7" s="272">
        <f>L7/L8</f>
        <v>0.38305074374972597</v>
      </c>
      <c r="O7" s="277">
        <f t="shared" ref="O7:O8" si="3">(L7-K7)/K7</f>
        <v>-0.11860380328172007</v>
      </c>
      <c r="P7" s="83">
        <f t="shared" ref="P7:P8" si="4">(N7-M7)/M7</f>
        <v>2.311567894363746E-2</v>
      </c>
      <c r="R7" s="49">
        <f t="shared" si="0"/>
        <v>8.7333981776305496</v>
      </c>
      <c r="S7" s="254">
        <f t="shared" si="0"/>
        <v>7.6948302115247005</v>
      </c>
      <c r="T7" s="152">
        <f t="shared" ref="T7:T8" si="5">(S7-R7)/R7</f>
        <v>-0.11891911315414477</v>
      </c>
    </row>
    <row r="8" spans="1:20" ht="26.25" customHeight="1" thickBot="1" x14ac:dyDescent="0.3">
      <c r="A8" s="18" t="s">
        <v>12</v>
      </c>
      <c r="B8" s="265"/>
      <c r="C8" s="265"/>
      <c r="D8" s="270">
        <f>D6+D7</f>
        <v>4059.4000000000015</v>
      </c>
      <c r="E8" s="242">
        <f>E6+E7</f>
        <v>3695.5000000000005</v>
      </c>
      <c r="F8" s="20">
        <f>SUM(F6:F7)</f>
        <v>1</v>
      </c>
      <c r="G8" s="243">
        <f>SUM(G6:G7)</f>
        <v>1</v>
      </c>
      <c r="H8" s="153">
        <f t="shared" si="1"/>
        <v>-8.9643789722619327E-2</v>
      </c>
      <c r="I8" s="99">
        <f t="shared" si="2"/>
        <v>0</v>
      </c>
      <c r="J8" s="2"/>
      <c r="K8" s="23">
        <f>K6+K7</f>
        <v>2542.1109999999999</v>
      </c>
      <c r="L8" s="242">
        <f>L6+L7</f>
        <v>2189.9840000000004</v>
      </c>
      <c r="M8" s="20">
        <f>SUM(M6:M7)</f>
        <v>1</v>
      </c>
      <c r="N8" s="243">
        <f>SUM(N6:N7)</f>
        <v>1</v>
      </c>
      <c r="O8" s="153">
        <f t="shared" si="3"/>
        <v>-0.13851755489827136</v>
      </c>
      <c r="P8" s="99">
        <f t="shared" si="4"/>
        <v>0</v>
      </c>
      <c r="Q8" s="2"/>
      <c r="R8" s="40">
        <f t="shared" si="0"/>
        <v>6.2622826033403918</v>
      </c>
      <c r="S8" s="244">
        <f t="shared" si="0"/>
        <v>5.9260830740089299</v>
      </c>
      <c r="T8" s="274">
        <f t="shared" si="5"/>
        <v>-5.3686419254239379E-2</v>
      </c>
    </row>
  </sheetData>
  <mergeCells count="15">
    <mergeCell ref="O3:P3"/>
    <mergeCell ref="R3:S3"/>
    <mergeCell ref="D4:E4"/>
    <mergeCell ref="F4:G4"/>
    <mergeCell ref="H4:I4"/>
    <mergeCell ref="K4:L4"/>
    <mergeCell ref="M4:N4"/>
    <mergeCell ref="O4:P4"/>
    <mergeCell ref="R4:S4"/>
    <mergeCell ref="M3:N3"/>
    <mergeCell ref="A3:C5"/>
    <mergeCell ref="D3:E3"/>
    <mergeCell ref="F3:G3"/>
    <mergeCell ref="H3:I3"/>
    <mergeCell ref="K3:L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H6:I8</xm:sqref>
        </x14:conditionalFormatting>
        <x14:conditionalFormatting xmlns:xm="http://schemas.microsoft.com/office/excel/2006/main">
          <x14:cfRule type="iconSet" priority="2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O6:P8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T6:T8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>
    <pageSetUpPr fitToPage="1"/>
  </sheetPr>
  <dimension ref="A1:R84"/>
  <sheetViews>
    <sheetView showGridLines="0" workbookViewId="0">
      <selection activeCell="R82" sqref="R82"/>
    </sheetView>
  </sheetViews>
  <sheetFormatPr defaultRowHeight="15" x14ac:dyDescent="0.25"/>
  <cols>
    <col min="1" max="1" width="26.7109375" customWidth="1"/>
    <col min="6" max="7" width="11.42578125" customWidth="1"/>
    <col min="8" max="8" width="2" customWidth="1"/>
    <col min="13" max="14" width="11.42578125" bestFit="1" customWidth="1"/>
    <col min="15" max="15" width="2" customWidth="1"/>
    <col min="18" max="18" width="11.42578125" customWidth="1"/>
  </cols>
  <sheetData>
    <row r="1" spans="1:18" ht="15.75" x14ac:dyDescent="0.25">
      <c r="A1" s="6" t="s">
        <v>106</v>
      </c>
    </row>
    <row r="3" spans="1:18" ht="8.25" customHeight="1" thickBot="1" x14ac:dyDescent="0.3"/>
    <row r="4" spans="1:18" x14ac:dyDescent="0.25">
      <c r="A4" s="424" t="s">
        <v>3</v>
      </c>
      <c r="B4" s="408" t="s">
        <v>1</v>
      </c>
      <c r="C4" s="404"/>
      <c r="D4" s="408" t="s">
        <v>13</v>
      </c>
      <c r="E4" s="404"/>
      <c r="F4" s="427" t="s">
        <v>141</v>
      </c>
      <c r="G4" s="423"/>
      <c r="I4" s="428" t="s">
        <v>20</v>
      </c>
      <c r="J4" s="429"/>
      <c r="K4" s="408" t="s">
        <v>13</v>
      </c>
      <c r="L4" s="410"/>
      <c r="M4" s="422" t="s">
        <v>141</v>
      </c>
      <c r="N4" s="423"/>
      <c r="P4" s="403" t="s">
        <v>23</v>
      </c>
      <c r="Q4" s="404"/>
      <c r="R4" s="208" t="s">
        <v>0</v>
      </c>
    </row>
    <row r="5" spans="1:18" x14ac:dyDescent="0.25">
      <c r="A5" s="425"/>
      <c r="B5" s="411" t="s">
        <v>175</v>
      </c>
      <c r="C5" s="412"/>
      <c r="D5" s="411" t="str">
        <f>B5</f>
        <v>jan.-fev</v>
      </c>
      <c r="E5" s="412"/>
      <c r="F5" s="411" t="str">
        <f>D5</f>
        <v>jan.-fev</v>
      </c>
      <c r="G5" s="413"/>
      <c r="I5" s="401" t="str">
        <f>B5</f>
        <v>jan.-fev</v>
      </c>
      <c r="J5" s="412"/>
      <c r="K5" s="411" t="str">
        <f>B5</f>
        <v>jan.-fev</v>
      </c>
      <c r="L5" s="402"/>
      <c r="M5" s="412" t="str">
        <f>B5</f>
        <v>jan.-fev</v>
      </c>
      <c r="N5" s="413"/>
      <c r="P5" s="401" t="str">
        <f>B5</f>
        <v>jan.-fev</v>
      </c>
      <c r="Q5" s="402"/>
      <c r="R5" s="209" t="s">
        <v>137</v>
      </c>
    </row>
    <row r="6" spans="1:18" ht="19.5" customHeight="1" thickBot="1" x14ac:dyDescent="0.3">
      <c r="A6" s="426"/>
      <c r="B6" s="148">
        <f>'5'!E6</f>
        <v>2018</v>
      </c>
      <c r="C6" s="213">
        <f>'5'!F6</f>
        <v>2019</v>
      </c>
      <c r="D6" s="148">
        <f>B6</f>
        <v>2018</v>
      </c>
      <c r="E6" s="213">
        <f>C6</f>
        <v>2019</v>
      </c>
      <c r="F6" s="148" t="s">
        <v>1</v>
      </c>
      <c r="G6" s="212" t="s">
        <v>15</v>
      </c>
      <c r="I6" s="36">
        <f>B6</f>
        <v>2018</v>
      </c>
      <c r="J6" s="213">
        <f>E6</f>
        <v>2019</v>
      </c>
      <c r="K6" s="148">
        <f>B6</f>
        <v>2018</v>
      </c>
      <c r="L6" s="213">
        <f>C6</f>
        <v>2019</v>
      </c>
      <c r="M6" s="37">
        <v>1000</v>
      </c>
      <c r="N6" s="212" t="s">
        <v>15</v>
      </c>
      <c r="P6" s="36">
        <f>B6</f>
        <v>2018</v>
      </c>
      <c r="Q6" s="213">
        <f>C6</f>
        <v>2019</v>
      </c>
      <c r="R6" s="210" t="s">
        <v>24</v>
      </c>
    </row>
    <row r="7" spans="1:18" ht="20.100000000000001" customHeight="1" x14ac:dyDescent="0.25">
      <c r="A7" s="14" t="s">
        <v>176</v>
      </c>
      <c r="B7" s="59">
        <v>1321.56</v>
      </c>
      <c r="C7" s="245">
        <v>978.69</v>
      </c>
      <c r="D7" s="4">
        <f>B7/$B$33</f>
        <v>0.32555550081292794</v>
      </c>
      <c r="E7" s="247">
        <f>C7/$C$33</f>
        <v>0.26483290488431876</v>
      </c>
      <c r="F7" s="87">
        <f>(C7-B7)/B7</f>
        <v>-0.2594433850903477</v>
      </c>
      <c r="G7" s="101">
        <f>(E7-D7)/D7</f>
        <v>-0.18651995059822948</v>
      </c>
      <c r="I7" s="59">
        <v>520.05399999999997</v>
      </c>
      <c r="J7" s="245">
        <v>374.43800000000005</v>
      </c>
      <c r="K7" s="4">
        <f>I7/$I$33</f>
        <v>0.20457564598870781</v>
      </c>
      <c r="L7" s="247">
        <f>J7/$J$33</f>
        <v>0.17097750485848301</v>
      </c>
      <c r="M7" s="87">
        <f>(J7-I7)/I7</f>
        <v>-0.28000169213197079</v>
      </c>
      <c r="N7" s="101">
        <f>(L7-K7)/K7</f>
        <v>-0.16423333758935976</v>
      </c>
      <c r="P7" s="49">
        <f t="shared" ref="P7:Q33" si="0">(I7/B7)*10</f>
        <v>3.9351523956536214</v>
      </c>
      <c r="Q7" s="253">
        <f t="shared" si="0"/>
        <v>3.8259101451940865</v>
      </c>
      <c r="R7" s="104">
        <f>(Q7-P7)/P7</f>
        <v>-2.7760614958697177E-2</v>
      </c>
    </row>
    <row r="8" spans="1:18" ht="20.100000000000001" customHeight="1" x14ac:dyDescent="0.25">
      <c r="A8" s="14" t="s">
        <v>142</v>
      </c>
      <c r="B8" s="25">
        <v>293</v>
      </c>
      <c r="C8" s="223">
        <v>219.42000000000002</v>
      </c>
      <c r="D8" s="4">
        <f t="shared" ref="D8:D32" si="1">B8/$B$33</f>
        <v>7.2178154407055217E-2</v>
      </c>
      <c r="E8" s="229">
        <f t="shared" ref="E8:E32" si="2">C8/$C$33</f>
        <v>5.9374915437694492E-2</v>
      </c>
      <c r="F8" s="87">
        <f t="shared" ref="F8:F33" si="3">(C8-B8)/B8</f>
        <v>-0.25112627986348118</v>
      </c>
      <c r="G8" s="83">
        <f t="shared" ref="G8:G32" si="4">(E8-D8)/D8</f>
        <v>-0.17738385075844007</v>
      </c>
      <c r="I8" s="25">
        <v>497.36699999999996</v>
      </c>
      <c r="J8" s="223">
        <v>338.78699999999998</v>
      </c>
      <c r="K8" s="4">
        <f t="shared" ref="K8:K32" si="5">I8/$I$33</f>
        <v>0.1956511733751988</v>
      </c>
      <c r="L8" s="229">
        <f t="shared" ref="L8:L32" si="6">J8/$J$33</f>
        <v>0.15469839049052414</v>
      </c>
      <c r="M8" s="87">
        <f t="shared" ref="M8:M33" si="7">(J8-I8)/I8</f>
        <v>-0.31883900620668437</v>
      </c>
      <c r="N8" s="83">
        <f t="shared" ref="N8:N32" si="8">(L8-K8)/K8</f>
        <v>-0.20931529404191107</v>
      </c>
      <c r="P8" s="49">
        <f t="shared" si="0"/>
        <v>16.974982935153584</v>
      </c>
      <c r="Q8" s="254">
        <f t="shared" si="0"/>
        <v>15.440114848236258</v>
      </c>
      <c r="R8" s="92">
        <f t="shared" ref="R8:R65" si="9">(Q8-P8)/P8</f>
        <v>-9.0419418551447236E-2</v>
      </c>
    </row>
    <row r="9" spans="1:18" ht="20.100000000000001" customHeight="1" x14ac:dyDescent="0.25">
      <c r="A9" s="14" t="s">
        <v>177</v>
      </c>
      <c r="B9" s="25">
        <v>317.71000000000004</v>
      </c>
      <c r="C9" s="223">
        <v>587.42000000000007</v>
      </c>
      <c r="D9" s="4">
        <f t="shared" si="1"/>
        <v>7.8265260875991519E-2</v>
      </c>
      <c r="E9" s="229">
        <f t="shared" si="2"/>
        <v>0.15895548640238127</v>
      </c>
      <c r="F9" s="87">
        <f t="shared" si="3"/>
        <v>0.84891882534386709</v>
      </c>
      <c r="G9" s="83">
        <f t="shared" si="4"/>
        <v>1.030983920876984</v>
      </c>
      <c r="I9" s="25">
        <v>267.54899999999998</v>
      </c>
      <c r="J9" s="223">
        <v>329.68899999999996</v>
      </c>
      <c r="K9" s="4">
        <f t="shared" si="5"/>
        <v>0.10524678112010058</v>
      </c>
      <c r="L9" s="229">
        <f t="shared" si="6"/>
        <v>0.15054402223943186</v>
      </c>
      <c r="M9" s="87">
        <f t="shared" si="7"/>
        <v>0.23225652123536247</v>
      </c>
      <c r="N9" s="83">
        <f t="shared" si="8"/>
        <v>0.43039075055075654</v>
      </c>
      <c r="P9" s="49">
        <f t="shared" si="0"/>
        <v>8.4211702495986884</v>
      </c>
      <c r="Q9" s="254">
        <f t="shared" si="0"/>
        <v>5.6124919137925158</v>
      </c>
      <c r="R9" s="92">
        <f t="shared" si="9"/>
        <v>-0.3335258939741802</v>
      </c>
    </row>
    <row r="10" spans="1:18" ht="20.100000000000001" customHeight="1" x14ac:dyDescent="0.25">
      <c r="A10" s="14" t="s">
        <v>150</v>
      </c>
      <c r="B10" s="25">
        <v>330.07</v>
      </c>
      <c r="C10" s="223">
        <v>406.86</v>
      </c>
      <c r="D10" s="4">
        <f t="shared" si="1"/>
        <v>8.1310045819579221E-2</v>
      </c>
      <c r="E10" s="229">
        <f t="shared" si="2"/>
        <v>0.11009606277905559</v>
      </c>
      <c r="F10" s="87">
        <f t="shared" si="3"/>
        <v>0.23264762020177546</v>
      </c>
      <c r="G10" s="83">
        <f t="shared" si="4"/>
        <v>0.35402780393643296</v>
      </c>
      <c r="I10" s="25">
        <v>180.62099999999998</v>
      </c>
      <c r="J10" s="223">
        <v>222.58800000000002</v>
      </c>
      <c r="K10" s="4">
        <f t="shared" si="5"/>
        <v>7.1051578786292174E-2</v>
      </c>
      <c r="L10" s="229">
        <f t="shared" si="6"/>
        <v>0.10163909873314145</v>
      </c>
      <c r="M10" s="87">
        <f t="shared" si="7"/>
        <v>0.23234839802680776</v>
      </c>
      <c r="N10" s="83">
        <f t="shared" si="8"/>
        <v>0.43049740018937421</v>
      </c>
      <c r="P10" s="49">
        <f t="shared" si="0"/>
        <v>5.4722028660587139</v>
      </c>
      <c r="Q10" s="254">
        <f t="shared" si="0"/>
        <v>5.470874502285799</v>
      </c>
      <c r="R10" s="92">
        <f t="shared" si="9"/>
        <v>-2.427475379529625E-4</v>
      </c>
    </row>
    <row r="11" spans="1:18" ht="20.100000000000001" customHeight="1" x14ac:dyDescent="0.25">
      <c r="A11" s="14" t="s">
        <v>178</v>
      </c>
      <c r="B11" s="25">
        <v>370.24</v>
      </c>
      <c r="C11" s="223">
        <v>238.13</v>
      </c>
      <c r="D11" s="4">
        <f t="shared" si="1"/>
        <v>9.1205596886239332E-2</v>
      </c>
      <c r="E11" s="229">
        <f t="shared" si="2"/>
        <v>6.4437829792991466E-2</v>
      </c>
      <c r="F11" s="87">
        <f t="shared" si="3"/>
        <v>-0.35682260155574763</v>
      </c>
      <c r="G11" s="83">
        <f t="shared" si="4"/>
        <v>-0.29348820694233579</v>
      </c>
      <c r="I11" s="25">
        <v>288.24</v>
      </c>
      <c r="J11" s="223">
        <v>185.34800000000001</v>
      </c>
      <c r="K11" s="4">
        <f t="shared" si="5"/>
        <v>0.11338607952209798</v>
      </c>
      <c r="L11" s="229">
        <f t="shared" si="6"/>
        <v>8.4634408287914437E-2</v>
      </c>
      <c r="M11" s="87">
        <f t="shared" si="7"/>
        <v>-0.3569664168748265</v>
      </c>
      <c r="N11" s="83">
        <f t="shared" si="8"/>
        <v>-0.25357320189009697</v>
      </c>
      <c r="P11" s="49">
        <f t="shared" si="0"/>
        <v>7.7852203975799483</v>
      </c>
      <c r="Q11" s="254">
        <f t="shared" si="0"/>
        <v>7.7834796119766523</v>
      </c>
      <c r="R11" s="92">
        <f t="shared" si="9"/>
        <v>-2.2360132589658907E-4</v>
      </c>
    </row>
    <row r="12" spans="1:18" ht="20.100000000000001" customHeight="1" x14ac:dyDescent="0.25">
      <c r="A12" s="14" t="s">
        <v>179</v>
      </c>
      <c r="B12" s="25">
        <v>174.06</v>
      </c>
      <c r="C12" s="223">
        <v>216.76</v>
      </c>
      <c r="D12" s="4">
        <f t="shared" si="1"/>
        <v>4.2878257870621266E-2</v>
      </c>
      <c r="E12" s="229">
        <f t="shared" si="2"/>
        <v>5.8655121093221477E-2</v>
      </c>
      <c r="F12" s="87">
        <f t="shared" si="3"/>
        <v>0.24531770653797536</v>
      </c>
      <c r="G12" s="83">
        <f t="shared" si="4"/>
        <v>0.36794552778250783</v>
      </c>
      <c r="I12" s="25">
        <v>91.039999999999992</v>
      </c>
      <c r="J12" s="223">
        <v>101.789</v>
      </c>
      <c r="K12" s="4">
        <f t="shared" si="5"/>
        <v>3.5812755619247155E-2</v>
      </c>
      <c r="L12" s="229">
        <f t="shared" si="6"/>
        <v>4.6479335008840252E-2</v>
      </c>
      <c r="M12" s="87">
        <f t="shared" si="7"/>
        <v>0.11806898066783843</v>
      </c>
      <c r="N12" s="83">
        <f t="shared" si="8"/>
        <v>0.29784302283235825</v>
      </c>
      <c r="P12" s="49">
        <f t="shared" si="0"/>
        <v>5.2303803286223136</v>
      </c>
      <c r="Q12" s="254">
        <f t="shared" si="0"/>
        <v>4.6959309835763055</v>
      </c>
      <c r="R12" s="92">
        <f t="shared" si="9"/>
        <v>-0.10218173659787806</v>
      </c>
    </row>
    <row r="13" spans="1:18" ht="20.100000000000001" customHeight="1" x14ac:dyDescent="0.25">
      <c r="A13" s="14" t="s">
        <v>182</v>
      </c>
      <c r="B13" s="25">
        <v>252.87</v>
      </c>
      <c r="C13" s="223">
        <v>188.59</v>
      </c>
      <c r="D13" s="4">
        <f t="shared" si="1"/>
        <v>6.2292457013351711E-2</v>
      </c>
      <c r="E13" s="229">
        <f t="shared" si="2"/>
        <v>5.1032336625625757E-2</v>
      </c>
      <c r="F13" s="87">
        <f t="shared" si="3"/>
        <v>-0.25420176375212561</v>
      </c>
      <c r="G13" s="83">
        <f t="shared" si="4"/>
        <v>-0.18076218097020108</v>
      </c>
      <c r="I13" s="25">
        <v>136.309</v>
      </c>
      <c r="J13" s="223">
        <v>94.24799999999999</v>
      </c>
      <c r="K13" s="4">
        <f t="shared" si="5"/>
        <v>5.3620396591651583E-2</v>
      </c>
      <c r="L13" s="229">
        <f t="shared" si="6"/>
        <v>4.3035930856115838E-2</v>
      </c>
      <c r="M13" s="87">
        <f t="shared" si="7"/>
        <v>-0.30857096743428541</v>
      </c>
      <c r="N13" s="83">
        <f t="shared" si="8"/>
        <v>-0.1973962597878974</v>
      </c>
      <c r="P13" s="49">
        <f t="shared" si="0"/>
        <v>5.3904773203622414</v>
      </c>
      <c r="Q13" s="254">
        <f t="shared" si="0"/>
        <v>4.9975078211994264</v>
      </c>
      <c r="R13" s="92">
        <f t="shared" si="9"/>
        <v>-7.2900686860956382E-2</v>
      </c>
    </row>
    <row r="14" spans="1:18" ht="20.100000000000001" customHeight="1" x14ac:dyDescent="0.25">
      <c r="A14" s="14" t="s">
        <v>180</v>
      </c>
      <c r="B14" s="25">
        <v>81.13</v>
      </c>
      <c r="C14" s="223">
        <v>167.82</v>
      </c>
      <c r="D14" s="4">
        <f t="shared" si="1"/>
        <v>1.9985712174212932E-2</v>
      </c>
      <c r="E14" s="229">
        <f t="shared" si="2"/>
        <v>4.5411987552428625E-2</v>
      </c>
      <c r="F14" s="87">
        <f t="shared" si="3"/>
        <v>1.06853198570196</v>
      </c>
      <c r="G14" s="83">
        <f t="shared" si="4"/>
        <v>1.2722226336784028</v>
      </c>
      <c r="I14" s="25">
        <v>54.835000000000001</v>
      </c>
      <c r="J14" s="223">
        <v>91.411000000000001</v>
      </c>
      <c r="K14" s="4">
        <f t="shared" si="5"/>
        <v>2.157065525462893E-2</v>
      </c>
      <c r="L14" s="229">
        <f t="shared" si="6"/>
        <v>4.1740487601735904E-2</v>
      </c>
      <c r="M14" s="87">
        <f t="shared" si="7"/>
        <v>0.66701923953679221</v>
      </c>
      <c r="N14" s="83">
        <f t="shared" si="8"/>
        <v>0.93505886163465768</v>
      </c>
      <c r="P14" s="49">
        <f t="shared" si="0"/>
        <v>6.758905460372242</v>
      </c>
      <c r="Q14" s="254">
        <f t="shared" si="0"/>
        <v>5.4469669884399954</v>
      </c>
      <c r="R14" s="92">
        <f t="shared" si="9"/>
        <v>-0.19410516682385917</v>
      </c>
    </row>
    <row r="15" spans="1:18" ht="20.100000000000001" customHeight="1" x14ac:dyDescent="0.25">
      <c r="A15" s="14" t="s">
        <v>148</v>
      </c>
      <c r="B15" s="25">
        <v>148.28</v>
      </c>
      <c r="C15" s="223">
        <v>139.04999999999998</v>
      </c>
      <c r="D15" s="4">
        <f t="shared" si="1"/>
        <v>3.6527565650096065E-2</v>
      </c>
      <c r="E15" s="229">
        <f t="shared" si="2"/>
        <v>3.7626843458260034E-2</v>
      </c>
      <c r="F15" s="87">
        <f t="shared" si="3"/>
        <v>-6.2247100080928097E-2</v>
      </c>
      <c r="G15" s="83">
        <f t="shared" si="4"/>
        <v>3.0094472177372652E-2</v>
      </c>
      <c r="I15" s="25">
        <v>84.914000000000001</v>
      </c>
      <c r="J15" s="223">
        <v>81.418000000000006</v>
      </c>
      <c r="K15" s="4">
        <f t="shared" si="5"/>
        <v>3.3402947392934458E-2</v>
      </c>
      <c r="L15" s="229">
        <f t="shared" si="6"/>
        <v>3.7177440565775828E-2</v>
      </c>
      <c r="M15" s="87">
        <f t="shared" si="7"/>
        <v>-4.1171067197399665E-2</v>
      </c>
      <c r="N15" s="83">
        <f t="shared" si="8"/>
        <v>0.11299880601673395</v>
      </c>
      <c r="P15" s="49">
        <f t="shared" si="0"/>
        <v>5.7265983274885359</v>
      </c>
      <c r="Q15" s="254">
        <f t="shared" si="0"/>
        <v>5.8553038475368577</v>
      </c>
      <c r="R15" s="92">
        <f t="shared" si="9"/>
        <v>2.2475038877882512E-2</v>
      </c>
    </row>
    <row r="16" spans="1:18" ht="20.100000000000001" customHeight="1" x14ac:dyDescent="0.25">
      <c r="A16" s="14" t="s">
        <v>187</v>
      </c>
      <c r="B16" s="25">
        <v>20.440000000000001</v>
      </c>
      <c r="C16" s="223">
        <v>56.83</v>
      </c>
      <c r="D16" s="4">
        <f t="shared" si="1"/>
        <v>5.0352268808198245E-3</v>
      </c>
      <c r="E16" s="229">
        <f t="shared" si="2"/>
        <v>1.5378162630225949E-2</v>
      </c>
      <c r="F16" s="87">
        <f t="shared" si="3"/>
        <v>1.7803326810176126</v>
      </c>
      <c r="G16" s="83">
        <f t="shared" si="4"/>
        <v>2.0541151360635634</v>
      </c>
      <c r="I16" s="25">
        <v>23.526000000000003</v>
      </c>
      <c r="J16" s="223">
        <v>53.59</v>
      </c>
      <c r="K16" s="4">
        <f t="shared" si="5"/>
        <v>9.2545132765642427E-3</v>
      </c>
      <c r="L16" s="229">
        <f t="shared" si="6"/>
        <v>2.4470498414600292E-2</v>
      </c>
      <c r="M16" s="87">
        <f t="shared" si="7"/>
        <v>1.2779052962679587</v>
      </c>
      <c r="N16" s="83">
        <f t="shared" si="8"/>
        <v>1.6441691403229599</v>
      </c>
      <c r="P16" s="49">
        <f t="shared" si="0"/>
        <v>11.509784735812135</v>
      </c>
      <c r="Q16" s="254">
        <f t="shared" si="0"/>
        <v>9.4298785852542686</v>
      </c>
      <c r="R16" s="92">
        <f t="shared" si="9"/>
        <v>-0.18070764990819849</v>
      </c>
    </row>
    <row r="17" spans="1:18" ht="20.100000000000001" customHeight="1" x14ac:dyDescent="0.25">
      <c r="A17" s="14" t="s">
        <v>146</v>
      </c>
      <c r="B17" s="25">
        <v>151.63</v>
      </c>
      <c r="C17" s="223">
        <v>137.72</v>
      </c>
      <c r="D17" s="4">
        <f t="shared" si="1"/>
        <v>3.735281076021086E-2</v>
      </c>
      <c r="E17" s="229">
        <f t="shared" si="2"/>
        <v>3.726694628602354E-2</v>
      </c>
      <c r="F17" s="87">
        <f t="shared" si="3"/>
        <v>-9.1736463760469539E-2</v>
      </c>
      <c r="G17" s="83">
        <f t="shared" si="4"/>
        <v>-2.298741980584345E-3</v>
      </c>
      <c r="I17" s="25">
        <v>55.894999999999996</v>
      </c>
      <c r="J17" s="223">
        <v>51.290999999999997</v>
      </c>
      <c r="K17" s="4">
        <f t="shared" si="5"/>
        <v>2.1987631539299425E-2</v>
      </c>
      <c r="L17" s="229">
        <f t="shared" si="6"/>
        <v>2.3420719055481685E-2</v>
      </c>
      <c r="M17" s="87">
        <f t="shared" si="7"/>
        <v>-8.2368727077556117E-2</v>
      </c>
      <c r="N17" s="83">
        <f t="shared" si="8"/>
        <v>6.5176984325066648E-2</v>
      </c>
      <c r="P17" s="49">
        <f t="shared" si="0"/>
        <v>3.68627580294137</v>
      </c>
      <c r="Q17" s="254">
        <f t="shared" si="0"/>
        <v>3.724295672378739</v>
      </c>
      <c r="R17" s="92">
        <f t="shared" si="9"/>
        <v>1.0313897133532989E-2</v>
      </c>
    </row>
    <row r="18" spans="1:18" ht="20.100000000000001" customHeight="1" x14ac:dyDescent="0.25">
      <c r="A18" s="14" t="s">
        <v>183</v>
      </c>
      <c r="B18" s="25">
        <v>117.96</v>
      </c>
      <c r="C18" s="223">
        <v>67.75</v>
      </c>
      <c r="D18" s="4">
        <f t="shared" si="1"/>
        <v>2.9058481548997379E-2</v>
      </c>
      <c r="E18" s="229">
        <f t="shared" si="2"/>
        <v>1.8333107833851978E-2</v>
      </c>
      <c r="F18" s="87">
        <f t="shared" ref="F18:F31" si="10">(C18-B18)/B18</f>
        <v>-0.42565276364869442</v>
      </c>
      <c r="G18" s="83">
        <f t="shared" ref="G18:G31" si="11">(E18-D18)/D18</f>
        <v>-0.36909615174009203</v>
      </c>
      <c r="I18" s="25">
        <v>69.534999999999997</v>
      </c>
      <c r="J18" s="223">
        <v>47.222999999999999</v>
      </c>
      <c r="K18" s="4">
        <f t="shared" si="5"/>
        <v>2.7353250900531093E-2</v>
      </c>
      <c r="L18" s="229">
        <f t="shared" si="6"/>
        <v>2.1563171237780732E-2</v>
      </c>
      <c r="M18" s="87">
        <f t="shared" ref="M18:M32" si="12">(J18-I18)/I18</f>
        <v>-0.3208743798087294</v>
      </c>
      <c r="N18" s="83">
        <f t="shared" ref="N18:N32" si="13">(L18-K18)/K18</f>
        <v>-0.21167793487529998</v>
      </c>
      <c r="P18" s="49">
        <f t="shared" ref="P18:P32" si="14">(I18/B18)*10</f>
        <v>5.8947948457104102</v>
      </c>
      <c r="Q18" s="254">
        <f t="shared" ref="Q18:Q32" si="15">(J18/C18)*10</f>
        <v>6.9701845018450186</v>
      </c>
      <c r="R18" s="92">
        <f t="shared" ref="R18:R32" si="16">(Q18-P18)/P18</f>
        <v>0.18243037871235837</v>
      </c>
    </row>
    <row r="19" spans="1:18" ht="20.100000000000001" customHeight="1" x14ac:dyDescent="0.25">
      <c r="A19" s="14" t="s">
        <v>151</v>
      </c>
      <c r="B19" s="25">
        <v>15.360000000000001</v>
      </c>
      <c r="C19" s="223">
        <v>16</v>
      </c>
      <c r="D19" s="4">
        <f t="shared" si="1"/>
        <v>3.7838104153323144E-3</v>
      </c>
      <c r="E19" s="229">
        <f t="shared" si="2"/>
        <v>4.3295900419429026E-3</v>
      </c>
      <c r="F19" s="87">
        <f t="shared" si="10"/>
        <v>4.1666666666666588E-2</v>
      </c>
      <c r="G19" s="83">
        <f t="shared" si="11"/>
        <v>0.14424074324629052</v>
      </c>
      <c r="I19" s="25">
        <v>34.695999999999998</v>
      </c>
      <c r="J19" s="223">
        <v>35.68</v>
      </c>
      <c r="K19" s="4">
        <f t="shared" si="5"/>
        <v>1.3648499219742961E-2</v>
      </c>
      <c r="L19" s="229">
        <f t="shared" si="6"/>
        <v>1.6292356473837252E-2</v>
      </c>
      <c r="M19" s="87">
        <f t="shared" si="12"/>
        <v>2.8360617938667333E-2</v>
      </c>
      <c r="N19" s="83">
        <f t="shared" si="13"/>
        <v>0.19371047406222303</v>
      </c>
      <c r="P19" s="49">
        <f t="shared" si="14"/>
        <v>22.588541666666661</v>
      </c>
      <c r="Q19" s="254">
        <f t="shared" si="15"/>
        <v>22.3</v>
      </c>
      <c r="R19" s="92">
        <f t="shared" si="16"/>
        <v>-1.277380677887912E-2</v>
      </c>
    </row>
    <row r="20" spans="1:18" ht="20.100000000000001" customHeight="1" x14ac:dyDescent="0.25">
      <c r="A20" s="14" t="s">
        <v>147</v>
      </c>
      <c r="B20" s="25">
        <v>23.63</v>
      </c>
      <c r="C20" s="223">
        <v>37.44</v>
      </c>
      <c r="D20" s="4">
        <f t="shared" si="1"/>
        <v>5.8210572991082409E-3</v>
      </c>
      <c r="E20" s="229">
        <f t="shared" si="2"/>
        <v>1.0131240698146393E-2</v>
      </c>
      <c r="F20" s="87">
        <f t="shared" si="10"/>
        <v>0.58442657638595008</v>
      </c>
      <c r="G20" s="83">
        <f t="shared" si="11"/>
        <v>0.74044682564771391</v>
      </c>
      <c r="I20" s="25">
        <v>9.5279999999999987</v>
      </c>
      <c r="J20" s="223">
        <v>21.314999999999998</v>
      </c>
      <c r="K20" s="4">
        <f t="shared" si="5"/>
        <v>3.7480660757929136E-3</v>
      </c>
      <c r="L20" s="229">
        <f t="shared" si="6"/>
        <v>9.7329478206233458E-3</v>
      </c>
      <c r="M20" s="87">
        <f t="shared" si="12"/>
        <v>1.2370906801007557</v>
      </c>
      <c r="N20" s="83">
        <f t="shared" si="13"/>
        <v>1.5967919518506126</v>
      </c>
      <c r="P20" s="49">
        <f t="shared" si="14"/>
        <v>4.0321625052898851</v>
      </c>
      <c r="Q20" s="254">
        <f t="shared" si="15"/>
        <v>5.6931089743589736</v>
      </c>
      <c r="R20" s="92">
        <f t="shared" si="16"/>
        <v>0.41192448639906137</v>
      </c>
    </row>
    <row r="21" spans="1:18" ht="20.100000000000001" customHeight="1" x14ac:dyDescent="0.25">
      <c r="A21" s="14" t="s">
        <v>143</v>
      </c>
      <c r="B21" s="25">
        <v>61.97</v>
      </c>
      <c r="C21" s="223">
        <v>33.019999999999996</v>
      </c>
      <c r="D21" s="4">
        <f t="shared" si="1"/>
        <v>1.5265802828004134E-2</v>
      </c>
      <c r="E21" s="229">
        <f t="shared" si="2"/>
        <v>8.9351914490596648E-3</v>
      </c>
      <c r="F21" s="87">
        <f t="shared" si="10"/>
        <v>-0.46716152977247061</v>
      </c>
      <c r="G21" s="83">
        <f t="shared" si="11"/>
        <v>-0.41469233228476982</v>
      </c>
      <c r="I21" s="25">
        <v>31.646999999999998</v>
      </c>
      <c r="J21" s="223">
        <v>20.768000000000001</v>
      </c>
      <c r="K21" s="4">
        <f t="shared" si="5"/>
        <v>1.2449102340535092E-2</v>
      </c>
      <c r="L21" s="229">
        <f t="shared" si="6"/>
        <v>9.483174306296303E-3</v>
      </c>
      <c r="M21" s="87">
        <f t="shared" si="12"/>
        <v>-0.34376086200903716</v>
      </c>
      <c r="N21" s="83">
        <f t="shared" si="13"/>
        <v>-0.23824432903740639</v>
      </c>
      <c r="P21" s="49">
        <f t="shared" si="14"/>
        <v>5.1068258834920126</v>
      </c>
      <c r="Q21" s="254">
        <f t="shared" si="15"/>
        <v>6.2895215021199284</v>
      </c>
      <c r="R21" s="92">
        <f t="shared" si="16"/>
        <v>0.23159113813749152</v>
      </c>
    </row>
    <row r="22" spans="1:18" ht="20.100000000000001" customHeight="1" x14ac:dyDescent="0.25">
      <c r="A22" s="14" t="s">
        <v>184</v>
      </c>
      <c r="B22" s="25">
        <v>16.190000000000001</v>
      </c>
      <c r="C22" s="223">
        <v>20.549999999999997</v>
      </c>
      <c r="D22" s="4">
        <f t="shared" si="1"/>
        <v>3.9882741291816515E-3</v>
      </c>
      <c r="E22" s="229">
        <f t="shared" si="2"/>
        <v>5.560817210120415E-3</v>
      </c>
      <c r="F22" s="87">
        <f t="shared" si="10"/>
        <v>0.26930203829524368</v>
      </c>
      <c r="G22" s="83">
        <f t="shared" si="11"/>
        <v>0.39429162339486218</v>
      </c>
      <c r="I22" s="25">
        <v>10.585000000000001</v>
      </c>
      <c r="J22" s="223">
        <v>19.373000000000001</v>
      </c>
      <c r="K22" s="4">
        <f t="shared" si="5"/>
        <v>4.1638622389030223E-3</v>
      </c>
      <c r="L22" s="229">
        <f t="shared" si="6"/>
        <v>8.8461833511112413E-3</v>
      </c>
      <c r="M22" s="87">
        <f t="shared" si="12"/>
        <v>0.83023145961265943</v>
      </c>
      <c r="N22" s="83">
        <f t="shared" si="13"/>
        <v>1.1245139352741376</v>
      </c>
      <c r="P22" s="49">
        <f t="shared" si="14"/>
        <v>6.5379864113650399</v>
      </c>
      <c r="Q22" s="254">
        <f t="shared" si="15"/>
        <v>9.4272506082725087</v>
      </c>
      <c r="R22" s="92">
        <f t="shared" si="16"/>
        <v>0.44191957815712729</v>
      </c>
    </row>
    <row r="23" spans="1:18" ht="20.100000000000001" customHeight="1" x14ac:dyDescent="0.25">
      <c r="A23" s="14" t="s">
        <v>181</v>
      </c>
      <c r="B23" s="25">
        <v>194.79999999999998</v>
      </c>
      <c r="C23" s="223">
        <v>36.119999999999997</v>
      </c>
      <c r="D23" s="4">
        <f t="shared" si="1"/>
        <v>4.7987387298615541E-2</v>
      </c>
      <c r="E23" s="229">
        <f t="shared" si="2"/>
        <v>9.7740495196861031E-3</v>
      </c>
      <c r="F23" s="87">
        <f t="shared" si="10"/>
        <v>-0.81457905544147835</v>
      </c>
      <c r="G23" s="83">
        <f t="shared" si="11"/>
        <v>-0.79632044856153084</v>
      </c>
      <c r="I23" s="25">
        <v>81.070000000000007</v>
      </c>
      <c r="J23" s="223">
        <v>18.210999999999999</v>
      </c>
      <c r="K23" s="4">
        <f t="shared" si="5"/>
        <v>3.1890818300223715E-2</v>
      </c>
      <c r="L23" s="229">
        <f t="shared" si="6"/>
        <v>8.3155858672940078E-3</v>
      </c>
      <c r="M23" s="87">
        <f t="shared" si="12"/>
        <v>-0.77536696681879858</v>
      </c>
      <c r="N23" s="83">
        <f t="shared" si="13"/>
        <v>-0.73924827550644334</v>
      </c>
      <c r="P23" s="49">
        <f t="shared" si="14"/>
        <v>4.1617043121149901</v>
      </c>
      <c r="Q23" s="254">
        <f t="shared" si="15"/>
        <v>5.0418050941306758</v>
      </c>
      <c r="R23" s="92">
        <f t="shared" si="16"/>
        <v>0.21147604827513944</v>
      </c>
    </row>
    <row r="24" spans="1:18" ht="20.100000000000001" customHeight="1" x14ac:dyDescent="0.25">
      <c r="A24" s="14" t="s">
        <v>158</v>
      </c>
      <c r="B24" s="25">
        <v>1.71</v>
      </c>
      <c r="C24" s="223">
        <v>4.1500000000000004</v>
      </c>
      <c r="D24" s="4">
        <f t="shared" si="1"/>
        <v>4.2124451889441776E-4</v>
      </c>
      <c r="E24" s="229">
        <f t="shared" si="2"/>
        <v>1.1229874171289405E-3</v>
      </c>
      <c r="F24" s="87">
        <f t="shared" si="10"/>
        <v>1.426900584795322</v>
      </c>
      <c r="G24" s="83">
        <f t="shared" si="11"/>
        <v>1.6658801877738145</v>
      </c>
      <c r="I24" s="25">
        <v>11.788</v>
      </c>
      <c r="J24" s="223">
        <v>16.841000000000001</v>
      </c>
      <c r="K24" s="4">
        <f t="shared" si="5"/>
        <v>4.6370909846186895E-3</v>
      </c>
      <c r="L24" s="229">
        <f t="shared" si="6"/>
        <v>7.6900105206248086E-3</v>
      </c>
      <c r="M24" s="87">
        <f t="shared" si="12"/>
        <v>0.42865626060400414</v>
      </c>
      <c r="N24" s="83">
        <f t="shared" si="13"/>
        <v>0.65836955671836195</v>
      </c>
      <c r="P24" s="49">
        <f t="shared" si="14"/>
        <v>68.935672514619895</v>
      </c>
      <c r="Q24" s="254">
        <f t="shared" si="15"/>
        <v>40.580722891566268</v>
      </c>
      <c r="R24" s="92">
        <f t="shared" si="16"/>
        <v>-0.41132476972702492</v>
      </c>
    </row>
    <row r="25" spans="1:18" ht="20.100000000000001" customHeight="1" x14ac:dyDescent="0.25">
      <c r="A25" s="14" t="s">
        <v>149</v>
      </c>
      <c r="B25" s="25">
        <v>22.4</v>
      </c>
      <c r="C25" s="223">
        <v>20.85</v>
      </c>
      <c r="D25" s="4">
        <f t="shared" si="1"/>
        <v>5.5180568556929578E-3</v>
      </c>
      <c r="E25" s="229">
        <f t="shared" si="2"/>
        <v>5.6419970234068461E-3</v>
      </c>
      <c r="F25" s="87">
        <f t="shared" si="10"/>
        <v>-6.919642857142845E-2</v>
      </c>
      <c r="G25" s="83">
        <f t="shared" si="11"/>
        <v>2.2460835572221345E-2</v>
      </c>
      <c r="I25" s="25">
        <v>15.359000000000002</v>
      </c>
      <c r="J25" s="223">
        <v>13.452</v>
      </c>
      <c r="K25" s="4">
        <f t="shared" si="5"/>
        <v>6.0418290153341075E-3</v>
      </c>
      <c r="L25" s="229">
        <f t="shared" si="6"/>
        <v>6.1425106302146499E-3</v>
      </c>
      <c r="M25" s="87">
        <f t="shared" si="12"/>
        <v>-0.12416172927925005</v>
      </c>
      <c r="N25" s="83">
        <f t="shared" si="13"/>
        <v>1.6664095363343338E-2</v>
      </c>
      <c r="P25" s="49">
        <f t="shared" si="14"/>
        <v>6.8566964285714294</v>
      </c>
      <c r="Q25" s="254">
        <f t="shared" si="15"/>
        <v>6.4517985611510786</v>
      </c>
      <c r="R25" s="92">
        <f t="shared" si="16"/>
        <v>-5.905145016092099E-2</v>
      </c>
    </row>
    <row r="26" spans="1:18" ht="20.100000000000001" customHeight="1" x14ac:dyDescent="0.25">
      <c r="A26" s="14" t="s">
        <v>186</v>
      </c>
      <c r="B26" s="25">
        <v>21.18</v>
      </c>
      <c r="C26" s="223">
        <v>14.69</v>
      </c>
      <c r="D26" s="4">
        <f t="shared" si="1"/>
        <v>5.217519830516824E-3</v>
      </c>
      <c r="E26" s="229">
        <f t="shared" si="2"/>
        <v>3.9751048572588274E-3</v>
      </c>
      <c r="F26" s="87">
        <f t="shared" si="10"/>
        <v>-0.30642115203021719</v>
      </c>
      <c r="G26" s="83">
        <f t="shared" si="11"/>
        <v>-0.23812367055918379</v>
      </c>
      <c r="I26" s="25">
        <v>14.096</v>
      </c>
      <c r="J26" s="223">
        <v>13.274000000000001</v>
      </c>
      <c r="K26" s="4">
        <f t="shared" si="5"/>
        <v>5.5449978384106754E-3</v>
      </c>
      <c r="L26" s="229">
        <f t="shared" si="6"/>
        <v>6.0612314975817183E-3</v>
      </c>
      <c r="M26" s="87">
        <f t="shared" si="12"/>
        <v>-5.8314415437003345E-2</v>
      </c>
      <c r="N26" s="83">
        <f t="shared" si="13"/>
        <v>9.3098982941895503E-2</v>
      </c>
      <c r="P26" s="49">
        <f t="shared" si="14"/>
        <v>6.6553352219074604</v>
      </c>
      <c r="Q26" s="254">
        <f t="shared" si="15"/>
        <v>9.0360789652825062</v>
      </c>
      <c r="R26" s="92">
        <f t="shared" si="16"/>
        <v>0.35771958346114829</v>
      </c>
    </row>
    <row r="27" spans="1:18" ht="20.100000000000001" customHeight="1" x14ac:dyDescent="0.25">
      <c r="A27" s="14" t="s">
        <v>145</v>
      </c>
      <c r="B27" s="25">
        <v>6.98</v>
      </c>
      <c r="C27" s="223">
        <v>15.76</v>
      </c>
      <c r="D27" s="4">
        <f t="shared" si="1"/>
        <v>1.7194659309257522E-3</v>
      </c>
      <c r="E27" s="229">
        <f t="shared" si="2"/>
        <v>4.2646461913137595E-3</v>
      </c>
      <c r="F27" s="87">
        <f t="shared" si="10"/>
        <v>1.2578796561604584</v>
      </c>
      <c r="G27" s="83">
        <f t="shared" si="11"/>
        <v>1.4802155800886934</v>
      </c>
      <c r="I27" s="25">
        <v>3.056</v>
      </c>
      <c r="J27" s="223">
        <v>11.123999999999999</v>
      </c>
      <c r="K27" s="4">
        <f t="shared" si="5"/>
        <v>1.2021504961821101E-3</v>
      </c>
      <c r="L27" s="229">
        <f t="shared" si="6"/>
        <v>5.0794891652176447E-3</v>
      </c>
      <c r="M27" s="87">
        <f t="shared" si="12"/>
        <v>2.6400523560209415</v>
      </c>
      <c r="N27" s="83">
        <f t="shared" si="13"/>
        <v>3.225335497801241</v>
      </c>
      <c r="P27" s="49">
        <f t="shared" si="14"/>
        <v>4.3782234957020059</v>
      </c>
      <c r="Q27" s="254">
        <f t="shared" si="15"/>
        <v>7.0583756345177662</v>
      </c>
      <c r="R27" s="92">
        <f t="shared" si="16"/>
        <v>0.61215516783161017</v>
      </c>
    </row>
    <row r="28" spans="1:18" ht="20.100000000000001" customHeight="1" x14ac:dyDescent="0.25">
      <c r="A28" s="14" t="s">
        <v>190</v>
      </c>
      <c r="B28" s="25">
        <v>3.14</v>
      </c>
      <c r="C28" s="223">
        <v>6.14</v>
      </c>
      <c r="D28" s="4">
        <f t="shared" si="1"/>
        <v>7.7351332709267367E-4</v>
      </c>
      <c r="E28" s="229">
        <f t="shared" si="2"/>
        <v>1.661480178595589E-3</v>
      </c>
      <c r="F28" s="87">
        <f t="shared" si="10"/>
        <v>0.95541401273885329</v>
      </c>
      <c r="G28" s="83">
        <f t="shared" si="11"/>
        <v>1.1479658079588964</v>
      </c>
      <c r="I28" s="25">
        <v>2.78</v>
      </c>
      <c r="J28" s="223">
        <v>5.4239999999999995</v>
      </c>
      <c r="K28" s="4">
        <f t="shared" si="5"/>
        <v>1.0935793126263958E-3</v>
      </c>
      <c r="L28" s="229">
        <f t="shared" si="6"/>
        <v>2.4767304236012681E-3</v>
      </c>
      <c r="M28" s="87">
        <f t="shared" si="12"/>
        <v>0.95107913669064748</v>
      </c>
      <c r="N28" s="83">
        <f t="shared" si="13"/>
        <v>1.2647926812487209</v>
      </c>
      <c r="P28" s="49">
        <f t="shared" si="14"/>
        <v>8.8535031847133752</v>
      </c>
      <c r="Q28" s="254">
        <f t="shared" si="15"/>
        <v>8.8338762214983717</v>
      </c>
      <c r="R28" s="92">
        <f t="shared" si="16"/>
        <v>-2.2168584350759301E-3</v>
      </c>
    </row>
    <row r="29" spans="1:18" ht="20.100000000000001" customHeight="1" x14ac:dyDescent="0.25">
      <c r="A29" s="14" t="s">
        <v>155</v>
      </c>
      <c r="B29" s="25"/>
      <c r="C29" s="223">
        <v>13.68</v>
      </c>
      <c r="D29" s="4">
        <f t="shared" si="1"/>
        <v>0</v>
      </c>
      <c r="E29" s="229">
        <f t="shared" si="2"/>
        <v>3.701799485861182E-3</v>
      </c>
      <c r="F29" s="87"/>
      <c r="G29" s="83"/>
      <c r="I29" s="25"/>
      <c r="J29" s="223">
        <v>4.75</v>
      </c>
      <c r="K29" s="4">
        <f t="shared" si="5"/>
        <v>0</v>
      </c>
      <c r="L29" s="229">
        <f t="shared" si="6"/>
        <v>2.1689656180136478E-3</v>
      </c>
      <c r="M29" s="87"/>
      <c r="N29" s="83"/>
      <c r="P29" s="49"/>
      <c r="Q29" s="254">
        <f t="shared" si="15"/>
        <v>3.4722222222222223</v>
      </c>
      <c r="R29" s="92"/>
    </row>
    <row r="30" spans="1:18" ht="20.100000000000001" customHeight="1" x14ac:dyDescent="0.25">
      <c r="A30" s="14" t="s">
        <v>221</v>
      </c>
      <c r="B30" s="25">
        <v>0.75</v>
      </c>
      <c r="C30" s="223">
        <v>4.7300000000000004</v>
      </c>
      <c r="D30" s="4">
        <f t="shared" si="1"/>
        <v>1.8475636793614816E-4</v>
      </c>
      <c r="E30" s="229">
        <f t="shared" si="2"/>
        <v>1.2799350561493708E-3</v>
      </c>
      <c r="F30" s="87">
        <f t="shared" si="10"/>
        <v>5.3066666666666675</v>
      </c>
      <c r="G30" s="83">
        <f t="shared" si="11"/>
        <v>5.9276911559103418</v>
      </c>
      <c r="I30" s="25">
        <v>1.1339999999999999</v>
      </c>
      <c r="J30" s="223">
        <v>3.5590000000000002</v>
      </c>
      <c r="K30" s="4">
        <f t="shared" si="5"/>
        <v>4.4608594982673846E-4</v>
      </c>
      <c r="L30" s="229">
        <f t="shared" si="6"/>
        <v>1.6251260283180152E-3</v>
      </c>
      <c r="M30" s="87">
        <f t="shared" si="12"/>
        <v>2.1384479717813054</v>
      </c>
      <c r="N30" s="83">
        <f t="shared" si="13"/>
        <v>2.6430782654087639</v>
      </c>
      <c r="P30" s="49">
        <f t="shared" si="14"/>
        <v>15.119999999999997</v>
      </c>
      <c r="Q30" s="254">
        <f t="shared" si="15"/>
        <v>7.5243128964059194</v>
      </c>
      <c r="R30" s="92">
        <f t="shared" si="16"/>
        <v>-0.50236025817421159</v>
      </c>
    </row>
    <row r="31" spans="1:18" ht="20.100000000000001" customHeight="1" x14ac:dyDescent="0.25">
      <c r="A31" s="14" t="s">
        <v>191</v>
      </c>
      <c r="B31" s="25"/>
      <c r="C31" s="223">
        <v>6.21</v>
      </c>
      <c r="D31" s="4">
        <f t="shared" si="1"/>
        <v>0</v>
      </c>
      <c r="E31" s="229">
        <f t="shared" si="2"/>
        <v>1.6804221350290892E-3</v>
      </c>
      <c r="F31" s="87"/>
      <c r="G31" s="83"/>
      <c r="I31" s="25"/>
      <c r="J31" s="223">
        <v>3.3039999999999998</v>
      </c>
      <c r="K31" s="4">
        <f t="shared" si="5"/>
        <v>0</v>
      </c>
      <c r="L31" s="229">
        <f t="shared" si="6"/>
        <v>1.5086868214562298E-3</v>
      </c>
      <c r="M31" s="87"/>
      <c r="N31" s="83"/>
      <c r="P31" s="49"/>
      <c r="Q31" s="254">
        <f t="shared" si="15"/>
        <v>5.3204508856682766</v>
      </c>
      <c r="R31" s="92"/>
    </row>
    <row r="32" spans="1:18" ht="20.100000000000001" customHeight="1" thickBot="1" x14ac:dyDescent="0.3">
      <c r="A32" s="14" t="s">
        <v>18</v>
      </c>
      <c r="B32" s="25">
        <f>B33-SUM(B7:B31)</f>
        <v>112.3400000000006</v>
      </c>
      <c r="C32" s="223">
        <f>C33-SUM(C7:C31)</f>
        <v>61.119999999999436</v>
      </c>
      <c r="D32" s="4">
        <f t="shared" si="1"/>
        <v>2.7674040498595991E-2</v>
      </c>
      <c r="E32" s="229">
        <f t="shared" si="2"/>
        <v>1.6539033960221737E-2</v>
      </c>
      <c r="F32" s="87">
        <f t="shared" si="3"/>
        <v>-0.45593733309596662</v>
      </c>
      <c r="G32" s="83">
        <f t="shared" si="4"/>
        <v>-0.40236287646320296</v>
      </c>
      <c r="I32" s="25">
        <f>I33-SUM(I7:I31)</f>
        <v>56.48700000000008</v>
      </c>
      <c r="J32" s="223">
        <f>J33-SUM(J7:J31)</f>
        <v>31.089000000000397</v>
      </c>
      <c r="K32" s="4">
        <f t="shared" si="5"/>
        <v>2.2220508860549396E-2</v>
      </c>
      <c r="L32" s="229">
        <f t="shared" si="6"/>
        <v>1.4195994125984664E-2</v>
      </c>
      <c r="M32" s="87">
        <f t="shared" si="12"/>
        <v>-0.4496255775665135</v>
      </c>
      <c r="N32" s="83">
        <f t="shared" si="13"/>
        <v>-0.36113100671657294</v>
      </c>
      <c r="P32" s="49">
        <f t="shared" si="14"/>
        <v>5.0282179099163056</v>
      </c>
      <c r="Q32" s="254">
        <f t="shared" si="15"/>
        <v>5.0865510471205315</v>
      </c>
      <c r="R32" s="92">
        <f t="shared" si="16"/>
        <v>1.1601155369417334E-2</v>
      </c>
    </row>
    <row r="33" spans="1:18" ht="26.25" customHeight="1" thickBot="1" x14ac:dyDescent="0.3">
      <c r="A33" s="18" t="s">
        <v>19</v>
      </c>
      <c r="B33" s="23">
        <v>4059.400000000001</v>
      </c>
      <c r="C33" s="242">
        <v>3695.5000000000005</v>
      </c>
      <c r="D33" s="20">
        <f>SUM(D7:D32)</f>
        <v>0.99999999999999989</v>
      </c>
      <c r="E33" s="243">
        <f>SUM(E7:E32)</f>
        <v>0.99999999999999944</v>
      </c>
      <c r="F33" s="97">
        <f t="shared" si="3"/>
        <v>-8.9643789722619216E-2</v>
      </c>
      <c r="G33" s="99">
        <v>0</v>
      </c>
      <c r="H33" s="2"/>
      <c r="I33" s="23">
        <v>2542.1109999999999</v>
      </c>
      <c r="J33" s="242">
        <v>2189.9839999999999</v>
      </c>
      <c r="K33" s="20">
        <f>SUM(K7:K32)</f>
        <v>1.0000000000000002</v>
      </c>
      <c r="L33" s="243">
        <f>SUM(L7:L32)</f>
        <v>1</v>
      </c>
      <c r="M33" s="97">
        <f t="shared" si="7"/>
        <v>-0.13851755489827156</v>
      </c>
      <c r="N33" s="99">
        <f>K33-L33</f>
        <v>0</v>
      </c>
      <c r="P33" s="40">
        <f t="shared" si="0"/>
        <v>6.2622826033403935</v>
      </c>
      <c r="Q33" s="244">
        <f t="shared" si="0"/>
        <v>5.926083074008929</v>
      </c>
      <c r="R33" s="98">
        <f t="shared" si="9"/>
        <v>-5.3686419254239788E-2</v>
      </c>
    </row>
    <row r="35" spans="1:18" ht="15.75" thickBot="1" x14ac:dyDescent="0.3"/>
    <row r="36" spans="1:18" x14ac:dyDescent="0.25">
      <c r="A36" s="424" t="s">
        <v>2</v>
      </c>
      <c r="B36" s="408" t="s">
        <v>1</v>
      </c>
      <c r="C36" s="404"/>
      <c r="D36" s="408" t="s">
        <v>13</v>
      </c>
      <c r="E36" s="404"/>
      <c r="F36" s="427" t="s">
        <v>141</v>
      </c>
      <c r="G36" s="423"/>
      <c r="I36" s="428" t="s">
        <v>20</v>
      </c>
      <c r="J36" s="429"/>
      <c r="K36" s="408" t="s">
        <v>13</v>
      </c>
      <c r="L36" s="410"/>
      <c r="M36" s="422" t="s">
        <v>141</v>
      </c>
      <c r="N36" s="423"/>
      <c r="P36" s="403" t="s">
        <v>23</v>
      </c>
      <c r="Q36" s="404"/>
      <c r="R36" s="208" t="s">
        <v>0</v>
      </c>
    </row>
    <row r="37" spans="1:18" x14ac:dyDescent="0.25">
      <c r="A37" s="425"/>
      <c r="B37" s="411" t="str">
        <f>B5</f>
        <v>jan.-fev</v>
      </c>
      <c r="C37" s="412"/>
      <c r="D37" s="411" t="str">
        <f>B5</f>
        <v>jan.-fev</v>
      </c>
      <c r="E37" s="412"/>
      <c r="F37" s="411" t="str">
        <f>B5</f>
        <v>jan.-fev</v>
      </c>
      <c r="G37" s="413"/>
      <c r="I37" s="401" t="str">
        <f>B5</f>
        <v>jan.-fev</v>
      </c>
      <c r="J37" s="412"/>
      <c r="K37" s="411" t="str">
        <f>B5</f>
        <v>jan.-fev</v>
      </c>
      <c r="L37" s="402"/>
      <c r="M37" s="412" t="str">
        <f>B5</f>
        <v>jan.-fev</v>
      </c>
      <c r="N37" s="413"/>
      <c r="P37" s="401" t="str">
        <f>B5</f>
        <v>jan.-fev</v>
      </c>
      <c r="Q37" s="402"/>
      <c r="R37" s="209" t="str">
        <f>R5</f>
        <v>2019/2018</v>
      </c>
    </row>
    <row r="38" spans="1:18" ht="19.5" customHeight="1" thickBot="1" x14ac:dyDescent="0.3">
      <c r="A38" s="426"/>
      <c r="B38" s="148">
        <f>B6</f>
        <v>2018</v>
      </c>
      <c r="C38" s="213">
        <f>C6</f>
        <v>2019</v>
      </c>
      <c r="D38" s="148">
        <f>B6</f>
        <v>2018</v>
      </c>
      <c r="E38" s="213">
        <f>C6</f>
        <v>2019</v>
      </c>
      <c r="F38" s="148" t="s">
        <v>1</v>
      </c>
      <c r="G38" s="212" t="s">
        <v>15</v>
      </c>
      <c r="I38" s="36">
        <f>B6</f>
        <v>2018</v>
      </c>
      <c r="J38" s="213">
        <f>C6</f>
        <v>2019</v>
      </c>
      <c r="K38" s="148">
        <f>B6</f>
        <v>2018</v>
      </c>
      <c r="L38" s="213">
        <f>C6</f>
        <v>2019</v>
      </c>
      <c r="M38" s="37">
        <v>1000</v>
      </c>
      <c r="N38" s="212" t="s">
        <v>15</v>
      </c>
      <c r="P38" s="36">
        <f>B6</f>
        <v>2018</v>
      </c>
      <c r="Q38" s="213">
        <f>C6</f>
        <v>2019</v>
      </c>
      <c r="R38" s="210" t="s">
        <v>24</v>
      </c>
    </row>
    <row r="39" spans="1:18" ht="20.100000000000001" customHeight="1" x14ac:dyDescent="0.25">
      <c r="A39" s="57" t="s">
        <v>176</v>
      </c>
      <c r="B39" s="59">
        <v>1321.56</v>
      </c>
      <c r="C39" s="245">
        <v>978.69</v>
      </c>
      <c r="D39" s="4">
        <f t="shared" ref="D39:D56" si="17">B39/$B$57</f>
        <v>0.44502813500762717</v>
      </c>
      <c r="E39" s="247">
        <f t="shared" ref="E39:E56" si="18">C39/$C$57</f>
        <v>0.37565059186587446</v>
      </c>
      <c r="F39" s="87">
        <f>(C39-B39)/B39</f>
        <v>-0.2594433850903477</v>
      </c>
      <c r="G39" s="101">
        <f>(E39-D39)/D39</f>
        <v>-0.15589473492628431</v>
      </c>
      <c r="I39" s="59">
        <v>520.05399999999997</v>
      </c>
      <c r="J39" s="245">
        <v>374.43800000000005</v>
      </c>
      <c r="K39" s="4">
        <f t="shared" ref="K39:K56" si="19">I39/$I$57</f>
        <v>0.32700518249396043</v>
      </c>
      <c r="L39" s="247">
        <f t="shared" ref="L39:L56" si="20">J39/$J$57</f>
        <v>0.27713382117949037</v>
      </c>
      <c r="M39" s="87">
        <f>(J39-I39)/I39</f>
        <v>-0.28000169213197079</v>
      </c>
      <c r="N39" s="101">
        <f>(L39-K39)/K39</f>
        <v>-0.15250939123997265</v>
      </c>
      <c r="P39" s="49">
        <f t="shared" ref="P39:Q57" si="21">(I39/B39)*10</f>
        <v>3.9351523956536214</v>
      </c>
      <c r="Q39" s="253">
        <f t="shared" si="21"/>
        <v>3.8259101451940865</v>
      </c>
      <c r="R39" s="104">
        <f t="shared" si="9"/>
        <v>-2.7760614958697177E-2</v>
      </c>
    </row>
    <row r="40" spans="1:18" ht="20.100000000000001" customHeight="1" x14ac:dyDescent="0.25">
      <c r="A40" s="57" t="s">
        <v>177</v>
      </c>
      <c r="B40" s="25">
        <v>317.71000000000004</v>
      </c>
      <c r="C40" s="223">
        <v>587.42000000000007</v>
      </c>
      <c r="D40" s="4">
        <f t="shared" si="17"/>
        <v>0.10698711278585403</v>
      </c>
      <c r="E40" s="229">
        <f t="shared" si="18"/>
        <v>0.22546942410145396</v>
      </c>
      <c r="F40" s="87">
        <f t="shared" ref="F40:F57" si="22">(C40-B40)/B40</f>
        <v>0.84891882534386709</v>
      </c>
      <c r="G40" s="83">
        <f t="shared" ref="G40:G49" si="23">(E40-D40)/D40</f>
        <v>1.107444702734943</v>
      </c>
      <c r="I40" s="25">
        <v>267.54899999999998</v>
      </c>
      <c r="J40" s="223">
        <v>329.68899999999996</v>
      </c>
      <c r="K40" s="4">
        <f t="shared" si="19"/>
        <v>0.16823235581512039</v>
      </c>
      <c r="L40" s="229">
        <f t="shared" si="20"/>
        <v>0.24401362140286237</v>
      </c>
      <c r="M40" s="87">
        <f t="shared" ref="M40:M57" si="24">(J40-I40)/I40</f>
        <v>0.23225652123536247</v>
      </c>
      <c r="N40" s="83">
        <f t="shared" ref="N40:N49" si="25">(L40-K40)/K40</f>
        <v>0.45045594957382695</v>
      </c>
      <c r="P40" s="49">
        <f t="shared" si="21"/>
        <v>8.4211702495986884</v>
      </c>
      <c r="Q40" s="254">
        <f t="shared" si="21"/>
        <v>5.6124919137925158</v>
      </c>
      <c r="R40" s="92">
        <f t="shared" si="9"/>
        <v>-0.3335258939741802</v>
      </c>
    </row>
    <row r="41" spans="1:18" ht="20.100000000000001" customHeight="1" x14ac:dyDescent="0.25">
      <c r="A41" s="57" t="s">
        <v>178</v>
      </c>
      <c r="B41" s="25">
        <v>370.24</v>
      </c>
      <c r="C41" s="223">
        <v>238.13</v>
      </c>
      <c r="D41" s="4">
        <f t="shared" si="17"/>
        <v>0.12467630429585028</v>
      </c>
      <c r="E41" s="229">
        <f t="shared" si="18"/>
        <v>9.1401440130195133E-2</v>
      </c>
      <c r="F41" s="87">
        <f t="shared" si="22"/>
        <v>-0.35682260155574763</v>
      </c>
      <c r="G41" s="83">
        <f t="shared" si="23"/>
        <v>-0.26689004260742</v>
      </c>
      <c r="I41" s="25">
        <v>288.24</v>
      </c>
      <c r="J41" s="223">
        <v>185.34800000000001</v>
      </c>
      <c r="K41" s="4">
        <f t="shared" si="19"/>
        <v>0.1812426667270306</v>
      </c>
      <c r="L41" s="229">
        <f t="shared" si="20"/>
        <v>0.13718212224180287</v>
      </c>
      <c r="M41" s="87">
        <f t="shared" si="24"/>
        <v>-0.3569664168748265</v>
      </c>
      <c r="N41" s="83">
        <f t="shared" si="25"/>
        <v>-0.24310249501894202</v>
      </c>
      <c r="P41" s="49">
        <f t="shared" si="21"/>
        <v>7.7852203975799483</v>
      </c>
      <c r="Q41" s="254">
        <f t="shared" si="21"/>
        <v>7.7834796119766523</v>
      </c>
      <c r="R41" s="92">
        <f t="shared" si="9"/>
        <v>-2.2360132589658907E-4</v>
      </c>
    </row>
    <row r="42" spans="1:18" ht="20.100000000000001" customHeight="1" x14ac:dyDescent="0.25">
      <c r="A42" s="57" t="s">
        <v>179</v>
      </c>
      <c r="B42" s="25">
        <v>174.06</v>
      </c>
      <c r="C42" s="223">
        <v>216.76</v>
      </c>
      <c r="D42" s="4">
        <f t="shared" si="17"/>
        <v>5.8613757362077835E-2</v>
      </c>
      <c r="E42" s="229">
        <f t="shared" si="18"/>
        <v>8.3198992830055413E-2</v>
      </c>
      <c r="F42" s="87">
        <f t="shared" si="22"/>
        <v>0.24531770653797536</v>
      </c>
      <c r="G42" s="83">
        <f t="shared" si="23"/>
        <v>0.41944479546168512</v>
      </c>
      <c r="I42" s="25">
        <v>91.039999999999992</v>
      </c>
      <c r="J42" s="223">
        <v>101.789</v>
      </c>
      <c r="K42" s="4">
        <f t="shared" si="19"/>
        <v>5.7245116496075707E-2</v>
      </c>
      <c r="L42" s="229">
        <f t="shared" si="20"/>
        <v>7.5337371004115888E-2</v>
      </c>
      <c r="M42" s="87">
        <f t="shared" si="24"/>
        <v>0.11806898066783843</v>
      </c>
      <c r="N42" s="83">
        <f t="shared" si="25"/>
        <v>0.3160488722086966</v>
      </c>
      <c r="P42" s="49">
        <f t="shared" si="21"/>
        <v>5.2303803286223136</v>
      </c>
      <c r="Q42" s="254">
        <f t="shared" si="21"/>
        <v>4.6959309835763055</v>
      </c>
      <c r="R42" s="92">
        <f t="shared" si="9"/>
        <v>-0.10218173659787806</v>
      </c>
    </row>
    <row r="43" spans="1:18" ht="20.100000000000001" customHeight="1" x14ac:dyDescent="0.25">
      <c r="A43" s="57" t="s">
        <v>182</v>
      </c>
      <c r="B43" s="25">
        <v>252.87</v>
      </c>
      <c r="C43" s="223">
        <v>188.59</v>
      </c>
      <c r="D43" s="4">
        <f t="shared" si="17"/>
        <v>8.515259579540746E-2</v>
      </c>
      <c r="E43" s="229">
        <f t="shared" si="18"/>
        <v>7.2386501466230629E-2</v>
      </c>
      <c r="F43" s="87">
        <f t="shared" si="22"/>
        <v>-0.25420176375212561</v>
      </c>
      <c r="G43" s="83">
        <f t="shared" si="23"/>
        <v>-0.149920201608996</v>
      </c>
      <c r="I43" s="25">
        <v>136.309</v>
      </c>
      <c r="J43" s="223">
        <v>94.24799999999999</v>
      </c>
      <c r="K43" s="4">
        <f t="shared" si="19"/>
        <v>8.5709848247622858E-2</v>
      </c>
      <c r="L43" s="229">
        <f t="shared" si="20"/>
        <v>6.9756030046428524E-2</v>
      </c>
      <c r="M43" s="87">
        <f t="shared" si="24"/>
        <v>-0.30857096743428541</v>
      </c>
      <c r="N43" s="83">
        <f t="shared" si="25"/>
        <v>-0.18613751543582752</v>
      </c>
      <c r="P43" s="49">
        <f t="shared" si="21"/>
        <v>5.3904773203622414</v>
      </c>
      <c r="Q43" s="254">
        <f t="shared" si="21"/>
        <v>4.9975078211994264</v>
      </c>
      <c r="R43" s="92">
        <f t="shared" si="9"/>
        <v>-7.2900686860956382E-2</v>
      </c>
    </row>
    <row r="44" spans="1:18" ht="20.100000000000001" customHeight="1" x14ac:dyDescent="0.25">
      <c r="A44" s="57" t="s">
        <v>180</v>
      </c>
      <c r="B44" s="25">
        <v>81.13</v>
      </c>
      <c r="C44" s="223">
        <v>167.82</v>
      </c>
      <c r="D44" s="4">
        <f t="shared" si="17"/>
        <v>2.7320085802512779E-2</v>
      </c>
      <c r="E44" s="229">
        <f t="shared" si="18"/>
        <v>6.4414352171710182E-2</v>
      </c>
      <c r="F44" s="87">
        <f t="shared" si="22"/>
        <v>1.06853198570196</v>
      </c>
      <c r="G44" s="83">
        <f t="shared" si="23"/>
        <v>1.3577653685767574</v>
      </c>
      <c r="I44" s="25">
        <v>54.835000000000001</v>
      </c>
      <c r="J44" s="223">
        <v>91.411000000000001</v>
      </c>
      <c r="K44" s="4">
        <f t="shared" si="19"/>
        <v>3.447974476122926E-2</v>
      </c>
      <c r="L44" s="229">
        <f t="shared" si="20"/>
        <v>6.7656273476085202E-2</v>
      </c>
      <c r="M44" s="87">
        <f t="shared" si="24"/>
        <v>0.66701923953679221</v>
      </c>
      <c r="N44" s="83">
        <f t="shared" si="25"/>
        <v>0.96220343116232354</v>
      </c>
      <c r="P44" s="49">
        <f t="shared" si="21"/>
        <v>6.758905460372242</v>
      </c>
      <c r="Q44" s="254">
        <f t="shared" si="21"/>
        <v>5.4469669884399954</v>
      </c>
      <c r="R44" s="92">
        <f t="shared" si="9"/>
        <v>-0.19410516682385917</v>
      </c>
    </row>
    <row r="45" spans="1:18" ht="20.100000000000001" customHeight="1" x14ac:dyDescent="0.25">
      <c r="A45" s="57" t="s">
        <v>187</v>
      </c>
      <c r="B45" s="25">
        <v>20.440000000000001</v>
      </c>
      <c r="C45" s="223">
        <v>56.83</v>
      </c>
      <c r="D45" s="4">
        <f t="shared" si="17"/>
        <v>6.8830587181481738E-3</v>
      </c>
      <c r="E45" s="229">
        <f t="shared" si="18"/>
        <v>2.1813059432238647E-2</v>
      </c>
      <c r="F45" s="87">
        <f t="shared" si="22"/>
        <v>1.7803326810176126</v>
      </c>
      <c r="G45" s="83">
        <f t="shared" si="23"/>
        <v>2.1690939051159597</v>
      </c>
      <c r="I45" s="25">
        <v>23.526000000000003</v>
      </c>
      <c r="J45" s="223">
        <v>53.59</v>
      </c>
      <c r="K45" s="4">
        <f t="shared" si="19"/>
        <v>1.4792932894185824E-2</v>
      </c>
      <c r="L45" s="229">
        <f t="shared" si="20"/>
        <v>3.9663713290341497E-2</v>
      </c>
      <c r="M45" s="87">
        <f t="shared" si="24"/>
        <v>1.2779052962679587</v>
      </c>
      <c r="N45" s="83">
        <f t="shared" si="25"/>
        <v>1.6812609489988843</v>
      </c>
      <c r="P45" s="49">
        <f t="shared" si="21"/>
        <v>11.509784735812135</v>
      </c>
      <c r="Q45" s="254">
        <f t="shared" si="21"/>
        <v>9.4298785852542686</v>
      </c>
      <c r="R45" s="92">
        <f t="shared" si="9"/>
        <v>-0.18070764990819849</v>
      </c>
    </row>
    <row r="46" spans="1:18" ht="20.100000000000001" customHeight="1" x14ac:dyDescent="0.25">
      <c r="A46" s="57" t="s">
        <v>183</v>
      </c>
      <c r="B46" s="25">
        <v>117.96</v>
      </c>
      <c r="C46" s="223">
        <v>67.75</v>
      </c>
      <c r="D46" s="4">
        <f t="shared" si="17"/>
        <v>3.972238778829542E-2</v>
      </c>
      <c r="E46" s="229">
        <f t="shared" si="18"/>
        <v>2.6004483134509388E-2</v>
      </c>
      <c r="F46" s="87">
        <f t="shared" si="22"/>
        <v>-0.42565276364869442</v>
      </c>
      <c r="G46" s="83">
        <f t="shared" si="23"/>
        <v>-0.34534441199499449</v>
      </c>
      <c r="I46" s="25">
        <v>69.534999999999997</v>
      </c>
      <c r="J46" s="223">
        <v>47.222999999999999</v>
      </c>
      <c r="K46" s="4">
        <f t="shared" si="19"/>
        <v>4.372296985451038E-2</v>
      </c>
      <c r="L46" s="229">
        <f t="shared" si="20"/>
        <v>3.4951288164019337E-2</v>
      </c>
      <c r="M46" s="87">
        <f t="shared" si="24"/>
        <v>-0.3208743798087294</v>
      </c>
      <c r="N46" s="83">
        <f t="shared" si="25"/>
        <v>-0.20061953064211105</v>
      </c>
      <c r="P46" s="49">
        <f t="shared" si="21"/>
        <v>5.8947948457104102</v>
      </c>
      <c r="Q46" s="254">
        <f t="shared" si="21"/>
        <v>6.9701845018450186</v>
      </c>
      <c r="R46" s="92">
        <f t="shared" si="9"/>
        <v>0.18243037871235837</v>
      </c>
    </row>
    <row r="47" spans="1:18" ht="20.100000000000001" customHeight="1" x14ac:dyDescent="0.25">
      <c r="A47" s="57" t="s">
        <v>184</v>
      </c>
      <c r="B47" s="25">
        <v>16.190000000000001</v>
      </c>
      <c r="C47" s="223">
        <v>20.549999999999997</v>
      </c>
      <c r="D47" s="4">
        <f t="shared" si="17"/>
        <v>5.4518943564979905E-3</v>
      </c>
      <c r="E47" s="229">
        <f t="shared" si="18"/>
        <v>7.887706692460042E-3</v>
      </c>
      <c r="F47" s="87">
        <f t="shared" si="22"/>
        <v>0.26930203829524368</v>
      </c>
      <c r="G47" s="83">
        <f t="shared" si="23"/>
        <v>0.4467827468187936</v>
      </c>
      <c r="I47" s="25">
        <v>10.585000000000001</v>
      </c>
      <c r="J47" s="223">
        <v>19.373000000000001</v>
      </c>
      <c r="K47" s="4">
        <f t="shared" si="19"/>
        <v>6.6557508579850782E-3</v>
      </c>
      <c r="L47" s="229">
        <f t="shared" si="20"/>
        <v>1.4338591482996562E-2</v>
      </c>
      <c r="M47" s="87">
        <f t="shared" si="24"/>
        <v>0.83023145961265943</v>
      </c>
      <c r="N47" s="83">
        <f t="shared" si="25"/>
        <v>1.1543161378695808</v>
      </c>
      <c r="P47" s="49">
        <f t="shared" si="21"/>
        <v>6.5379864113650399</v>
      </c>
      <c r="Q47" s="254">
        <f t="shared" si="21"/>
        <v>9.4272506082725087</v>
      </c>
      <c r="R47" s="92">
        <f t="shared" si="9"/>
        <v>0.44191957815712729</v>
      </c>
    </row>
    <row r="48" spans="1:18" ht="20.100000000000001" customHeight="1" x14ac:dyDescent="0.25">
      <c r="A48" s="57" t="s">
        <v>181</v>
      </c>
      <c r="B48" s="25">
        <v>194.79999999999998</v>
      </c>
      <c r="C48" s="223">
        <v>36.119999999999997</v>
      </c>
      <c r="D48" s="4">
        <f t="shared" si="17"/>
        <v>6.559783944693072E-2</v>
      </c>
      <c r="E48" s="229">
        <f t="shared" si="18"/>
        <v>1.3863939938280133E-2</v>
      </c>
      <c r="F48" s="87">
        <f t="shared" si="22"/>
        <v>-0.81457905544147835</v>
      </c>
      <c r="G48" s="83">
        <f t="shared" si="23"/>
        <v>-0.78865249137517413</v>
      </c>
      <c r="I48" s="25">
        <v>81.070000000000007</v>
      </c>
      <c r="J48" s="223">
        <v>18.210999999999999</v>
      </c>
      <c r="K48" s="4">
        <f t="shared" si="19"/>
        <v>5.0976071994034033E-2</v>
      </c>
      <c r="L48" s="229">
        <f t="shared" si="20"/>
        <v>1.3478557244456221E-2</v>
      </c>
      <c r="M48" s="87">
        <f t="shared" si="24"/>
        <v>-0.77536696681879858</v>
      </c>
      <c r="N48" s="83">
        <f t="shared" si="25"/>
        <v>-0.73559050909152668</v>
      </c>
      <c r="P48" s="49">
        <f t="shared" si="21"/>
        <v>4.1617043121149901</v>
      </c>
      <c r="Q48" s="254">
        <f t="shared" si="21"/>
        <v>5.0418050941306758</v>
      </c>
      <c r="R48" s="92">
        <f t="shared" si="9"/>
        <v>0.21147604827513944</v>
      </c>
    </row>
    <row r="49" spans="1:18" ht="20.100000000000001" customHeight="1" x14ac:dyDescent="0.25">
      <c r="A49" s="57" t="s">
        <v>186</v>
      </c>
      <c r="B49" s="25">
        <v>21.18</v>
      </c>
      <c r="C49" s="223">
        <v>14.69</v>
      </c>
      <c r="D49" s="4">
        <f t="shared" si="17"/>
        <v>7.132249689353146E-3</v>
      </c>
      <c r="E49" s="229">
        <f t="shared" si="18"/>
        <v>5.638462837578493E-3</v>
      </c>
      <c r="F49" s="87">
        <f t="shared" si="22"/>
        <v>-0.30642115203021719</v>
      </c>
      <c r="G49" s="83">
        <f t="shared" si="23"/>
        <v>-0.20944118852212126</v>
      </c>
      <c r="I49" s="25">
        <v>14.096</v>
      </c>
      <c r="J49" s="223">
        <v>13.274000000000001</v>
      </c>
      <c r="K49" s="4">
        <f t="shared" si="19"/>
        <v>8.8634354363871185E-3</v>
      </c>
      <c r="L49" s="229">
        <f t="shared" si="20"/>
        <v>9.8245219297628857E-3</v>
      </c>
      <c r="M49" s="87">
        <f t="shared" si="24"/>
        <v>-5.8314415437003345E-2</v>
      </c>
      <c r="N49" s="83">
        <f t="shared" si="25"/>
        <v>0.10843272907818707</v>
      </c>
      <c r="P49" s="49">
        <f t="shared" si="21"/>
        <v>6.6553352219074604</v>
      </c>
      <c r="Q49" s="254">
        <f t="shared" si="21"/>
        <v>9.0360789652825062</v>
      </c>
      <c r="R49" s="92">
        <f t="shared" si="9"/>
        <v>0.35771958346114829</v>
      </c>
    </row>
    <row r="50" spans="1:18" ht="20.100000000000001" customHeight="1" x14ac:dyDescent="0.25">
      <c r="A50" s="57" t="s">
        <v>190</v>
      </c>
      <c r="B50" s="25">
        <v>3.14</v>
      </c>
      <c r="C50" s="223">
        <v>6.14</v>
      </c>
      <c r="D50" s="4">
        <f t="shared" si="17"/>
        <v>1.0573779048427233E-3</v>
      </c>
      <c r="E50" s="229">
        <f t="shared" si="18"/>
        <v>2.3567162575038763E-3</v>
      </c>
      <c r="F50" s="87">
        <f t="shared" ref="F50:F55" si="26">(C50-B50)/B50</f>
        <v>0.95541401273885329</v>
      </c>
      <c r="G50" s="83">
        <f t="shared" ref="G50:G55" si="27">(E50-D50)/D50</f>
        <v>1.2288306259382444</v>
      </c>
      <c r="I50" s="25">
        <v>2.78</v>
      </c>
      <c r="J50" s="223">
        <v>5.4239999999999995</v>
      </c>
      <c r="K50" s="4">
        <f t="shared" si="19"/>
        <v>1.7480384870286741E-3</v>
      </c>
      <c r="L50" s="229">
        <f t="shared" si="20"/>
        <v>4.0144799568354586E-3</v>
      </c>
      <c r="M50" s="87">
        <f t="shared" ref="M50:M55" si="28">(J50-I50)/I50</f>
        <v>0.95107913669064748</v>
      </c>
      <c r="N50" s="83">
        <f t="shared" ref="N50:N55" si="29">(L50-K50)/K50</f>
        <v>1.296562682472338</v>
      </c>
      <c r="P50" s="49">
        <f t="shared" ref="P50:P55" si="30">(I50/B50)*10</f>
        <v>8.8535031847133752</v>
      </c>
      <c r="Q50" s="254">
        <f t="shared" ref="Q50:Q55" si="31">(J50/C50)*10</f>
        <v>8.8338762214983717</v>
      </c>
      <c r="R50" s="92">
        <f t="shared" ref="R50:R55" si="32">(Q50-P50)/P50</f>
        <v>-2.2168584350759301E-3</v>
      </c>
    </row>
    <row r="51" spans="1:18" ht="20.100000000000001" customHeight="1" x14ac:dyDescent="0.25">
      <c r="A51" s="57" t="s">
        <v>221</v>
      </c>
      <c r="B51" s="25">
        <v>0.75</v>
      </c>
      <c r="C51" s="223">
        <v>4.7300000000000004</v>
      </c>
      <c r="D51" s="4">
        <f t="shared" si="17"/>
        <v>2.5255841676179695E-4</v>
      </c>
      <c r="E51" s="229">
        <f t="shared" si="18"/>
        <v>1.8155159442985892E-3</v>
      </c>
      <c r="F51" s="87">
        <f t="shared" si="26"/>
        <v>5.3066666666666675</v>
      </c>
      <c r="G51" s="83">
        <f t="shared" si="27"/>
        <v>6.1884990711313792</v>
      </c>
      <c r="I51" s="25">
        <v>1.1339999999999999</v>
      </c>
      <c r="J51" s="223">
        <v>3.5590000000000002</v>
      </c>
      <c r="K51" s="4">
        <f t="shared" si="19"/>
        <v>7.1304879291025761E-4</v>
      </c>
      <c r="L51" s="229">
        <f t="shared" si="20"/>
        <v>2.6341324053055677E-3</v>
      </c>
      <c r="M51" s="87">
        <f t="shared" si="28"/>
        <v>2.1384479717813054</v>
      </c>
      <c r="N51" s="83">
        <f t="shared" si="29"/>
        <v>2.6941825461263944</v>
      </c>
      <c r="P51" s="49">
        <f t="shared" si="30"/>
        <v>15.119999999999997</v>
      </c>
      <c r="Q51" s="254">
        <f t="shared" si="31"/>
        <v>7.5243128964059194</v>
      </c>
      <c r="R51" s="92">
        <f t="shared" si="32"/>
        <v>-0.50236025817421159</v>
      </c>
    </row>
    <row r="52" spans="1:18" ht="20.100000000000001" customHeight="1" x14ac:dyDescent="0.25">
      <c r="A52" s="57" t="s">
        <v>191</v>
      </c>
      <c r="B52" s="25"/>
      <c r="C52" s="223">
        <v>6.21</v>
      </c>
      <c r="D52" s="4">
        <f t="shared" si="17"/>
        <v>0</v>
      </c>
      <c r="E52" s="229">
        <f t="shared" si="18"/>
        <v>2.383584358159458E-3</v>
      </c>
      <c r="F52" s="87"/>
      <c r="G52" s="83"/>
      <c r="I52" s="25"/>
      <c r="J52" s="223">
        <v>3.3039999999999998</v>
      </c>
      <c r="K52" s="4">
        <f t="shared" si="19"/>
        <v>0</v>
      </c>
      <c r="L52" s="229">
        <f t="shared" si="20"/>
        <v>2.4453985577773518E-3</v>
      </c>
      <c r="M52" s="87"/>
      <c r="N52" s="83"/>
      <c r="P52" s="49"/>
      <c r="Q52" s="254">
        <f t="shared" si="31"/>
        <v>5.3204508856682766</v>
      </c>
      <c r="R52" s="92"/>
    </row>
    <row r="53" spans="1:18" ht="20.100000000000001" customHeight="1" x14ac:dyDescent="0.25">
      <c r="A53" s="57" t="s">
        <v>197</v>
      </c>
      <c r="B53" s="25">
        <v>6.41</v>
      </c>
      <c r="C53" s="223">
        <v>6.31</v>
      </c>
      <c r="D53" s="4">
        <f t="shared" si="17"/>
        <v>2.158532601924158E-3</v>
      </c>
      <c r="E53" s="229">
        <f t="shared" si="18"/>
        <v>2.4219673590960031E-3</v>
      </c>
      <c r="F53" s="87">
        <f t="shared" si="26"/>
        <v>-1.5600624024961081E-2</v>
      </c>
      <c r="G53" s="83">
        <f t="shared" si="27"/>
        <v>0.12204344606007535</v>
      </c>
      <c r="I53" s="25">
        <v>4.8070000000000004</v>
      </c>
      <c r="J53" s="223">
        <v>2.7040000000000002</v>
      </c>
      <c r="K53" s="4">
        <f t="shared" si="19"/>
        <v>3.0225974845851933E-3</v>
      </c>
      <c r="L53" s="229">
        <f t="shared" si="20"/>
        <v>2.0013189165344917E-3</v>
      </c>
      <c r="M53" s="87">
        <f t="shared" si="28"/>
        <v>-0.4374869981277304</v>
      </c>
      <c r="N53" s="83">
        <f t="shared" si="29"/>
        <v>-0.33788110168789376</v>
      </c>
      <c r="P53" s="49">
        <f t="shared" si="30"/>
        <v>7.4992199687987524</v>
      </c>
      <c r="Q53" s="254">
        <f t="shared" si="31"/>
        <v>4.2852614896988914</v>
      </c>
      <c r="R53" s="92">
        <f t="shared" si="32"/>
        <v>-0.42857237052278152</v>
      </c>
    </row>
    <row r="54" spans="1:18" ht="20.100000000000001" customHeight="1" x14ac:dyDescent="0.25">
      <c r="A54" s="57" t="s">
        <v>194</v>
      </c>
      <c r="B54" s="25"/>
      <c r="C54" s="223">
        <v>3.06</v>
      </c>
      <c r="D54" s="4">
        <f t="shared" si="17"/>
        <v>0</v>
      </c>
      <c r="E54" s="229">
        <f t="shared" si="18"/>
        <v>1.1745198286582839E-3</v>
      </c>
      <c r="F54" s="87"/>
      <c r="G54" s="83"/>
      <c r="I54" s="25"/>
      <c r="J54" s="223">
        <v>2.6779999999999999</v>
      </c>
      <c r="K54" s="4">
        <f t="shared" si="19"/>
        <v>0</v>
      </c>
      <c r="L54" s="229">
        <f t="shared" si="20"/>
        <v>1.9820754654139676E-3</v>
      </c>
      <c r="M54" s="87"/>
      <c r="N54" s="83"/>
      <c r="P54" s="49"/>
      <c r="Q54" s="254">
        <f t="shared" si="31"/>
        <v>8.7516339869281055</v>
      </c>
      <c r="R54" s="92"/>
    </row>
    <row r="55" spans="1:18" ht="20.100000000000001" customHeight="1" x14ac:dyDescent="0.25">
      <c r="A55" s="57" t="s">
        <v>185</v>
      </c>
      <c r="B55" s="25">
        <v>68.760000000000005</v>
      </c>
      <c r="C55" s="223">
        <v>3.01</v>
      </c>
      <c r="D55" s="4">
        <f t="shared" si="17"/>
        <v>2.3154555648721546E-2</v>
      </c>
      <c r="E55" s="229">
        <f t="shared" si="18"/>
        <v>1.1553283281900111E-3</v>
      </c>
      <c r="F55" s="87">
        <f t="shared" si="26"/>
        <v>-0.95622454915648625</v>
      </c>
      <c r="G55" s="83">
        <f t="shared" si="27"/>
        <v>-0.95010362773885493</v>
      </c>
      <c r="I55" s="25">
        <v>22.039000000000001</v>
      </c>
      <c r="J55" s="223">
        <v>2.375</v>
      </c>
      <c r="K55" s="4">
        <f t="shared" si="19"/>
        <v>1.3857920940872284E-2</v>
      </c>
      <c r="L55" s="229">
        <f t="shared" si="20"/>
        <v>1.7578152465863228E-3</v>
      </c>
      <c r="M55" s="87">
        <f t="shared" si="28"/>
        <v>-0.89223648985888648</v>
      </c>
      <c r="N55" s="83">
        <f t="shared" si="29"/>
        <v>-0.87315447576253258</v>
      </c>
      <c r="P55" s="49">
        <f t="shared" si="30"/>
        <v>3.2052065154159393</v>
      </c>
      <c r="Q55" s="254">
        <f t="shared" si="31"/>
        <v>7.8903654485049834</v>
      </c>
      <c r="R55" s="92">
        <f t="shared" si="32"/>
        <v>1.4617338728581273</v>
      </c>
    </row>
    <row r="56" spans="1:18" ht="20.100000000000001" customHeight="1" thickBot="1" x14ac:dyDescent="0.3">
      <c r="A56" s="14" t="s">
        <v>18</v>
      </c>
      <c r="B56" s="25">
        <f>B57-SUM(B39:B55)</f>
        <v>2.4100000000003092</v>
      </c>
      <c r="C56" s="223">
        <f>C57-SUM(C39:C55)</f>
        <v>2.5099999999997635</v>
      </c>
      <c r="D56" s="4">
        <f t="shared" si="17"/>
        <v>8.1155437919467829E-4</v>
      </c>
      <c r="E56" s="229">
        <f t="shared" si="18"/>
        <v>9.6341332350719422E-4</v>
      </c>
      <c r="F56" s="87">
        <f t="shared" ref="F52:F56" si="33">(C56-B56)/B56</f>
        <v>4.1493775933378205E-2</v>
      </c>
      <c r="G56" s="83">
        <f t="shared" ref="G52:G56" si="34">(E56-D56)/D56</f>
        <v>0.18712109527793888</v>
      </c>
      <c r="I56" s="25">
        <f>I57-SUM(I39:I55)</f>
        <v>2.7550000000001091</v>
      </c>
      <c r="J56" s="223">
        <f>J57-SUM(J39:J55)</f>
        <v>2.4709999999997763</v>
      </c>
      <c r="K56" s="4">
        <f t="shared" si="19"/>
        <v>1.732318716461938E-3</v>
      </c>
      <c r="L56" s="229">
        <f t="shared" si="20"/>
        <v>1.828867989185015E-3</v>
      </c>
      <c r="M56" s="87">
        <f t="shared" ref="M52:M56" si="35">(J56-I56)/I56</f>
        <v>-0.10308529945565213</v>
      </c>
      <c r="N56" s="83">
        <f t="shared" ref="N52:N56" si="36">(L56-K56)/K56</f>
        <v>5.5734127793913006E-2</v>
      </c>
      <c r="P56" s="49">
        <f t="shared" ref="P52:P56" si="37">(I56/B56)*10</f>
        <v>11.43153526970853</v>
      </c>
      <c r="Q56" s="254">
        <f t="shared" ref="Q52:Q56" si="38">(J56/C56)*10</f>
        <v>9.8446215139442597</v>
      </c>
      <c r="R56" s="92">
        <f t="shared" ref="R52:R56" si="39">(Q56-P56)/P56</f>
        <v>-0.1388189528636018</v>
      </c>
    </row>
    <row r="57" spans="1:18" ht="26.25" customHeight="1" thickBot="1" x14ac:dyDescent="0.3">
      <c r="A57" s="18" t="s">
        <v>19</v>
      </c>
      <c r="B57" s="61">
        <v>2969.6100000000006</v>
      </c>
      <c r="C57" s="251">
        <v>2605.3200000000002</v>
      </c>
      <c r="D57" s="58">
        <f>SUM(D39:D56)</f>
        <v>0.99999999999999989</v>
      </c>
      <c r="E57" s="252">
        <f>SUM(E39:E56)</f>
        <v>1</v>
      </c>
      <c r="F57" s="97">
        <f t="shared" si="22"/>
        <v>-0.12267267418954016</v>
      </c>
      <c r="G57" s="99">
        <v>0</v>
      </c>
      <c r="H57" s="2"/>
      <c r="I57" s="61">
        <v>1590.354</v>
      </c>
      <c r="J57" s="251">
        <v>1351.1089999999999</v>
      </c>
      <c r="K57" s="58">
        <f>SUM(K39:K56)</f>
        <v>0.99999999999999989</v>
      </c>
      <c r="L57" s="252">
        <f>SUM(L39:L56)</f>
        <v>0.99999999999999989</v>
      </c>
      <c r="M57" s="97">
        <f t="shared" si="24"/>
        <v>-0.15043506037020696</v>
      </c>
      <c r="N57" s="99">
        <v>0</v>
      </c>
      <c r="O57" s="2"/>
      <c r="P57" s="40">
        <f t="shared" si="21"/>
        <v>5.3554305110772118</v>
      </c>
      <c r="Q57" s="244">
        <f t="shared" si="21"/>
        <v>5.1859618012374673</v>
      </c>
      <c r="R57" s="98">
        <f t="shared" si="9"/>
        <v>-3.1644273880356427E-2</v>
      </c>
    </row>
    <row r="59" spans="1:18" ht="15.75" thickBot="1" x14ac:dyDescent="0.3"/>
    <row r="60" spans="1:18" x14ac:dyDescent="0.25">
      <c r="A60" s="424" t="s">
        <v>16</v>
      </c>
      <c r="B60" s="408" t="s">
        <v>1</v>
      </c>
      <c r="C60" s="404"/>
      <c r="D60" s="408" t="s">
        <v>13</v>
      </c>
      <c r="E60" s="404"/>
      <c r="F60" s="427" t="s">
        <v>141</v>
      </c>
      <c r="G60" s="423"/>
      <c r="I60" s="428" t="s">
        <v>20</v>
      </c>
      <c r="J60" s="429"/>
      <c r="K60" s="408" t="s">
        <v>13</v>
      </c>
      <c r="L60" s="410"/>
      <c r="M60" s="422" t="s">
        <v>141</v>
      </c>
      <c r="N60" s="423"/>
      <c r="P60" s="403" t="s">
        <v>23</v>
      </c>
      <c r="Q60" s="404"/>
      <c r="R60" s="208" t="s">
        <v>0</v>
      </c>
    </row>
    <row r="61" spans="1:18" x14ac:dyDescent="0.25">
      <c r="A61" s="425"/>
      <c r="B61" s="411" t="str">
        <f>B5</f>
        <v>jan.-fev</v>
      </c>
      <c r="C61" s="412"/>
      <c r="D61" s="411" t="str">
        <f>B5</f>
        <v>jan.-fev</v>
      </c>
      <c r="E61" s="412"/>
      <c r="F61" s="411" t="str">
        <f>B5</f>
        <v>jan.-fev</v>
      </c>
      <c r="G61" s="413"/>
      <c r="I61" s="401" t="str">
        <f>B5</f>
        <v>jan.-fev</v>
      </c>
      <c r="J61" s="412"/>
      <c r="K61" s="411" t="str">
        <f>B5</f>
        <v>jan.-fev</v>
      </c>
      <c r="L61" s="402"/>
      <c r="M61" s="412" t="str">
        <f>B5</f>
        <v>jan.-fev</v>
      </c>
      <c r="N61" s="413"/>
      <c r="P61" s="401" t="str">
        <f>B5</f>
        <v>jan.-fev</v>
      </c>
      <c r="Q61" s="402"/>
      <c r="R61" s="209" t="str">
        <f>R37</f>
        <v>2019/2018</v>
      </c>
    </row>
    <row r="62" spans="1:18" ht="19.5" customHeight="1" thickBot="1" x14ac:dyDescent="0.3">
      <c r="A62" s="426"/>
      <c r="B62" s="148">
        <f>B6</f>
        <v>2018</v>
      </c>
      <c r="C62" s="213">
        <f>C6</f>
        <v>2019</v>
      </c>
      <c r="D62" s="148">
        <f>B6</f>
        <v>2018</v>
      </c>
      <c r="E62" s="213">
        <f>C6</f>
        <v>2019</v>
      </c>
      <c r="F62" s="148" t="s">
        <v>1</v>
      </c>
      <c r="G62" s="212" t="s">
        <v>15</v>
      </c>
      <c r="I62" s="36">
        <f>B6</f>
        <v>2018</v>
      </c>
      <c r="J62" s="213">
        <f>C6</f>
        <v>2019</v>
      </c>
      <c r="K62" s="148">
        <f>B6</f>
        <v>2018</v>
      </c>
      <c r="L62" s="213">
        <f>C6</f>
        <v>2019</v>
      </c>
      <c r="M62" s="37">
        <v>1000</v>
      </c>
      <c r="N62" s="212" t="s">
        <v>15</v>
      </c>
      <c r="P62" s="36">
        <f>B6</f>
        <v>2018</v>
      </c>
      <c r="Q62" s="213">
        <f>C6</f>
        <v>2019</v>
      </c>
      <c r="R62" s="210" t="s">
        <v>24</v>
      </c>
    </row>
    <row r="63" spans="1:18" ht="20.100000000000001" customHeight="1" x14ac:dyDescent="0.25">
      <c r="A63" s="57" t="s">
        <v>142</v>
      </c>
      <c r="B63" s="59">
        <v>293</v>
      </c>
      <c r="C63" s="245">
        <v>219.42000000000002</v>
      </c>
      <c r="D63" s="4">
        <f t="shared" ref="D63:D83" si="40">B63/$B$84</f>
        <v>0.26885913799906402</v>
      </c>
      <c r="E63" s="247">
        <f t="shared" ref="E63:E83" si="41">C63/$C$84</f>
        <v>0.20126951512594254</v>
      </c>
      <c r="F63" s="100">
        <f t="shared" ref="F63:F68" si="42">(C63-B63)/B63</f>
        <v>-0.25112627986348118</v>
      </c>
      <c r="G63" s="101">
        <f t="shared" ref="G63:G68" si="43">(E63-D63)/D63</f>
        <v>-0.2513941812658671</v>
      </c>
      <c r="I63" s="25">
        <v>497.36699999999996</v>
      </c>
      <c r="J63" s="245">
        <v>338.78699999999998</v>
      </c>
      <c r="K63" s="63">
        <f t="shared" ref="K63:K84" si="44">I63/$I$84</f>
        <v>0.52257771679115572</v>
      </c>
      <c r="L63" s="247">
        <f t="shared" ref="L63:L84" si="45">J63/$J$84</f>
        <v>0.40385873938310229</v>
      </c>
      <c r="M63" s="100">
        <f t="shared" ref="M63:M68" si="46">(J63-I63)/I63</f>
        <v>-0.31883900620668437</v>
      </c>
      <c r="N63" s="101">
        <f t="shared" ref="N63:N68" si="47">(L63-K63)/K63</f>
        <v>-0.2271795631414161</v>
      </c>
      <c r="P63" s="64">
        <f t="shared" ref="P63:Q84" si="48">(I63/B63)*10</f>
        <v>16.974982935153584</v>
      </c>
      <c r="Q63" s="249">
        <f t="shared" si="48"/>
        <v>15.440114848236258</v>
      </c>
      <c r="R63" s="104">
        <f t="shared" si="9"/>
        <v>-9.0419418551447236E-2</v>
      </c>
    </row>
    <row r="64" spans="1:18" ht="20.100000000000001" customHeight="1" x14ac:dyDescent="0.25">
      <c r="A64" s="57" t="s">
        <v>150</v>
      </c>
      <c r="B64" s="25">
        <v>330.07</v>
      </c>
      <c r="C64" s="223">
        <v>406.86</v>
      </c>
      <c r="D64" s="4">
        <f t="shared" si="40"/>
        <v>0.30287486579983303</v>
      </c>
      <c r="E64" s="229">
        <f t="shared" si="41"/>
        <v>0.37320442495734657</v>
      </c>
      <c r="F64" s="102">
        <f t="shared" si="42"/>
        <v>0.23264762020177546</v>
      </c>
      <c r="G64" s="83">
        <f t="shared" si="43"/>
        <v>0.23220665396511855</v>
      </c>
      <c r="I64" s="25">
        <v>180.62099999999998</v>
      </c>
      <c r="J64" s="223">
        <v>222.58800000000002</v>
      </c>
      <c r="K64" s="31">
        <f t="shared" si="44"/>
        <v>0.18977638199666511</v>
      </c>
      <c r="L64" s="229">
        <f t="shared" si="45"/>
        <v>0.26534108180599014</v>
      </c>
      <c r="M64" s="102">
        <f t="shared" si="46"/>
        <v>0.23234839802680776</v>
      </c>
      <c r="N64" s="83">
        <f t="shared" si="47"/>
        <v>0.3981775762310239</v>
      </c>
      <c r="P64" s="62">
        <f t="shared" si="48"/>
        <v>5.4722028660587139</v>
      </c>
      <c r="Q64" s="236">
        <f t="shared" si="48"/>
        <v>5.470874502285799</v>
      </c>
      <c r="R64" s="92">
        <f t="shared" si="9"/>
        <v>-2.427475379529625E-4</v>
      </c>
    </row>
    <row r="65" spans="1:18" ht="20.100000000000001" customHeight="1" x14ac:dyDescent="0.25">
      <c r="A65" s="57" t="s">
        <v>148</v>
      </c>
      <c r="B65" s="25">
        <v>148.28</v>
      </c>
      <c r="C65" s="223">
        <v>139.04999999999998</v>
      </c>
      <c r="D65" s="4">
        <f t="shared" si="40"/>
        <v>0.13606291120307581</v>
      </c>
      <c r="E65" s="229">
        <f t="shared" si="41"/>
        <v>0.12754774440918015</v>
      </c>
      <c r="F65" s="102">
        <f t="shared" si="42"/>
        <v>-6.2247100080928097E-2</v>
      </c>
      <c r="G65" s="83">
        <f t="shared" si="43"/>
        <v>-6.2582570949012373E-2</v>
      </c>
      <c r="I65" s="25">
        <v>84.914000000000001</v>
      </c>
      <c r="J65" s="223">
        <v>81.418000000000006</v>
      </c>
      <c r="K65" s="31">
        <f t="shared" si="44"/>
        <v>8.9218151271805726E-2</v>
      </c>
      <c r="L65" s="229">
        <f t="shared" si="45"/>
        <v>9.7056176426762023E-2</v>
      </c>
      <c r="M65" s="102">
        <f t="shared" si="46"/>
        <v>-4.1171067197399665E-2</v>
      </c>
      <c r="N65" s="83">
        <f t="shared" si="47"/>
        <v>8.7852360122073384E-2</v>
      </c>
      <c r="P65" s="62">
        <f t="shared" si="48"/>
        <v>5.7265983274885359</v>
      </c>
      <c r="Q65" s="236">
        <f t="shared" si="48"/>
        <v>5.8553038475368577</v>
      </c>
      <c r="R65" s="92">
        <f t="shared" si="9"/>
        <v>2.2475038877882512E-2</v>
      </c>
    </row>
    <row r="66" spans="1:18" ht="20.100000000000001" customHeight="1" x14ac:dyDescent="0.25">
      <c r="A66" s="57" t="s">
        <v>146</v>
      </c>
      <c r="B66" s="25">
        <v>151.63</v>
      </c>
      <c r="C66" s="223">
        <v>137.72</v>
      </c>
      <c r="D66" s="4">
        <f t="shared" si="40"/>
        <v>0.13913689793446443</v>
      </c>
      <c r="E66" s="229">
        <f t="shared" si="41"/>
        <v>0.12632776238786259</v>
      </c>
      <c r="F66" s="102">
        <f t="shared" ref="F66" si="49">(C66-B66)/B66</f>
        <v>-9.1736463760469539E-2</v>
      </c>
      <c r="G66" s="83">
        <f t="shared" ref="G66" si="50">(E66-D66)/D66</f>
        <v>-9.206138513045721E-2</v>
      </c>
      <c r="I66" s="25">
        <v>55.894999999999996</v>
      </c>
      <c r="J66" s="223">
        <v>51.290999999999997</v>
      </c>
      <c r="K66" s="31">
        <f t="shared" si="44"/>
        <v>5.8728225797130988E-2</v>
      </c>
      <c r="L66" s="229">
        <f t="shared" si="45"/>
        <v>6.1142601698703607E-2</v>
      </c>
      <c r="M66" s="102">
        <f t="shared" ref="M66" si="51">(J66-I66)/I66</f>
        <v>-8.2368727077556117E-2</v>
      </c>
      <c r="N66" s="83">
        <f t="shared" ref="N66" si="52">(L66-K66)/K66</f>
        <v>4.1110996778836222E-2</v>
      </c>
      <c r="P66" s="62">
        <f t="shared" ref="P66" si="53">(I66/B66)*10</f>
        <v>3.68627580294137</v>
      </c>
      <c r="Q66" s="236">
        <f t="shared" ref="Q66:Q67" si="54">(J66/C66)*10</f>
        <v>3.724295672378739</v>
      </c>
      <c r="R66" s="92">
        <f t="shared" ref="R66" si="55">(Q66-P66)/P66</f>
        <v>1.0313897133532989E-2</v>
      </c>
    </row>
    <row r="67" spans="1:18" ht="20.100000000000001" customHeight="1" x14ac:dyDescent="0.25">
      <c r="A67" s="57" t="s">
        <v>151</v>
      </c>
      <c r="B67" s="25">
        <v>15.360000000000001</v>
      </c>
      <c r="C67" s="223">
        <v>16</v>
      </c>
      <c r="D67" s="4">
        <f t="shared" si="40"/>
        <v>1.4094458565411687E-2</v>
      </c>
      <c r="E67" s="229">
        <f t="shared" si="41"/>
        <v>1.4676475444422025E-2</v>
      </c>
      <c r="F67" s="102">
        <f t="shared" ref="F67:F82" si="56">(C67-B67)/B67</f>
        <v>4.1666666666666588E-2</v>
      </c>
      <c r="G67" s="83">
        <f t="shared" ref="G67:G82" si="57">(E67-D67)/D67</f>
        <v>4.1294021782335683E-2</v>
      </c>
      <c r="I67" s="25">
        <v>34.695999999999998</v>
      </c>
      <c r="J67" s="223">
        <v>35.68</v>
      </c>
      <c r="K67" s="31">
        <f t="shared" si="44"/>
        <v>3.6454683285754665E-2</v>
      </c>
      <c r="L67" s="229">
        <f t="shared" si="45"/>
        <v>4.2533154522425863E-2</v>
      </c>
      <c r="M67" s="102">
        <f t="shared" ref="M67:M82" si="58">(J67-I67)/I67</f>
        <v>2.8360617938667333E-2</v>
      </c>
      <c r="N67" s="83">
        <f t="shared" ref="N67:N82" si="59">(L67-K67)/K67</f>
        <v>0.16674047581278734</v>
      </c>
      <c r="P67" s="62">
        <f t="shared" ref="P67:P82" si="60">(I67/B67)*10</f>
        <v>22.588541666666661</v>
      </c>
      <c r="Q67" s="236">
        <f t="shared" ref="Q67:Q82" si="61">(J67/C67)*10</f>
        <v>22.3</v>
      </c>
      <c r="R67" s="92">
        <f t="shared" ref="R67:R82" si="62">(Q67-P67)/P67</f>
        <v>-1.277380677887912E-2</v>
      </c>
    </row>
    <row r="68" spans="1:18" ht="20.100000000000001" customHeight="1" x14ac:dyDescent="0.25">
      <c r="A68" s="57" t="s">
        <v>147</v>
      </c>
      <c r="B68" s="25">
        <v>23.63</v>
      </c>
      <c r="C68" s="223">
        <v>37.44</v>
      </c>
      <c r="D68" s="4">
        <f t="shared" si="40"/>
        <v>2.1683076556033732E-2</v>
      </c>
      <c r="E68" s="229">
        <f t="shared" si="41"/>
        <v>3.4342952539947534E-2</v>
      </c>
      <c r="F68" s="102">
        <f t="shared" si="56"/>
        <v>0.58442657638595008</v>
      </c>
      <c r="G68" s="83">
        <f t="shared" si="57"/>
        <v>0.58385976506599335</v>
      </c>
      <c r="I68" s="25">
        <v>9.5279999999999987</v>
      </c>
      <c r="J68" s="223">
        <v>21.314999999999998</v>
      </c>
      <c r="K68" s="31">
        <f t="shared" si="44"/>
        <v>1.0010958679578925E-2</v>
      </c>
      <c r="L68" s="229">
        <f t="shared" si="45"/>
        <v>2.5409029950826993E-2</v>
      </c>
      <c r="M68" s="102">
        <f t="shared" si="58"/>
        <v>1.2370906801007557</v>
      </c>
      <c r="N68" s="83">
        <f t="shared" si="59"/>
        <v>1.5381215490039095</v>
      </c>
      <c r="P68" s="62">
        <f t="shared" si="60"/>
        <v>4.0321625052898851</v>
      </c>
      <c r="Q68" s="236">
        <f t="shared" si="61"/>
        <v>5.6931089743589736</v>
      </c>
      <c r="R68" s="92">
        <f t="shared" si="62"/>
        <v>0.41192448639906137</v>
      </c>
    </row>
    <row r="69" spans="1:18" ht="20.100000000000001" customHeight="1" x14ac:dyDescent="0.25">
      <c r="A69" s="57" t="s">
        <v>143</v>
      </c>
      <c r="B69" s="25">
        <v>61.97</v>
      </c>
      <c r="C69" s="223">
        <v>33.019999999999996</v>
      </c>
      <c r="D69" s="4">
        <f t="shared" si="40"/>
        <v>5.6864166490791804E-2</v>
      </c>
      <c r="E69" s="229">
        <f t="shared" si="41"/>
        <v>3.028857619842595E-2</v>
      </c>
      <c r="F69" s="102">
        <f t="shared" si="56"/>
        <v>-0.46716152977247061</v>
      </c>
      <c r="G69" s="83">
        <f t="shared" si="57"/>
        <v>-0.46735214692137139</v>
      </c>
      <c r="I69" s="25">
        <v>31.646999999999998</v>
      </c>
      <c r="J69" s="223">
        <v>20.768000000000001</v>
      </c>
      <c r="K69" s="31">
        <f t="shared" si="44"/>
        <v>3.3251134480755069E-2</v>
      </c>
      <c r="L69" s="229">
        <f t="shared" si="45"/>
        <v>2.4756966174936668E-2</v>
      </c>
      <c r="M69" s="102">
        <f t="shared" si="58"/>
        <v>-0.34376086200903716</v>
      </c>
      <c r="N69" s="83">
        <f t="shared" si="59"/>
        <v>-0.25545499239235325</v>
      </c>
      <c r="P69" s="62">
        <f t="shared" si="60"/>
        <v>5.1068258834920126</v>
      </c>
      <c r="Q69" s="236">
        <f t="shared" si="61"/>
        <v>6.2895215021199284</v>
      </c>
      <c r="R69" s="92">
        <f t="shared" si="62"/>
        <v>0.23159113813749152</v>
      </c>
    </row>
    <row r="70" spans="1:18" ht="20.100000000000001" customHeight="1" x14ac:dyDescent="0.25">
      <c r="A70" s="57" t="s">
        <v>158</v>
      </c>
      <c r="B70" s="25">
        <v>1.71</v>
      </c>
      <c r="C70" s="223">
        <v>4.1500000000000004</v>
      </c>
      <c r="D70" s="4">
        <f t="shared" si="40"/>
        <v>1.5691096449774726E-3</v>
      </c>
      <c r="E70" s="229">
        <f t="shared" si="41"/>
        <v>3.8067108183969627E-3</v>
      </c>
      <c r="F70" s="102">
        <f t="shared" si="56"/>
        <v>1.426900584795322</v>
      </c>
      <c r="G70" s="83">
        <f t="shared" si="57"/>
        <v>1.4260323875911265</v>
      </c>
      <c r="I70" s="25">
        <v>11.788</v>
      </c>
      <c r="J70" s="223">
        <v>16.841000000000001</v>
      </c>
      <c r="K70" s="31">
        <f t="shared" si="44"/>
        <v>1.2385514369739335E-2</v>
      </c>
      <c r="L70" s="229">
        <f t="shared" si="45"/>
        <v>2.0075696617493664E-2</v>
      </c>
      <c r="M70" s="102">
        <f t="shared" si="58"/>
        <v>0.42865626060400414</v>
      </c>
      <c r="N70" s="83">
        <f t="shared" si="59"/>
        <v>0.62090132215608396</v>
      </c>
      <c r="P70" s="62">
        <f t="shared" si="60"/>
        <v>68.935672514619895</v>
      </c>
      <c r="Q70" s="236">
        <f t="shared" si="61"/>
        <v>40.580722891566268</v>
      </c>
      <c r="R70" s="92">
        <f t="shared" si="62"/>
        <v>-0.41132476972702492</v>
      </c>
    </row>
    <row r="71" spans="1:18" ht="20.100000000000001" customHeight="1" x14ac:dyDescent="0.25">
      <c r="A71" s="57" t="s">
        <v>149</v>
      </c>
      <c r="B71" s="25">
        <v>22.4</v>
      </c>
      <c r="C71" s="223">
        <v>20.85</v>
      </c>
      <c r="D71" s="4">
        <f t="shared" si="40"/>
        <v>2.0554418741225374E-2</v>
      </c>
      <c r="E71" s="229">
        <f t="shared" si="41"/>
        <v>1.9125282063512453E-2</v>
      </c>
      <c r="F71" s="102">
        <f t="shared" si="56"/>
        <v>-6.919642857142845E-2</v>
      </c>
      <c r="G71" s="83">
        <f t="shared" si="57"/>
        <v>-6.9529413393069853E-2</v>
      </c>
      <c r="I71" s="25">
        <v>15.359000000000002</v>
      </c>
      <c r="J71" s="223">
        <v>13.452</v>
      </c>
      <c r="K71" s="31">
        <f t="shared" si="44"/>
        <v>1.613752249786448E-2</v>
      </c>
      <c r="L71" s="229">
        <f t="shared" si="45"/>
        <v>1.6035762181493069E-2</v>
      </c>
      <c r="M71" s="102">
        <f t="shared" si="58"/>
        <v>-0.12416172927925005</v>
      </c>
      <c r="N71" s="83">
        <f t="shared" si="59"/>
        <v>-6.3058202636047302E-3</v>
      </c>
      <c r="P71" s="62">
        <f t="shared" si="60"/>
        <v>6.8566964285714294</v>
      </c>
      <c r="Q71" s="236">
        <f t="shared" si="61"/>
        <v>6.4517985611510786</v>
      </c>
      <c r="R71" s="92">
        <f t="shared" si="62"/>
        <v>-5.905145016092099E-2</v>
      </c>
    </row>
    <row r="72" spans="1:18" ht="20.100000000000001" customHeight="1" x14ac:dyDescent="0.25">
      <c r="A72" s="57" t="s">
        <v>145</v>
      </c>
      <c r="B72" s="25">
        <v>6.98</v>
      </c>
      <c r="C72" s="223">
        <v>15.76</v>
      </c>
      <c r="D72" s="4">
        <f t="shared" si="40"/>
        <v>6.4049036970425504E-3</v>
      </c>
      <c r="E72" s="229">
        <f t="shared" si="41"/>
        <v>1.4456328312755694E-2</v>
      </c>
      <c r="F72" s="102">
        <f t="shared" si="56"/>
        <v>1.2578796561604584</v>
      </c>
      <c r="G72" s="83">
        <f t="shared" si="57"/>
        <v>1.2570719243492874</v>
      </c>
      <c r="I72" s="25">
        <v>3.056</v>
      </c>
      <c r="J72" s="223">
        <v>11.123999999999999</v>
      </c>
      <c r="K72" s="31">
        <f t="shared" si="44"/>
        <v>3.2109036235089422E-3</v>
      </c>
      <c r="L72" s="229">
        <f t="shared" si="45"/>
        <v>1.3260616897630752E-2</v>
      </c>
      <c r="M72" s="102">
        <f t="shared" si="58"/>
        <v>2.6400523560209415</v>
      </c>
      <c r="N72" s="83">
        <f t="shared" si="59"/>
        <v>3.1298707318842771</v>
      </c>
      <c r="P72" s="62">
        <f t="shared" si="60"/>
        <v>4.3782234957020059</v>
      </c>
      <c r="Q72" s="236">
        <f t="shared" si="61"/>
        <v>7.0583756345177662</v>
      </c>
      <c r="R72" s="92">
        <f t="shared" si="62"/>
        <v>0.61215516783161017</v>
      </c>
    </row>
    <row r="73" spans="1:18" ht="20.100000000000001" customHeight="1" x14ac:dyDescent="0.25">
      <c r="A73" s="57" t="s">
        <v>155</v>
      </c>
      <c r="B73" s="25"/>
      <c r="C73" s="223">
        <v>13.68</v>
      </c>
      <c r="D73" s="4">
        <f t="shared" si="40"/>
        <v>0</v>
      </c>
      <c r="E73" s="229">
        <f t="shared" si="41"/>
        <v>1.254838650498083E-2</v>
      </c>
      <c r="F73" s="102"/>
      <c r="G73" s="83"/>
      <c r="I73" s="25"/>
      <c r="J73" s="223">
        <v>4.75</v>
      </c>
      <c r="K73" s="31">
        <f t="shared" si="44"/>
        <v>0</v>
      </c>
      <c r="L73" s="229">
        <f t="shared" si="45"/>
        <v>5.6623454030695864E-3</v>
      </c>
      <c r="M73" s="102"/>
      <c r="N73" s="83"/>
      <c r="P73" s="62"/>
      <c r="Q73" s="236">
        <f t="shared" si="61"/>
        <v>3.4722222222222223</v>
      </c>
      <c r="R73" s="92"/>
    </row>
    <row r="74" spans="1:18" ht="20.100000000000001" customHeight="1" x14ac:dyDescent="0.25">
      <c r="A74" s="57" t="s">
        <v>223</v>
      </c>
      <c r="B74" s="25">
        <v>6.3</v>
      </c>
      <c r="C74" s="223">
        <v>6.3</v>
      </c>
      <c r="D74" s="4">
        <f t="shared" si="40"/>
        <v>5.7809302709696366E-3</v>
      </c>
      <c r="E74" s="229">
        <f t="shared" si="41"/>
        <v>5.7788622062411718E-3</v>
      </c>
      <c r="F74" s="102">
        <f t="shared" si="56"/>
        <v>0</v>
      </c>
      <c r="G74" s="83">
        <f t="shared" si="57"/>
        <v>-3.5773908895772474E-4</v>
      </c>
      <c r="I74" s="25">
        <v>3.0830000000000002</v>
      </c>
      <c r="J74" s="223">
        <v>3.0830000000000002</v>
      </c>
      <c r="K74" s="31">
        <f t="shared" si="44"/>
        <v>3.2392722091878498E-3</v>
      </c>
      <c r="L74" s="229">
        <f t="shared" si="45"/>
        <v>3.6751601847712706E-3</v>
      </c>
      <c r="M74" s="102">
        <f t="shared" si="58"/>
        <v>0</v>
      </c>
      <c r="N74" s="83">
        <f t="shared" si="59"/>
        <v>0.13456355237669468</v>
      </c>
      <c r="P74" s="62">
        <f t="shared" si="60"/>
        <v>4.893650793650794</v>
      </c>
      <c r="Q74" s="236">
        <f t="shared" si="61"/>
        <v>4.893650793650794</v>
      </c>
      <c r="R74" s="92">
        <f t="shared" si="62"/>
        <v>0</v>
      </c>
    </row>
    <row r="75" spans="1:18" ht="20.100000000000001" customHeight="1" x14ac:dyDescent="0.25">
      <c r="A75" s="57" t="s">
        <v>144</v>
      </c>
      <c r="B75" s="25">
        <v>0.44</v>
      </c>
      <c r="C75" s="223">
        <v>5.4</v>
      </c>
      <c r="D75" s="4">
        <f t="shared" si="40"/>
        <v>4.0374751098835556E-4</v>
      </c>
      <c r="E75" s="229">
        <f t="shared" si="41"/>
        <v>4.9533104624924339E-3</v>
      </c>
      <c r="F75" s="102">
        <f t="shared" si="56"/>
        <v>11.272727272727273</v>
      </c>
      <c r="G75" s="83">
        <f t="shared" si="57"/>
        <v>11.268336838453704</v>
      </c>
      <c r="I75" s="25">
        <v>0.27100000000000002</v>
      </c>
      <c r="J75" s="223">
        <v>2.766</v>
      </c>
      <c r="K75" s="31">
        <f t="shared" si="44"/>
        <v>2.8473654514755346E-4</v>
      </c>
      <c r="L75" s="229">
        <f t="shared" si="45"/>
        <v>3.2972731336611528E-3</v>
      </c>
      <c r="M75" s="102">
        <f t="shared" si="58"/>
        <v>9.2066420664206632</v>
      </c>
      <c r="N75" s="83">
        <f t="shared" si="59"/>
        <v>10.580084080715636</v>
      </c>
      <c r="P75" s="62">
        <f t="shared" si="60"/>
        <v>6.1590909090909101</v>
      </c>
      <c r="Q75" s="236">
        <f t="shared" si="61"/>
        <v>5.1222222222222227</v>
      </c>
      <c r="R75" s="92">
        <f t="shared" si="62"/>
        <v>-0.16834768347683482</v>
      </c>
    </row>
    <row r="76" spans="1:18" ht="20.100000000000001" customHeight="1" x14ac:dyDescent="0.25">
      <c r="A76" s="57" t="s">
        <v>161</v>
      </c>
      <c r="B76" s="25"/>
      <c r="C76" s="223">
        <v>9</v>
      </c>
      <c r="D76" s="4">
        <f t="shared" si="40"/>
        <v>0</v>
      </c>
      <c r="E76" s="229">
        <f t="shared" si="41"/>
        <v>8.2555174374873887E-3</v>
      </c>
      <c r="F76" s="102"/>
      <c r="G76" s="83"/>
      <c r="I76" s="25"/>
      <c r="J76" s="223">
        <v>2.5920000000000001</v>
      </c>
      <c r="K76" s="31">
        <f t="shared" si="44"/>
        <v>0</v>
      </c>
      <c r="L76" s="229">
        <f t="shared" si="45"/>
        <v>3.0898524810013409E-3</v>
      </c>
      <c r="M76" s="102"/>
      <c r="N76" s="83"/>
      <c r="P76" s="62"/>
      <c r="Q76" s="236">
        <f t="shared" si="61"/>
        <v>2.8800000000000003</v>
      </c>
      <c r="R76" s="92"/>
    </row>
    <row r="77" spans="1:18" ht="20.100000000000001" customHeight="1" x14ac:dyDescent="0.25">
      <c r="A77" s="57" t="s">
        <v>202</v>
      </c>
      <c r="B77" s="25"/>
      <c r="C77" s="223">
        <v>4.05</v>
      </c>
      <c r="D77" s="4">
        <f t="shared" si="40"/>
        <v>0</v>
      </c>
      <c r="E77" s="229">
        <f t="shared" si="41"/>
        <v>3.7149828468693246E-3</v>
      </c>
      <c r="F77" s="102"/>
      <c r="G77" s="83"/>
      <c r="I77" s="25"/>
      <c r="J77" s="223">
        <v>2.2679999999999998</v>
      </c>
      <c r="K77" s="31">
        <f t="shared" si="44"/>
        <v>0</v>
      </c>
      <c r="L77" s="229">
        <f t="shared" si="45"/>
        <v>2.703620920876173E-3</v>
      </c>
      <c r="M77" s="102"/>
      <c r="N77" s="83"/>
      <c r="P77" s="62"/>
      <c r="Q77" s="236">
        <f t="shared" si="61"/>
        <v>5.6</v>
      </c>
      <c r="R77" s="92"/>
    </row>
    <row r="78" spans="1:18" ht="20.100000000000001" customHeight="1" x14ac:dyDescent="0.25">
      <c r="A78" s="57" t="s">
        <v>188</v>
      </c>
      <c r="B78" s="25">
        <v>1.98</v>
      </c>
      <c r="C78" s="223">
        <v>2.04</v>
      </c>
      <c r="D78" s="4">
        <f t="shared" si="40"/>
        <v>1.8168637994476001E-3</v>
      </c>
      <c r="E78" s="229">
        <f t="shared" si="41"/>
        <v>1.8712506191638082E-3</v>
      </c>
      <c r="F78" s="102">
        <f t="shared" si="56"/>
        <v>3.0303030303030332E-2</v>
      </c>
      <c r="G78" s="83">
        <f t="shared" si="57"/>
        <v>2.993445063561942E-2</v>
      </c>
      <c r="I78" s="25">
        <v>1.0899999999999999</v>
      </c>
      <c r="J78" s="223">
        <v>2.2319999999999998</v>
      </c>
      <c r="K78" s="31">
        <f t="shared" si="44"/>
        <v>1.145250310741082E-3</v>
      </c>
      <c r="L78" s="229">
        <f t="shared" si="45"/>
        <v>2.6607063030844877E-3</v>
      </c>
      <c r="M78" s="102">
        <f t="shared" si="58"/>
        <v>1.0477064220183487</v>
      </c>
      <c r="N78" s="83">
        <f t="shared" si="59"/>
        <v>1.3232530723897091</v>
      </c>
      <c r="P78" s="62">
        <f t="shared" si="60"/>
        <v>5.5050505050505034</v>
      </c>
      <c r="Q78" s="236">
        <f t="shared" si="61"/>
        <v>10.941176470588234</v>
      </c>
      <c r="R78" s="92">
        <f t="shared" si="62"/>
        <v>0.98747976254722103</v>
      </c>
    </row>
    <row r="79" spans="1:18" ht="20.100000000000001" customHeight="1" x14ac:dyDescent="0.25">
      <c r="A79" s="57" t="s">
        <v>204</v>
      </c>
      <c r="B79" s="25">
        <v>0.14000000000000001</v>
      </c>
      <c r="C79" s="223">
        <v>4.7300000000000004</v>
      </c>
      <c r="D79" s="4">
        <f t="shared" si="40"/>
        <v>1.284651171326586E-4</v>
      </c>
      <c r="E79" s="229">
        <f t="shared" si="41"/>
        <v>4.3387330532572614E-3</v>
      </c>
      <c r="F79" s="102">
        <f t="shared" si="56"/>
        <v>32.785714285714285</v>
      </c>
      <c r="G79" s="83">
        <f t="shared" si="57"/>
        <v>32.773627815065929</v>
      </c>
      <c r="I79" s="25">
        <v>7.8E-2</v>
      </c>
      <c r="J79" s="223">
        <v>2.2240000000000002</v>
      </c>
      <c r="K79" s="31">
        <f t="shared" si="44"/>
        <v>8.1953691961288445E-5</v>
      </c>
      <c r="L79" s="229">
        <f t="shared" si="45"/>
        <v>2.6511697213530026E-3</v>
      </c>
      <c r="M79" s="102">
        <f t="shared" si="58"/>
        <v>27.512820512820518</v>
      </c>
      <c r="N79" s="83">
        <f t="shared" si="59"/>
        <v>31.349606929304738</v>
      </c>
      <c r="P79" s="62">
        <f t="shared" si="60"/>
        <v>5.5714285714285703</v>
      </c>
      <c r="Q79" s="236">
        <f t="shared" si="61"/>
        <v>4.7019027484143763</v>
      </c>
      <c r="R79" s="92">
        <f t="shared" si="62"/>
        <v>-0.15606873746408614</v>
      </c>
    </row>
    <row r="80" spans="1:18" ht="20.100000000000001" customHeight="1" x14ac:dyDescent="0.25">
      <c r="A80" s="57" t="s">
        <v>157</v>
      </c>
      <c r="B80" s="25">
        <v>3.6</v>
      </c>
      <c r="C80" s="223">
        <v>4.5999999999999996</v>
      </c>
      <c r="D80" s="4">
        <f t="shared" si="40"/>
        <v>3.303388726268364E-3</v>
      </c>
      <c r="E80" s="229">
        <f t="shared" si="41"/>
        <v>4.219486690271332E-3</v>
      </c>
      <c r="F80" s="102">
        <f t="shared" si="56"/>
        <v>0.27777777777777762</v>
      </c>
      <c r="G80" s="83">
        <f t="shared" si="57"/>
        <v>0.2773206667196651</v>
      </c>
      <c r="I80" s="25">
        <v>4.38</v>
      </c>
      <c r="J80" s="223">
        <v>1.452</v>
      </c>
      <c r="K80" s="31">
        <f t="shared" si="44"/>
        <v>4.6020150101338895E-3</v>
      </c>
      <c r="L80" s="229">
        <f t="shared" si="45"/>
        <v>1.7308895842646399E-3</v>
      </c>
      <c r="M80" s="102">
        <f t="shared" si="58"/>
        <v>-0.66849315068493154</v>
      </c>
      <c r="N80" s="83">
        <f t="shared" si="59"/>
        <v>-0.62388441140389028</v>
      </c>
      <c r="P80" s="62">
        <f t="shared" si="60"/>
        <v>12.166666666666666</v>
      </c>
      <c r="Q80" s="236">
        <f t="shared" si="61"/>
        <v>3.1565217391304352</v>
      </c>
      <c r="R80" s="92">
        <f t="shared" si="62"/>
        <v>-0.7405598570577725</v>
      </c>
    </row>
    <row r="81" spans="1:18" ht="20.100000000000001" customHeight="1" x14ac:dyDescent="0.25">
      <c r="A81" s="57" t="s">
        <v>159</v>
      </c>
      <c r="B81" s="25">
        <v>6.6</v>
      </c>
      <c r="C81" s="223">
        <v>4.5</v>
      </c>
      <c r="D81" s="4">
        <f t="shared" si="40"/>
        <v>6.0562126648253329E-3</v>
      </c>
      <c r="E81" s="229">
        <f t="shared" si="41"/>
        <v>4.1277587187436944E-3</v>
      </c>
      <c r="F81" s="102">
        <f t="shared" si="56"/>
        <v>-0.31818181818181812</v>
      </c>
      <c r="G81" s="83">
        <f t="shared" si="57"/>
        <v>-0.3184257311970165</v>
      </c>
      <c r="I81" s="25">
        <v>5.7039999999999997</v>
      </c>
      <c r="J81" s="223">
        <v>1.32</v>
      </c>
      <c r="K81" s="31">
        <f t="shared" si="44"/>
        <v>5.9931263967588364E-3</v>
      </c>
      <c r="L81" s="229">
        <f t="shared" si="45"/>
        <v>1.5735359856951273E-3</v>
      </c>
      <c r="M81" s="102">
        <f t="shared" si="58"/>
        <v>-0.76858345021037866</v>
      </c>
      <c r="N81" s="83">
        <f t="shared" si="59"/>
        <v>-0.73744321719192896</v>
      </c>
      <c r="P81" s="62">
        <f t="shared" si="60"/>
        <v>8.6424242424242426</v>
      </c>
      <c r="Q81" s="236">
        <f t="shared" si="61"/>
        <v>2.9333333333333336</v>
      </c>
      <c r="R81" s="92">
        <f t="shared" si="62"/>
        <v>-0.66058906030855535</v>
      </c>
    </row>
    <row r="82" spans="1:18" ht="20.100000000000001" customHeight="1" x14ac:dyDescent="0.25">
      <c r="A82" s="57" t="s">
        <v>213</v>
      </c>
      <c r="B82" s="25"/>
      <c r="C82" s="223">
        <v>1.26</v>
      </c>
      <c r="D82" s="4">
        <f t="shared" si="40"/>
        <v>0</v>
      </c>
      <c r="E82" s="229">
        <f t="shared" si="41"/>
        <v>1.1557724412482344E-3</v>
      </c>
      <c r="F82" s="102"/>
      <c r="G82" s="83"/>
      <c r="I82" s="25"/>
      <c r="J82" s="223">
        <v>0.94499999999999995</v>
      </c>
      <c r="K82" s="31">
        <f t="shared" si="44"/>
        <v>0</v>
      </c>
      <c r="L82" s="229">
        <f t="shared" si="45"/>
        <v>1.1265087170317387E-3</v>
      </c>
      <c r="M82" s="102"/>
      <c r="N82" s="83"/>
      <c r="P82" s="62"/>
      <c r="Q82" s="236">
        <f t="shared" si="61"/>
        <v>7.5</v>
      </c>
      <c r="R82" s="92"/>
    </row>
    <row r="83" spans="1:18" ht="20.100000000000001" customHeight="1" thickBot="1" x14ac:dyDescent="0.3">
      <c r="A83" s="14" t="s">
        <v>18</v>
      </c>
      <c r="B83" s="25">
        <f>B84-SUM(B63:B82)</f>
        <v>15.700000000000045</v>
      </c>
      <c r="C83" s="223">
        <f>C84-SUM(C63:C82)</f>
        <v>4.3499999999999091</v>
      </c>
      <c r="D83" s="4">
        <f t="shared" si="40"/>
        <v>1.4406445278448183E-2</v>
      </c>
      <c r="E83" s="229">
        <f t="shared" si="41"/>
        <v>3.9901667614521547E-3</v>
      </c>
      <c r="F83" s="102">
        <f t="shared" ref="F83" si="63">(C83-B83)/B83</f>
        <v>-0.7229299363057391</v>
      </c>
      <c r="G83" s="83">
        <f t="shared" ref="G83" si="64">(E83-D83)/D83</f>
        <v>-0.7230290550979025</v>
      </c>
      <c r="I83" s="25">
        <f>I84-SUM(I63:I82)</f>
        <v>12.279999999999973</v>
      </c>
      <c r="J83" s="223">
        <f>J84-SUM(J63:J82)</f>
        <v>1.9790000000000418</v>
      </c>
      <c r="K83" s="31">
        <f t="shared" si="44"/>
        <v>1.2902453042110511E-2</v>
      </c>
      <c r="L83" s="229">
        <f t="shared" si="45"/>
        <v>2.3591119058263051E-3</v>
      </c>
      <c r="M83" s="102">
        <f t="shared" ref="M83" si="65">(J83-I83)/I83</f>
        <v>-0.83884364820846524</v>
      </c>
      <c r="N83" s="83">
        <f t="shared" ref="N83" si="66">(L83-K83)/K83</f>
        <v>-0.81715787702332809</v>
      </c>
      <c r="P83" s="62">
        <f t="shared" ref="P83" si="67">(I83/B83)*10</f>
        <v>7.8216560509553741</v>
      </c>
      <c r="Q83" s="236">
        <f t="shared" ref="Q83" si="68">(J83/C83)*10</f>
        <v>4.5494252873565131</v>
      </c>
      <c r="R83" s="92">
        <f t="shared" ref="R83" si="69">(Q83-P83)/P83</f>
        <v>-0.41835523606272296</v>
      </c>
    </row>
    <row r="84" spans="1:18" ht="26.25" customHeight="1" thickBot="1" x14ac:dyDescent="0.3">
      <c r="A84" s="18" t="s">
        <v>19</v>
      </c>
      <c r="B84" s="23">
        <v>1089.79</v>
      </c>
      <c r="C84" s="242">
        <v>1090.1799999999998</v>
      </c>
      <c r="D84" s="20">
        <f>SUM(D63:D83)</f>
        <v>0.99999999999999978</v>
      </c>
      <c r="E84" s="243">
        <f>SUM(E63:E83)</f>
        <v>1.0000000000000002</v>
      </c>
      <c r="F84" s="103">
        <f>(C84-B84)/B84</f>
        <v>3.5786711201228925E-4</v>
      </c>
      <c r="G84" s="99">
        <v>0</v>
      </c>
      <c r="H84" s="2"/>
      <c r="I84" s="23">
        <v>951.75699999999995</v>
      </c>
      <c r="J84" s="242">
        <v>838.87500000000011</v>
      </c>
      <c r="K84" s="30">
        <f t="shared" si="44"/>
        <v>1</v>
      </c>
      <c r="L84" s="243">
        <f t="shared" si="45"/>
        <v>1</v>
      </c>
      <c r="M84" s="103">
        <f>(J84-I84)/I84</f>
        <v>-0.11860380328171985</v>
      </c>
      <c r="N84" s="99">
        <f>(L84-K84)/K84</f>
        <v>0</v>
      </c>
      <c r="O84" s="2"/>
      <c r="P84" s="56">
        <f t="shared" si="48"/>
        <v>8.7333981776305531</v>
      </c>
      <c r="Q84" s="250">
        <f t="shared" si="48"/>
        <v>7.6948302115247049</v>
      </c>
      <c r="R84" s="98">
        <f>(Q84-P84)/P84</f>
        <v>-0.11891911315414462</v>
      </c>
    </row>
  </sheetData>
  <mergeCells count="45">
    <mergeCell ref="M60:N60"/>
    <mergeCell ref="P60:Q60"/>
    <mergeCell ref="B61:C61"/>
    <mergeCell ref="D61:E61"/>
    <mergeCell ref="F61:G61"/>
    <mergeCell ref="I61:J61"/>
    <mergeCell ref="K61:L61"/>
    <mergeCell ref="M61:N61"/>
    <mergeCell ref="P61:Q61"/>
    <mergeCell ref="K60:L60"/>
    <mergeCell ref="A60:A62"/>
    <mergeCell ref="B60:C60"/>
    <mergeCell ref="D60:E60"/>
    <mergeCell ref="F60:G60"/>
    <mergeCell ref="I60:J60"/>
    <mergeCell ref="M36:N36"/>
    <mergeCell ref="P36:Q36"/>
    <mergeCell ref="B37:C37"/>
    <mergeCell ref="D37:E37"/>
    <mergeCell ref="F37:G37"/>
    <mergeCell ref="I37:J37"/>
    <mergeCell ref="K37:L37"/>
    <mergeCell ref="M37:N37"/>
    <mergeCell ref="P37:Q37"/>
    <mergeCell ref="K36:L36"/>
    <mergeCell ref="A36:A38"/>
    <mergeCell ref="B36:C36"/>
    <mergeCell ref="D36:E36"/>
    <mergeCell ref="F36:G36"/>
    <mergeCell ref="I36:J36"/>
    <mergeCell ref="M4:N4"/>
    <mergeCell ref="P4:Q4"/>
    <mergeCell ref="B5:C5"/>
    <mergeCell ref="D5:E5"/>
    <mergeCell ref="F5:G5"/>
    <mergeCell ref="I5:J5"/>
    <mergeCell ref="K5:L5"/>
    <mergeCell ref="M5:N5"/>
    <mergeCell ref="P5:Q5"/>
    <mergeCell ref="K4:L4"/>
    <mergeCell ref="A4:A6"/>
    <mergeCell ref="B4:C4"/>
    <mergeCell ref="D4:E4"/>
    <mergeCell ref="F4:G4"/>
    <mergeCell ref="I4:J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F7:G33 M7:N33 R7:R33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F39:G57 M39:N57 R39:R57</xm:sqref>
        </x14:conditionalFormatting>
        <x14:conditionalFormatting xmlns:xm="http://schemas.microsoft.com/office/excel/2006/main">
          <x14:cfRule type="iconSet" priority="227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F63:G84</xm:sqref>
        </x14:conditionalFormatting>
        <x14:conditionalFormatting xmlns:xm="http://schemas.microsoft.com/office/excel/2006/main">
          <x14:cfRule type="iconSet" priority="229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M63:N84</xm:sqref>
        </x14:conditionalFormatting>
        <x14:conditionalFormatting xmlns:xm="http://schemas.microsoft.com/office/excel/2006/main">
          <x14:cfRule type="iconSet" priority="231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R63:R84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style="13" customWidth="1"/>
    <col min="18" max="19" width="9.140625" customWidth="1"/>
    <col min="20" max="20" width="11.28515625" customWidth="1"/>
  </cols>
  <sheetData>
    <row r="1" spans="1:20" ht="15.75" x14ac:dyDescent="0.25">
      <c r="A1" s="41" t="s">
        <v>51</v>
      </c>
      <c r="B1" s="6"/>
    </row>
    <row r="3" spans="1:20" ht="15.75" thickBot="1" x14ac:dyDescent="0.3"/>
    <row r="4" spans="1:20" x14ac:dyDescent="0.25">
      <c r="A4" s="392" t="s">
        <v>3</v>
      </c>
      <c r="B4" s="405"/>
      <c r="C4" s="405"/>
      <c r="D4" s="403" t="s">
        <v>1</v>
      </c>
      <c r="E4" s="409"/>
      <c r="F4" s="404" t="s">
        <v>13</v>
      </c>
      <c r="G4" s="404"/>
      <c r="H4" s="430" t="s">
        <v>37</v>
      </c>
      <c r="I4" s="409"/>
      <c r="J4" s="1"/>
      <c r="K4" s="403" t="s">
        <v>20</v>
      </c>
      <c r="L4" s="409"/>
      <c r="M4" s="404" t="s">
        <v>13</v>
      </c>
      <c r="N4" s="404"/>
      <c r="O4" s="430" t="s">
        <v>37</v>
      </c>
      <c r="P4" s="409"/>
      <c r="Q4" s="8"/>
      <c r="R4" s="403" t="s">
        <v>23</v>
      </c>
      <c r="S4" s="404"/>
      <c r="T4" s="113" t="s">
        <v>0</v>
      </c>
    </row>
    <row r="5" spans="1:20" x14ac:dyDescent="0.25">
      <c r="A5" s="406"/>
      <c r="B5" s="407"/>
      <c r="C5" s="407"/>
      <c r="D5" s="431" t="s">
        <v>45</v>
      </c>
      <c r="E5" s="432"/>
      <c r="F5" s="433" t="str">
        <f>D5</f>
        <v>jan - mar</v>
      </c>
      <c r="G5" s="433"/>
      <c r="H5" s="431" t="str">
        <f>F5</f>
        <v>jan - mar</v>
      </c>
      <c r="I5" s="432"/>
      <c r="J5" s="1"/>
      <c r="K5" s="431" t="str">
        <f>D5</f>
        <v>jan - mar</v>
      </c>
      <c r="L5" s="432"/>
      <c r="M5" s="433" t="str">
        <f>D5</f>
        <v>jan - mar</v>
      </c>
      <c r="N5" s="433"/>
      <c r="O5" s="431" t="str">
        <f>D5</f>
        <v>jan - mar</v>
      </c>
      <c r="P5" s="432"/>
      <c r="Q5" s="8"/>
      <c r="R5" s="431" t="str">
        <f>D5</f>
        <v>jan - mar</v>
      </c>
      <c r="S5" s="433"/>
      <c r="T5" s="111" t="s">
        <v>38</v>
      </c>
    </row>
    <row r="6" spans="1:20" ht="15.75" thickBot="1" x14ac:dyDescent="0.3">
      <c r="A6" s="406"/>
      <c r="B6" s="407"/>
      <c r="C6" s="407"/>
      <c r="D6" s="110">
        <v>2016</v>
      </c>
      <c r="E6" s="111">
        <v>2017</v>
      </c>
      <c r="F6" s="112">
        <f>D6</f>
        <v>2016</v>
      </c>
      <c r="G6" s="112">
        <f>E6</f>
        <v>2017</v>
      </c>
      <c r="H6" s="110" t="s">
        <v>1</v>
      </c>
      <c r="I6" s="111" t="s">
        <v>15</v>
      </c>
      <c r="J6" s="1"/>
      <c r="K6" s="110">
        <f>D6</f>
        <v>2016</v>
      </c>
      <c r="L6" s="111">
        <f>E6</f>
        <v>2017</v>
      </c>
      <c r="M6" s="112">
        <f>F6</f>
        <v>2016</v>
      </c>
      <c r="N6" s="111">
        <f>G6</f>
        <v>2017</v>
      </c>
      <c r="O6" s="112">
        <v>1000</v>
      </c>
      <c r="P6" s="111" t="s">
        <v>15</v>
      </c>
      <c r="Q6" s="8"/>
      <c r="R6" s="110">
        <f>D6</f>
        <v>2016</v>
      </c>
      <c r="S6" s="112">
        <f>E6</f>
        <v>2017</v>
      </c>
      <c r="T6" s="111" t="s">
        <v>24</v>
      </c>
    </row>
    <row r="7" spans="1:20" ht="24" customHeight="1" thickBot="1" x14ac:dyDescent="0.3">
      <c r="A7" s="117" t="s">
        <v>30</v>
      </c>
      <c r="B7" s="114"/>
      <c r="C7" s="19"/>
      <c r="D7" s="23">
        <v>102240.55999999995</v>
      </c>
      <c r="E7" s="24">
        <v>116110.23999999989</v>
      </c>
      <c r="F7" s="20">
        <f>D7/D17</f>
        <v>0.22691739095878957</v>
      </c>
      <c r="G7" s="20">
        <f>E7/E17</f>
        <v>0.24204639705687503</v>
      </c>
      <c r="H7" s="125">
        <f t="shared" ref="H7:H19" si="0">(E7-D7)/D7</f>
        <v>0.13565731643097359</v>
      </c>
      <c r="I7" s="128">
        <f t="shared" ref="I7:I19" si="1">(G7-F7)/F7</f>
        <v>6.667186694753173E-2</v>
      </c>
      <c r="J7" s="12"/>
      <c r="K7" s="23">
        <v>22007.724999999995</v>
      </c>
      <c r="L7" s="24">
        <v>23490.648999999994</v>
      </c>
      <c r="M7" s="20">
        <f>K7/K17</f>
        <v>0.26542612974161889</v>
      </c>
      <c r="N7" s="20">
        <f>L7/L17</f>
        <v>0.24583232837712149</v>
      </c>
      <c r="O7" s="125">
        <f t="shared" ref="O7:O8" si="2">(L7-K7)/K7</f>
        <v>6.7381976101573399E-2</v>
      </c>
      <c r="P7" s="128">
        <f t="shared" ref="P7:P8" si="3">(N7-M7)/M7</f>
        <v>-7.3820167530495723E-2</v>
      </c>
      <c r="Q7" s="67"/>
      <c r="R7" s="35">
        <f>(K7/D7)*10</f>
        <v>2.1525434719841132</v>
      </c>
      <c r="S7" s="105">
        <f>(L7/E7)*10</f>
        <v>2.0231332740333681</v>
      </c>
      <c r="T7" s="79">
        <f>(S7-R7)/R7</f>
        <v>-6.0119667563071758E-2</v>
      </c>
    </row>
    <row r="8" spans="1:20" s="9" customFormat="1" ht="24" customHeight="1" x14ac:dyDescent="0.25">
      <c r="A8" s="118" t="s">
        <v>49</v>
      </c>
      <c r="B8" s="5"/>
      <c r="C8" s="1"/>
      <c r="D8" s="25">
        <v>91846.879999999946</v>
      </c>
      <c r="E8" s="26">
        <v>93732.72999999988</v>
      </c>
      <c r="F8" s="74">
        <f>D8/D7</f>
        <v>0.89834093240490842</v>
      </c>
      <c r="G8" s="74">
        <f>E8/E7</f>
        <v>0.80727358758366163</v>
      </c>
      <c r="H8" s="126">
        <f t="shared" ref="H8:H16" si="4">(E8-D8)/D8</f>
        <v>2.0532542858286904E-2</v>
      </c>
      <c r="I8" s="129">
        <f t="shared" ref="I8:I16" si="5">(G8-F8)/F8</f>
        <v>-0.10137281018405168</v>
      </c>
      <c r="J8" s="5"/>
      <c r="K8" s="25">
        <v>21170.067999999996</v>
      </c>
      <c r="L8" s="26">
        <v>22123.445999999996</v>
      </c>
      <c r="M8" s="74">
        <f>K8/K7</f>
        <v>0.96193804675403749</v>
      </c>
      <c r="N8" s="74">
        <f>L8/L7</f>
        <v>0.94179798948934967</v>
      </c>
      <c r="O8" s="126">
        <f t="shared" si="2"/>
        <v>4.5034243631149454E-2</v>
      </c>
      <c r="P8" s="129">
        <f t="shared" si="3"/>
        <v>-2.093695881210687E-2</v>
      </c>
      <c r="Q8" s="72"/>
      <c r="R8" s="38">
        <f t="shared" ref="R8:R21" si="6">(K8/D8)*10</f>
        <v>2.3049305539828908</v>
      </c>
      <c r="S8" s="39">
        <f t="shared" ref="S8:S21" si="7">(L8/E8)*10</f>
        <v>2.3602690330261398</v>
      </c>
      <c r="T8" s="78">
        <f t="shared" ref="T8:T21" si="8">(S8-R8)/R8</f>
        <v>2.4008740284007589E-2</v>
      </c>
    </row>
    <row r="9" spans="1:20" s="9" customFormat="1" ht="24" customHeight="1" x14ac:dyDescent="0.25">
      <c r="A9" s="122" t="s">
        <v>48</v>
      </c>
      <c r="B9" s="115"/>
      <c r="C9" s="116"/>
      <c r="D9" s="123">
        <v>10394</v>
      </c>
      <c r="E9" s="124">
        <f>E10+E11</f>
        <v>22377.510000000002</v>
      </c>
      <c r="F9" s="71">
        <f>D9/D7</f>
        <v>0.10166219746840202</v>
      </c>
      <c r="G9" s="71">
        <f>E9/E7</f>
        <v>0.19272641241633834</v>
      </c>
      <c r="H9" s="127">
        <f t="shared" si="4"/>
        <v>1.1529257263806043</v>
      </c>
      <c r="I9" s="130">
        <f t="shared" si="5"/>
        <v>0.89575296634956469</v>
      </c>
      <c r="J9" s="5"/>
      <c r="K9" s="123">
        <v>838</v>
      </c>
      <c r="L9" s="124">
        <f>L10+L11</f>
        <v>1367.203</v>
      </c>
      <c r="M9" s="71">
        <f>K9/K7</f>
        <v>3.8077538682439925E-2</v>
      </c>
      <c r="N9" s="71">
        <f>L9/L7</f>
        <v>5.8202010510650444E-2</v>
      </c>
      <c r="O9" s="127">
        <f t="shared" ref="O9:O21" si="9">(L9-K9)/K9</f>
        <v>0.63150715990453454</v>
      </c>
      <c r="P9" s="130">
        <f t="shared" ref="P9:P21" si="10">(N9-M9)/M9</f>
        <v>0.52851293766766616</v>
      </c>
      <c r="Q9" s="72"/>
      <c r="R9" s="106">
        <f t="shared" si="6"/>
        <v>0.80623436598037335</v>
      </c>
      <c r="S9" s="107">
        <f t="shared" si="7"/>
        <v>0.61097190884955466</v>
      </c>
      <c r="T9" s="80">
        <f t="shared" si="8"/>
        <v>-0.24219068966798679</v>
      </c>
    </row>
    <row r="10" spans="1:20" s="9" customFormat="1" ht="24" customHeight="1" x14ac:dyDescent="0.25">
      <c r="A10" s="73"/>
      <c r="B10" s="119" t="s">
        <v>47</v>
      </c>
      <c r="C10" s="1"/>
      <c r="D10" s="25"/>
      <c r="E10" s="26">
        <v>12839.370000000004</v>
      </c>
      <c r="F10" s="74"/>
      <c r="G10" s="74">
        <f>E10/E9</f>
        <v>0.57376222823719003</v>
      </c>
      <c r="H10" s="131" t="e">
        <f t="shared" si="4"/>
        <v>#DIV/0!</v>
      </c>
      <c r="I10" s="132" t="e">
        <f t="shared" si="5"/>
        <v>#DIV/0!</v>
      </c>
      <c r="J10" s="5"/>
      <c r="K10" s="25"/>
      <c r="L10" s="26">
        <v>703.62100000000021</v>
      </c>
      <c r="M10" s="74"/>
      <c r="N10" s="74">
        <f>L10/L9</f>
        <v>0.51464266827969241</v>
      </c>
      <c r="O10" s="131" t="e">
        <f t="shared" si="9"/>
        <v>#DIV/0!</v>
      </c>
      <c r="P10" s="132" t="e">
        <f t="shared" si="10"/>
        <v>#DIV/0!</v>
      </c>
      <c r="Q10" s="72"/>
      <c r="R10" s="133" t="e">
        <f t="shared" si="6"/>
        <v>#DIV/0!</v>
      </c>
      <c r="S10" s="134">
        <f t="shared" si="7"/>
        <v>0.54801832177123955</v>
      </c>
      <c r="T10" s="135" t="e">
        <f t="shared" si="8"/>
        <v>#DIV/0!</v>
      </c>
    </row>
    <row r="11" spans="1:20" s="9" customFormat="1" ht="24" customHeight="1" thickBot="1" x14ac:dyDescent="0.3">
      <c r="A11" s="73"/>
      <c r="B11" s="119" t="s">
        <v>50</v>
      </c>
      <c r="C11" s="1"/>
      <c r="D11" s="25"/>
      <c r="E11" s="26">
        <v>9538.1399999999976</v>
      </c>
      <c r="F11" s="74">
        <f>D11/D9</f>
        <v>0</v>
      </c>
      <c r="G11" s="74">
        <f>E11/E9</f>
        <v>0.42623777176280991</v>
      </c>
      <c r="H11" s="131" t="e">
        <f t="shared" si="4"/>
        <v>#DIV/0!</v>
      </c>
      <c r="I11" s="132" t="e">
        <f t="shared" si="5"/>
        <v>#DIV/0!</v>
      </c>
      <c r="J11" s="5"/>
      <c r="K11" s="25"/>
      <c r="L11" s="26">
        <v>663.58199999999977</v>
      </c>
      <c r="M11" s="74">
        <f>K11/K9</f>
        <v>0</v>
      </c>
      <c r="N11" s="74">
        <f>L11/L9</f>
        <v>0.48535733172030765</v>
      </c>
      <c r="O11" s="131" t="e">
        <f t="shared" si="9"/>
        <v>#DIV/0!</v>
      </c>
      <c r="P11" s="132" t="e">
        <f t="shared" si="10"/>
        <v>#DIV/0!</v>
      </c>
      <c r="Q11" s="72"/>
      <c r="R11" s="108" t="e">
        <f t="shared" si="6"/>
        <v>#DIV/0!</v>
      </c>
      <c r="S11" s="105">
        <f t="shared" si="7"/>
        <v>0.69571425875485149</v>
      </c>
      <c r="T11" s="109" t="e">
        <f t="shared" si="8"/>
        <v>#DIV/0!</v>
      </c>
    </row>
    <row r="12" spans="1:20" s="9" customFormat="1" ht="24" customHeight="1" thickBot="1" x14ac:dyDescent="0.3">
      <c r="A12" s="117" t="s">
        <v>31</v>
      </c>
      <c r="B12" s="114"/>
      <c r="C12" s="19"/>
      <c r="D12" s="23">
        <v>348322.35000000021</v>
      </c>
      <c r="E12" s="24">
        <v>363592.17000000027</v>
      </c>
      <c r="F12" s="20">
        <f>D12/D17</f>
        <v>0.77308260904121051</v>
      </c>
      <c r="G12" s="20">
        <f>E12/E17</f>
        <v>0.75795360294312497</v>
      </c>
      <c r="H12" s="125">
        <f t="shared" si="4"/>
        <v>4.3838186094001884E-2</v>
      </c>
      <c r="I12" s="128">
        <f t="shared" si="5"/>
        <v>-1.9569714699505112E-2</v>
      </c>
      <c r="J12" s="5"/>
      <c r="K12" s="23">
        <v>60906.964000000051</v>
      </c>
      <c r="L12" s="24">
        <v>72064.923999999955</v>
      </c>
      <c r="M12" s="20">
        <f>K12/K17</f>
        <v>0.73457387025838095</v>
      </c>
      <c r="N12" s="20">
        <f>L12/L17</f>
        <v>0.75416767162287834</v>
      </c>
      <c r="O12" s="125">
        <f t="shared" si="9"/>
        <v>0.18319678518206711</v>
      </c>
      <c r="P12" s="128">
        <f t="shared" si="10"/>
        <v>2.6673697714847143E-2</v>
      </c>
      <c r="Q12" s="72"/>
      <c r="R12" s="35">
        <f t="shared" si="6"/>
        <v>1.7485804169614729</v>
      </c>
      <c r="S12" s="105">
        <f t="shared" si="7"/>
        <v>1.9820262906101607</v>
      </c>
      <c r="T12" s="79">
        <f t="shared" si="8"/>
        <v>0.13350594081017397</v>
      </c>
    </row>
    <row r="13" spans="1:20" s="9" customFormat="1" ht="24" customHeight="1" thickBot="1" x14ac:dyDescent="0.3">
      <c r="A13" s="118" t="s">
        <v>49</v>
      </c>
      <c r="B13" s="5"/>
      <c r="C13" s="1"/>
      <c r="D13" s="25">
        <v>218123.43000000023</v>
      </c>
      <c r="E13" s="26">
        <v>247746.21000000031</v>
      </c>
      <c r="F13" s="74">
        <f>D13/D12</f>
        <v>0.6262114102066666</v>
      </c>
      <c r="G13" s="74">
        <f>E13/E12</f>
        <v>0.68138488790889018</v>
      </c>
      <c r="H13" s="126">
        <f t="shared" si="4"/>
        <v>0.13580741876285393</v>
      </c>
      <c r="I13" s="129">
        <f t="shared" si="5"/>
        <v>8.8106790778556487E-2</v>
      </c>
      <c r="J13" s="5"/>
      <c r="K13" s="25">
        <v>52022.001000000055</v>
      </c>
      <c r="L13" s="26">
        <v>62649.965999999964</v>
      </c>
      <c r="M13" s="74">
        <f>K13/K12</f>
        <v>0.85412237917490041</v>
      </c>
      <c r="N13" s="74">
        <f>L13/L12</f>
        <v>0.86935450039467188</v>
      </c>
      <c r="O13" s="126">
        <f t="shared" si="9"/>
        <v>0.20429750481916098</v>
      </c>
      <c r="P13" s="129">
        <f t="shared" si="10"/>
        <v>1.7833651934616213E-2</v>
      </c>
      <c r="Q13" s="72"/>
      <c r="R13" s="35">
        <f t="shared" si="6"/>
        <v>2.384979962950335</v>
      </c>
      <c r="S13" s="105">
        <f t="shared" si="7"/>
        <v>2.5287961418259393</v>
      </c>
      <c r="T13" s="79">
        <f t="shared" si="8"/>
        <v>6.0300791247611465E-2</v>
      </c>
    </row>
    <row r="14" spans="1:20" s="9" customFormat="1" ht="24" customHeight="1" thickBot="1" x14ac:dyDescent="0.3">
      <c r="A14" s="122" t="s">
        <v>48</v>
      </c>
      <c r="B14" s="115"/>
      <c r="C14" s="116"/>
      <c r="D14" s="123">
        <v>130199</v>
      </c>
      <c r="E14" s="124">
        <f>E15+E16</f>
        <v>115845.96000000002</v>
      </c>
      <c r="F14" s="71">
        <f>D14/D12</f>
        <v>0.37378881946564702</v>
      </c>
      <c r="G14" s="71">
        <f>E14/E12</f>
        <v>0.31861511209111004</v>
      </c>
      <c r="H14" s="127">
        <f t="shared" ref="H14" si="11">(E14-D14)/D14</f>
        <v>-0.11023924914937887</v>
      </c>
      <c r="I14" s="130">
        <f t="shared" ref="I14" si="12">(G14-F14)/F14</f>
        <v>-0.14760662839892058</v>
      </c>
      <c r="J14" s="5"/>
      <c r="K14" s="123">
        <v>8885</v>
      </c>
      <c r="L14" s="124">
        <f>L15+L16</f>
        <v>9414.9579999999987</v>
      </c>
      <c r="M14" s="71">
        <f>K14/K12</f>
        <v>0.14587822830899916</v>
      </c>
      <c r="N14" s="71">
        <f>L14/L12</f>
        <v>0.13064549960532817</v>
      </c>
      <c r="O14" s="127">
        <f t="shared" si="9"/>
        <v>5.9646370287000421E-2</v>
      </c>
      <c r="P14" s="130">
        <f t="shared" si="10"/>
        <v>-0.10442085073452516</v>
      </c>
      <c r="Q14" s="72"/>
      <c r="R14" s="35">
        <f t="shared" si="6"/>
        <v>0.68241691564451346</v>
      </c>
      <c r="S14" s="105">
        <f t="shared" si="7"/>
        <v>0.81271353787391432</v>
      </c>
      <c r="T14" s="79">
        <f t="shared" si="8"/>
        <v>0.19093404521829782</v>
      </c>
    </row>
    <row r="15" spans="1:20" ht="24" customHeight="1" x14ac:dyDescent="0.25">
      <c r="A15" s="73"/>
      <c r="B15" s="119" t="s">
        <v>47</v>
      </c>
      <c r="C15" s="1"/>
      <c r="D15" s="25"/>
      <c r="E15" s="26">
        <v>58021.209999999992</v>
      </c>
      <c r="F15" s="4"/>
      <c r="G15" s="4">
        <f>E15/E14</f>
        <v>0.50084793634581626</v>
      </c>
      <c r="H15" s="131" t="e">
        <f t="shared" si="4"/>
        <v>#DIV/0!</v>
      </c>
      <c r="I15" s="132" t="e">
        <f t="shared" si="5"/>
        <v>#DIV/0!</v>
      </c>
      <c r="J15" s="1"/>
      <c r="K15" s="25"/>
      <c r="L15" s="26">
        <v>5766.0809999999992</v>
      </c>
      <c r="M15" s="4"/>
      <c r="N15" s="4">
        <f>L15/L14</f>
        <v>0.61243831358567935</v>
      </c>
      <c r="O15" s="131" t="e">
        <f t="shared" si="9"/>
        <v>#DIV/0!</v>
      </c>
      <c r="P15" s="132" t="e">
        <f t="shared" si="10"/>
        <v>#DIV/0!</v>
      </c>
      <c r="Q15" s="8"/>
      <c r="R15" s="142" t="e">
        <f t="shared" si="6"/>
        <v>#DIV/0!</v>
      </c>
      <c r="S15" s="143">
        <f t="shared" si="7"/>
        <v>0.99378847838574891</v>
      </c>
      <c r="T15" s="144" t="e">
        <f t="shared" si="8"/>
        <v>#DIV/0!</v>
      </c>
    </row>
    <row r="16" spans="1:20" ht="24" customHeight="1" thickBot="1" x14ac:dyDescent="0.3">
      <c r="A16" s="73"/>
      <c r="B16" s="119" t="s">
        <v>50</v>
      </c>
      <c r="C16" s="1"/>
      <c r="D16" s="25"/>
      <c r="E16" s="26">
        <v>57824.750000000022</v>
      </c>
      <c r="F16" s="4">
        <f>D16/D14</f>
        <v>0</v>
      </c>
      <c r="G16" s="4">
        <f>E16/E14</f>
        <v>0.49915206365418363</v>
      </c>
      <c r="H16" s="131" t="e">
        <f t="shared" si="4"/>
        <v>#DIV/0!</v>
      </c>
      <c r="I16" s="132" t="e">
        <f t="shared" si="5"/>
        <v>#DIV/0!</v>
      </c>
      <c r="J16" s="1"/>
      <c r="K16" s="25"/>
      <c r="L16" s="26">
        <v>3648.8769999999986</v>
      </c>
      <c r="M16" s="4">
        <f>K16/K14</f>
        <v>0</v>
      </c>
      <c r="N16" s="4">
        <f>L16/L14</f>
        <v>0.38756168641432059</v>
      </c>
      <c r="O16" s="131" t="e">
        <f t="shared" si="9"/>
        <v>#DIV/0!</v>
      </c>
      <c r="P16" s="132" t="e">
        <f t="shared" si="10"/>
        <v>#DIV/0!</v>
      </c>
      <c r="Q16" s="8"/>
      <c r="R16" s="108" t="e">
        <f t="shared" si="6"/>
        <v>#DIV/0!</v>
      </c>
      <c r="S16" s="105">
        <f t="shared" si="7"/>
        <v>0.63102339396192753</v>
      </c>
      <c r="T16" s="109" t="e">
        <f t="shared" si="8"/>
        <v>#DIV/0!</v>
      </c>
    </row>
    <row r="17" spans="1:20" ht="24" customHeight="1" thickBot="1" x14ac:dyDescent="0.3">
      <c r="A17" s="117" t="s">
        <v>12</v>
      </c>
      <c r="B17" s="114"/>
      <c r="C17" s="19"/>
      <c r="D17" s="23">
        <f>D7+D12</f>
        <v>450562.91000000015</v>
      </c>
      <c r="E17" s="24">
        <f>E7+E12</f>
        <v>479702.41000000015</v>
      </c>
      <c r="F17" s="20">
        <f>F7+F12</f>
        <v>1</v>
      </c>
      <c r="G17" s="20">
        <f>G7+G12</f>
        <v>1</v>
      </c>
      <c r="H17" s="125">
        <f t="shared" si="0"/>
        <v>6.467354359017255E-2</v>
      </c>
      <c r="I17" s="128">
        <f t="shared" si="1"/>
        <v>0</v>
      </c>
      <c r="J17" s="12"/>
      <c r="K17" s="23">
        <v>82914.689000000057</v>
      </c>
      <c r="L17" s="24">
        <v>95555.57299999996</v>
      </c>
      <c r="M17" s="20">
        <f>M7+M12</f>
        <v>0.99999999999999978</v>
      </c>
      <c r="N17" s="20">
        <f>N7+N12</f>
        <v>0.99999999999999978</v>
      </c>
      <c r="O17" s="125">
        <f t="shared" si="9"/>
        <v>0.15245650864106713</v>
      </c>
      <c r="P17" s="128">
        <f t="shared" si="10"/>
        <v>0</v>
      </c>
      <c r="Q17" s="8"/>
      <c r="R17" s="35">
        <f t="shared" si="6"/>
        <v>1.8402466594509528</v>
      </c>
      <c r="S17" s="105">
        <f t="shared" si="7"/>
        <v>1.9919760878416251</v>
      </c>
      <c r="T17" s="79">
        <f t="shared" si="8"/>
        <v>8.2450593028622343E-2</v>
      </c>
    </row>
    <row r="18" spans="1:20" s="9" customFormat="1" ht="24" customHeight="1" x14ac:dyDescent="0.25">
      <c r="A18" s="118" t="s">
        <v>49</v>
      </c>
      <c r="B18" s="5"/>
      <c r="C18" s="1"/>
      <c r="D18" s="25">
        <f t="shared" ref="D18:E21" si="13">D8+D13</f>
        <v>309970.31000000017</v>
      </c>
      <c r="E18" s="26">
        <f t="shared" si="13"/>
        <v>341478.94000000018</v>
      </c>
      <c r="F18" s="74">
        <f>D18/D17</f>
        <v>0.68796233138675367</v>
      </c>
      <c r="G18" s="74">
        <f>E18/E17</f>
        <v>0.7118557940953435</v>
      </c>
      <c r="H18" s="126">
        <f t="shared" si="0"/>
        <v>0.1016504774279833</v>
      </c>
      <c r="I18" s="129">
        <f t="shared" si="1"/>
        <v>3.4730771756684417E-2</v>
      </c>
      <c r="J18" s="5"/>
      <c r="K18" s="25">
        <f t="shared" ref="K18:L21" si="14">K8+K13</f>
        <v>73192.069000000047</v>
      </c>
      <c r="L18" s="26">
        <f t="shared" si="14"/>
        <v>84773.411999999953</v>
      </c>
      <c r="M18" s="74">
        <f>K18/K17</f>
        <v>0.8827394745459396</v>
      </c>
      <c r="N18" s="74">
        <f>L18/L17</f>
        <v>0.88716345199457902</v>
      </c>
      <c r="O18" s="126">
        <f t="shared" si="9"/>
        <v>0.15823221229064993</v>
      </c>
      <c r="P18" s="129">
        <f t="shared" si="10"/>
        <v>5.0116456510739104E-3</v>
      </c>
      <c r="Q18" s="72"/>
      <c r="R18" s="145">
        <f t="shared" si="6"/>
        <v>2.3612606317037268</v>
      </c>
      <c r="S18" s="146">
        <f t="shared" si="7"/>
        <v>2.4825370489904857</v>
      </c>
      <c r="T18" s="147">
        <f t="shared" si="8"/>
        <v>5.1360877176550378E-2</v>
      </c>
    </row>
    <row r="19" spans="1:20" s="9" customFormat="1" ht="24" customHeight="1" x14ac:dyDescent="0.25">
      <c r="A19" s="122" t="s">
        <v>48</v>
      </c>
      <c r="B19" s="115"/>
      <c r="C19" s="116"/>
      <c r="D19" s="123">
        <f t="shared" si="13"/>
        <v>140593</v>
      </c>
      <c r="E19" s="124">
        <f t="shared" si="13"/>
        <v>138223.47000000003</v>
      </c>
      <c r="F19" s="71">
        <f>D19/D17</f>
        <v>0.31203855639160344</v>
      </c>
      <c r="G19" s="71">
        <f>E19/E17</f>
        <v>0.28814420590465656</v>
      </c>
      <c r="H19" s="127">
        <f t="shared" si="0"/>
        <v>-1.6853826292916218E-2</v>
      </c>
      <c r="I19" s="130">
        <f t="shared" si="1"/>
        <v>-7.657499369071509E-2</v>
      </c>
      <c r="J19" s="5"/>
      <c r="K19" s="123">
        <f t="shared" si="14"/>
        <v>9723</v>
      </c>
      <c r="L19" s="124">
        <f t="shared" si="14"/>
        <v>10782.160999999998</v>
      </c>
      <c r="M19" s="71">
        <f>K19/K17</f>
        <v>0.11726510847794404</v>
      </c>
      <c r="N19" s="71">
        <f>L19/L17</f>
        <v>0.11283654800542092</v>
      </c>
      <c r="O19" s="127">
        <f t="shared" si="9"/>
        <v>0.10893355960094603</v>
      </c>
      <c r="P19" s="130">
        <f t="shared" si="10"/>
        <v>-3.7765372240763907E-2</v>
      </c>
      <c r="Q19" s="72"/>
      <c r="R19" s="69">
        <f t="shared" si="6"/>
        <v>0.69157070408910826</v>
      </c>
      <c r="S19" s="70">
        <f t="shared" si="7"/>
        <v>0.78005283762591082</v>
      </c>
      <c r="T19" s="80">
        <f t="shared" si="8"/>
        <v>0.12794372724817119</v>
      </c>
    </row>
    <row r="20" spans="1:20" ht="24" customHeight="1" x14ac:dyDescent="0.25">
      <c r="A20" s="73"/>
      <c r="B20" s="119" t="s">
        <v>47</v>
      </c>
      <c r="C20" s="1"/>
      <c r="D20" s="25">
        <f t="shared" si="13"/>
        <v>0</v>
      </c>
      <c r="E20" s="26">
        <f t="shared" si="13"/>
        <v>70860.58</v>
      </c>
      <c r="F20" s="4">
        <f>D20/D19</f>
        <v>0</v>
      </c>
      <c r="G20" s="4">
        <f>E20/E19</f>
        <v>0.51265230137834039</v>
      </c>
      <c r="H20" s="131" t="e">
        <f t="shared" ref="H20:H21" si="15">(E20-D20)/D20</f>
        <v>#DIV/0!</v>
      </c>
      <c r="I20" s="132" t="e">
        <f t="shared" ref="I20:I21" si="16">(G20-F20)/F20</f>
        <v>#DIV/0!</v>
      </c>
      <c r="J20" s="1"/>
      <c r="K20" s="25">
        <f t="shared" si="14"/>
        <v>0</v>
      </c>
      <c r="L20" s="26">
        <f t="shared" si="14"/>
        <v>6469.7019999999993</v>
      </c>
      <c r="M20" s="4">
        <f>K20/K19</f>
        <v>0</v>
      </c>
      <c r="N20" s="4">
        <f>L20/L19</f>
        <v>0.60003759914176757</v>
      </c>
      <c r="O20" s="131" t="e">
        <f t="shared" si="9"/>
        <v>#DIV/0!</v>
      </c>
      <c r="P20" s="132" t="e">
        <f t="shared" si="10"/>
        <v>#DIV/0!</v>
      </c>
      <c r="Q20" s="8"/>
      <c r="R20" s="133" t="e">
        <f t="shared" si="6"/>
        <v>#DIV/0!</v>
      </c>
      <c r="S20" s="134">
        <f t="shared" si="7"/>
        <v>0.9130184934980774</v>
      </c>
      <c r="T20" s="135" t="e">
        <f t="shared" si="8"/>
        <v>#DIV/0!</v>
      </c>
    </row>
    <row r="21" spans="1:20" ht="24" customHeight="1" thickBot="1" x14ac:dyDescent="0.3">
      <c r="A21" s="120"/>
      <c r="B21" s="121" t="s">
        <v>50</v>
      </c>
      <c r="C21" s="16"/>
      <c r="D21" s="28">
        <f t="shared" si="13"/>
        <v>0</v>
      </c>
      <c r="E21" s="29">
        <f t="shared" si="13"/>
        <v>67362.890000000014</v>
      </c>
      <c r="F21" s="17">
        <f>D21/D19</f>
        <v>0</v>
      </c>
      <c r="G21" s="17">
        <f>E21/E19</f>
        <v>0.48734769862165955</v>
      </c>
      <c r="H21" s="140" t="e">
        <f t="shared" si="15"/>
        <v>#DIV/0!</v>
      </c>
      <c r="I21" s="141" t="e">
        <f t="shared" si="16"/>
        <v>#DIV/0!</v>
      </c>
      <c r="J21" s="1"/>
      <c r="K21" s="28">
        <f t="shared" si="14"/>
        <v>0</v>
      </c>
      <c r="L21" s="29">
        <f t="shared" si="14"/>
        <v>4312.458999999998</v>
      </c>
      <c r="M21" s="17">
        <f>K21/K19</f>
        <v>0</v>
      </c>
      <c r="N21" s="17">
        <f>L21/L19</f>
        <v>0.39996240085823231</v>
      </c>
      <c r="O21" s="140" t="e">
        <f t="shared" si="9"/>
        <v>#DIV/0!</v>
      </c>
      <c r="P21" s="141" t="e">
        <f t="shared" si="10"/>
        <v>#DIV/0!</v>
      </c>
      <c r="Q21" s="8"/>
      <c r="R21" s="108" t="e">
        <f t="shared" si="6"/>
        <v>#DIV/0!</v>
      </c>
      <c r="S21" s="105">
        <f t="shared" si="7"/>
        <v>0.64018319285291903</v>
      </c>
      <c r="T21" s="109" t="e">
        <f t="shared" si="8"/>
        <v>#DIV/0!</v>
      </c>
    </row>
    <row r="22" spans="1:20" ht="24" customHeight="1" thickBot="1" x14ac:dyDescent="0.3">
      <c r="J22" s="12"/>
      <c r="Q22"/>
    </row>
    <row r="23" spans="1:20" s="68" customFormat="1" ht="15" customHeight="1" x14ac:dyDescent="0.25">
      <c r="A23" s="392" t="s">
        <v>2</v>
      </c>
      <c r="B23" s="405"/>
      <c r="C23" s="405"/>
      <c r="D23" s="403" t="s">
        <v>1</v>
      </c>
      <c r="E23" s="409"/>
      <c r="F23" s="404" t="s">
        <v>13</v>
      </c>
      <c r="G23" s="404"/>
      <c r="H23" s="430" t="s">
        <v>37</v>
      </c>
      <c r="I23" s="409"/>
      <c r="J23" s="1"/>
      <c r="K23" s="403" t="s">
        <v>20</v>
      </c>
      <c r="L23" s="409"/>
      <c r="M23" s="404" t="s">
        <v>13</v>
      </c>
      <c r="N23" s="404"/>
      <c r="O23" s="430" t="s">
        <v>37</v>
      </c>
      <c r="P23" s="409"/>
      <c r="Q23" s="8"/>
      <c r="R23" s="403" t="s">
        <v>23</v>
      </c>
      <c r="S23" s="404"/>
      <c r="T23" s="139" t="s">
        <v>0</v>
      </c>
    </row>
    <row r="24" spans="1:20" s="9" customFormat="1" ht="15" customHeight="1" x14ac:dyDescent="0.25">
      <c r="A24" s="406"/>
      <c r="B24" s="407"/>
      <c r="C24" s="407"/>
      <c r="D24" s="431" t="s">
        <v>45</v>
      </c>
      <c r="E24" s="432"/>
      <c r="F24" s="433" t="str">
        <f>D24</f>
        <v>jan - mar</v>
      </c>
      <c r="G24" s="433"/>
      <c r="H24" s="431" t="str">
        <f>F24</f>
        <v>jan - mar</v>
      </c>
      <c r="I24" s="432"/>
      <c r="J24" s="1"/>
      <c r="K24" s="431" t="str">
        <f>D24</f>
        <v>jan - mar</v>
      </c>
      <c r="L24" s="432"/>
      <c r="M24" s="433" t="str">
        <f>D24</f>
        <v>jan - mar</v>
      </c>
      <c r="N24" s="433"/>
      <c r="O24" s="431" t="str">
        <f>D24</f>
        <v>jan - mar</v>
      </c>
      <c r="P24" s="432"/>
      <c r="Q24" s="8"/>
      <c r="R24" s="431" t="str">
        <f>D24</f>
        <v>jan - mar</v>
      </c>
      <c r="S24" s="433"/>
      <c r="T24" s="137" t="s">
        <v>38</v>
      </c>
    </row>
    <row r="25" spans="1:20" ht="15.75" customHeight="1" thickBot="1" x14ac:dyDescent="0.3">
      <c r="A25" s="406"/>
      <c r="B25" s="407"/>
      <c r="C25" s="407"/>
      <c r="D25" s="136">
        <v>2016</v>
      </c>
      <c r="E25" s="137">
        <v>2017</v>
      </c>
      <c r="F25" s="138">
        <f>D25</f>
        <v>2016</v>
      </c>
      <c r="G25" s="138">
        <f>E25</f>
        <v>2017</v>
      </c>
      <c r="H25" s="136" t="s">
        <v>1</v>
      </c>
      <c r="I25" s="137" t="s">
        <v>15</v>
      </c>
      <c r="J25" s="1"/>
      <c r="K25" s="136">
        <f>D25</f>
        <v>2016</v>
      </c>
      <c r="L25" s="137">
        <f>E25</f>
        <v>2017</v>
      </c>
      <c r="M25" s="138">
        <f>F25</f>
        <v>2016</v>
      </c>
      <c r="N25" s="137">
        <f>G25</f>
        <v>2017</v>
      </c>
      <c r="O25" s="138">
        <v>1000</v>
      </c>
      <c r="P25" s="137" t="s">
        <v>15</v>
      </c>
      <c r="Q25" s="8"/>
      <c r="R25" s="136">
        <f>D25</f>
        <v>2016</v>
      </c>
      <c r="S25" s="138">
        <f>E25</f>
        <v>2017</v>
      </c>
      <c r="T25" s="137" t="s">
        <v>24</v>
      </c>
    </row>
    <row r="26" spans="1:20" ht="24" customHeight="1" thickBot="1" x14ac:dyDescent="0.3">
      <c r="A26" s="117" t="s">
        <v>30</v>
      </c>
      <c r="B26" s="114"/>
      <c r="C26" s="19"/>
      <c r="D26" s="23"/>
      <c r="E26" s="24"/>
      <c r="F26" s="20" t="e">
        <f>D26/D36</f>
        <v>#DIV/0!</v>
      </c>
      <c r="G26" s="20" t="e">
        <f>E26/E36</f>
        <v>#DIV/0!</v>
      </c>
      <c r="H26" s="125" t="e">
        <f t="shared" ref="H26:H40" si="17">(E26-D26)/D26</f>
        <v>#DIV/0!</v>
      </c>
      <c r="I26" s="128" t="e">
        <f t="shared" ref="I26:I40" si="18">(G26-F26)/F26</f>
        <v>#DIV/0!</v>
      </c>
      <c r="J26" s="12"/>
      <c r="K26" s="23"/>
      <c r="L26" s="24"/>
      <c r="M26" s="20">
        <f>K26/K36</f>
        <v>0</v>
      </c>
      <c r="N26" s="20">
        <f>L26/L36</f>
        <v>0</v>
      </c>
      <c r="O26" s="125" t="e">
        <f t="shared" ref="O26:O40" si="19">(L26-K26)/K26</f>
        <v>#DIV/0!</v>
      </c>
      <c r="P26" s="128" t="e">
        <f t="shared" ref="P26:P40" si="20">(N26-M26)/M26</f>
        <v>#DIV/0!</v>
      </c>
      <c r="Q26" s="67"/>
      <c r="R26" s="35" t="e">
        <f>(K26/D26)*10</f>
        <v>#DIV/0!</v>
      </c>
      <c r="S26" s="105" t="e">
        <f>(L26/E26)*10</f>
        <v>#DIV/0!</v>
      </c>
      <c r="T26" s="79" t="e">
        <f>(S26-R26)/R26</f>
        <v>#DIV/0!</v>
      </c>
    </row>
    <row r="27" spans="1:20" ht="24" customHeight="1" x14ac:dyDescent="0.25">
      <c r="A27" s="118" t="s">
        <v>49</v>
      </c>
      <c r="B27" s="5"/>
      <c r="C27" s="1"/>
      <c r="D27" s="25"/>
      <c r="E27" s="26"/>
      <c r="F27" s="74" t="e">
        <f>D27/D26</f>
        <v>#DIV/0!</v>
      </c>
      <c r="G27" s="74" t="e">
        <f>E27/E26</f>
        <v>#DIV/0!</v>
      </c>
      <c r="H27" s="126" t="e">
        <f t="shared" si="17"/>
        <v>#DIV/0!</v>
      </c>
      <c r="I27" s="129" t="e">
        <f t="shared" si="18"/>
        <v>#DIV/0!</v>
      </c>
      <c r="J27" s="5"/>
      <c r="K27" s="25"/>
      <c r="L27" s="26"/>
      <c r="M27" s="74" t="e">
        <f>K27/K26</f>
        <v>#DIV/0!</v>
      </c>
      <c r="N27" s="74" t="e">
        <f>L27/L26</f>
        <v>#DIV/0!</v>
      </c>
      <c r="O27" s="126" t="e">
        <f t="shared" si="19"/>
        <v>#DIV/0!</v>
      </c>
      <c r="P27" s="129" t="e">
        <f t="shared" si="20"/>
        <v>#DIV/0!</v>
      </c>
      <c r="Q27" s="72"/>
      <c r="R27" s="38" t="e">
        <f t="shared" ref="R27:R40" si="21">(K27/D27)*10</f>
        <v>#DIV/0!</v>
      </c>
      <c r="S27" s="39" t="e">
        <f t="shared" ref="S27:S40" si="22">(L27/E27)*10</f>
        <v>#DIV/0!</v>
      </c>
      <c r="T27" s="78" t="e">
        <f t="shared" ref="T27:T40" si="23">(S27-R27)/R27</f>
        <v>#DIV/0!</v>
      </c>
    </row>
    <row r="28" spans="1:20" ht="24" customHeight="1" x14ac:dyDescent="0.25">
      <c r="A28" s="122" t="s">
        <v>48</v>
      </c>
      <c r="B28" s="115"/>
      <c r="C28" s="116"/>
      <c r="D28" s="123"/>
      <c r="E28" s="124">
        <f>E29+E30</f>
        <v>0</v>
      </c>
      <c r="F28" s="71" t="e">
        <f>D28/D26</f>
        <v>#DIV/0!</v>
      </c>
      <c r="G28" s="71" t="e">
        <f>E28/E26</f>
        <v>#DIV/0!</v>
      </c>
      <c r="H28" s="127" t="e">
        <f t="shared" si="17"/>
        <v>#DIV/0!</v>
      </c>
      <c r="I28" s="130" t="e">
        <f t="shared" si="18"/>
        <v>#DIV/0!</v>
      </c>
      <c r="J28" s="5"/>
      <c r="K28" s="123"/>
      <c r="L28" s="124">
        <f>L29+L30</f>
        <v>0</v>
      </c>
      <c r="M28" s="71" t="e">
        <f>K28/K26</f>
        <v>#DIV/0!</v>
      </c>
      <c r="N28" s="71" t="e">
        <f>L28/L26</f>
        <v>#DIV/0!</v>
      </c>
      <c r="O28" s="127" t="e">
        <f t="shared" si="19"/>
        <v>#DIV/0!</v>
      </c>
      <c r="P28" s="130" t="e">
        <f t="shared" si="20"/>
        <v>#DIV/0!</v>
      </c>
      <c r="Q28" s="72"/>
      <c r="R28" s="106" t="e">
        <f t="shared" si="21"/>
        <v>#DIV/0!</v>
      </c>
      <c r="S28" s="107" t="e">
        <f t="shared" si="22"/>
        <v>#DIV/0!</v>
      </c>
      <c r="T28" s="80" t="e">
        <f t="shared" si="23"/>
        <v>#DIV/0!</v>
      </c>
    </row>
    <row r="29" spans="1:20" ht="24" customHeight="1" x14ac:dyDescent="0.25">
      <c r="A29" s="73"/>
      <c r="B29" s="119" t="s">
        <v>47</v>
      </c>
      <c r="C29" s="1"/>
      <c r="D29" s="25"/>
      <c r="E29" s="26"/>
      <c r="F29" s="74"/>
      <c r="G29" s="74" t="e">
        <f>E29/E28</f>
        <v>#DIV/0!</v>
      </c>
      <c r="H29" s="131" t="e">
        <f t="shared" si="17"/>
        <v>#DIV/0!</v>
      </c>
      <c r="I29" s="132" t="e">
        <f t="shared" si="18"/>
        <v>#DIV/0!</v>
      </c>
      <c r="J29" s="5"/>
      <c r="K29" s="25"/>
      <c r="L29" s="26"/>
      <c r="M29" s="74"/>
      <c r="N29" s="74" t="e">
        <f>L29/L28</f>
        <v>#DIV/0!</v>
      </c>
      <c r="O29" s="131" t="e">
        <f t="shared" si="19"/>
        <v>#DIV/0!</v>
      </c>
      <c r="P29" s="132" t="e">
        <f t="shared" si="20"/>
        <v>#DIV/0!</v>
      </c>
      <c r="Q29" s="72"/>
      <c r="R29" s="133" t="e">
        <f t="shared" si="21"/>
        <v>#DIV/0!</v>
      </c>
      <c r="S29" s="134" t="e">
        <f t="shared" si="22"/>
        <v>#DIV/0!</v>
      </c>
      <c r="T29" s="135" t="e">
        <f t="shared" si="23"/>
        <v>#DIV/0!</v>
      </c>
    </row>
    <row r="30" spans="1:20" ht="24" customHeight="1" thickBot="1" x14ac:dyDescent="0.3">
      <c r="A30" s="73"/>
      <c r="B30" s="119" t="s">
        <v>50</v>
      </c>
      <c r="C30" s="1"/>
      <c r="D30" s="25"/>
      <c r="E30" s="26"/>
      <c r="F30" s="74" t="e">
        <f>D30/D28</f>
        <v>#DIV/0!</v>
      </c>
      <c r="G30" s="74" t="e">
        <f>E30/E28</f>
        <v>#DIV/0!</v>
      </c>
      <c r="H30" s="131" t="e">
        <f t="shared" si="17"/>
        <v>#DIV/0!</v>
      </c>
      <c r="I30" s="132" t="e">
        <f t="shared" si="18"/>
        <v>#DIV/0!</v>
      </c>
      <c r="J30" s="5"/>
      <c r="K30" s="25"/>
      <c r="L30" s="26"/>
      <c r="M30" s="74" t="e">
        <f>K30/K28</f>
        <v>#DIV/0!</v>
      </c>
      <c r="N30" s="74" t="e">
        <f>L30/L28</f>
        <v>#DIV/0!</v>
      </c>
      <c r="O30" s="131" t="e">
        <f t="shared" si="19"/>
        <v>#DIV/0!</v>
      </c>
      <c r="P30" s="132" t="e">
        <f t="shared" si="20"/>
        <v>#DIV/0!</v>
      </c>
      <c r="Q30" s="72"/>
      <c r="R30" s="108" t="e">
        <f t="shared" si="21"/>
        <v>#DIV/0!</v>
      </c>
      <c r="S30" s="105" t="e">
        <f t="shared" si="22"/>
        <v>#DIV/0!</v>
      </c>
      <c r="T30" s="109" t="e">
        <f t="shared" si="23"/>
        <v>#DIV/0!</v>
      </c>
    </row>
    <row r="31" spans="1:20" ht="24" customHeight="1" thickBot="1" x14ac:dyDescent="0.3">
      <c r="A31" s="117" t="s">
        <v>31</v>
      </c>
      <c r="B31" s="114"/>
      <c r="C31" s="19"/>
      <c r="D31" s="23"/>
      <c r="E31" s="24"/>
      <c r="F31" s="20" t="e">
        <f>D31/D36</f>
        <v>#DIV/0!</v>
      </c>
      <c r="G31" s="20" t="e">
        <f>E31/E36</f>
        <v>#DIV/0!</v>
      </c>
      <c r="H31" s="125" t="e">
        <f t="shared" si="17"/>
        <v>#DIV/0!</v>
      </c>
      <c r="I31" s="128" t="e">
        <f t="shared" si="18"/>
        <v>#DIV/0!</v>
      </c>
      <c r="J31" s="5"/>
      <c r="K31" s="23"/>
      <c r="L31" s="24"/>
      <c r="M31" s="20">
        <f>K31/K36</f>
        <v>0</v>
      </c>
      <c r="N31" s="20">
        <f>L31/L36</f>
        <v>0</v>
      </c>
      <c r="O31" s="125" t="e">
        <f t="shared" si="19"/>
        <v>#DIV/0!</v>
      </c>
      <c r="P31" s="128" t="e">
        <f t="shared" si="20"/>
        <v>#DIV/0!</v>
      </c>
      <c r="Q31" s="72"/>
      <c r="R31" s="35" t="e">
        <f t="shared" si="21"/>
        <v>#DIV/0!</v>
      </c>
      <c r="S31" s="105" t="e">
        <f t="shared" si="22"/>
        <v>#DIV/0!</v>
      </c>
      <c r="T31" s="79" t="e">
        <f t="shared" si="23"/>
        <v>#DIV/0!</v>
      </c>
    </row>
    <row r="32" spans="1:20" ht="24" customHeight="1" thickBot="1" x14ac:dyDescent="0.3">
      <c r="A32" s="118" t="s">
        <v>49</v>
      </c>
      <c r="B32" s="5"/>
      <c r="C32" s="1"/>
      <c r="D32" s="25"/>
      <c r="E32" s="26"/>
      <c r="F32" s="74" t="e">
        <f>D32/D31</f>
        <v>#DIV/0!</v>
      </c>
      <c r="G32" s="74" t="e">
        <f>E32/E31</f>
        <v>#DIV/0!</v>
      </c>
      <c r="H32" s="126" t="e">
        <f t="shared" si="17"/>
        <v>#DIV/0!</v>
      </c>
      <c r="I32" s="129" t="e">
        <f t="shared" si="18"/>
        <v>#DIV/0!</v>
      </c>
      <c r="J32" s="5"/>
      <c r="K32" s="25"/>
      <c r="L32" s="26"/>
      <c r="M32" s="74" t="e">
        <f>K32/K31</f>
        <v>#DIV/0!</v>
      </c>
      <c r="N32" s="74" t="e">
        <f>L32/L31</f>
        <v>#DIV/0!</v>
      </c>
      <c r="O32" s="126" t="e">
        <f t="shared" si="19"/>
        <v>#DIV/0!</v>
      </c>
      <c r="P32" s="129" t="e">
        <f t="shared" si="20"/>
        <v>#DIV/0!</v>
      </c>
      <c r="Q32" s="72"/>
      <c r="R32" s="35" t="e">
        <f t="shared" si="21"/>
        <v>#DIV/0!</v>
      </c>
      <c r="S32" s="105" t="e">
        <f t="shared" si="22"/>
        <v>#DIV/0!</v>
      </c>
      <c r="T32" s="79" t="e">
        <f t="shared" si="23"/>
        <v>#DIV/0!</v>
      </c>
    </row>
    <row r="33" spans="1:20" ht="24" customHeight="1" thickBot="1" x14ac:dyDescent="0.3">
      <c r="A33" s="122" t="s">
        <v>48</v>
      </c>
      <c r="B33" s="115"/>
      <c r="C33" s="116"/>
      <c r="D33" s="123"/>
      <c r="E33" s="124">
        <f>E34+E35</f>
        <v>0</v>
      </c>
      <c r="F33" s="71" t="e">
        <f>D33/D31</f>
        <v>#DIV/0!</v>
      </c>
      <c r="G33" s="71" t="e">
        <f>E33/E31</f>
        <v>#DIV/0!</v>
      </c>
      <c r="H33" s="127" t="e">
        <f t="shared" si="17"/>
        <v>#DIV/0!</v>
      </c>
      <c r="I33" s="130" t="e">
        <f t="shared" si="18"/>
        <v>#DIV/0!</v>
      </c>
      <c r="J33" s="5"/>
      <c r="K33" s="123"/>
      <c r="L33" s="124">
        <f>L34+L35</f>
        <v>0</v>
      </c>
      <c r="M33" s="71" t="e">
        <f>K33/K31</f>
        <v>#DIV/0!</v>
      </c>
      <c r="N33" s="71" t="e">
        <f>L33/L31</f>
        <v>#DIV/0!</v>
      </c>
      <c r="O33" s="127" t="e">
        <f t="shared" si="19"/>
        <v>#DIV/0!</v>
      </c>
      <c r="P33" s="130" t="e">
        <f t="shared" si="20"/>
        <v>#DIV/0!</v>
      </c>
      <c r="Q33" s="72"/>
      <c r="R33" s="35" t="e">
        <f t="shared" si="21"/>
        <v>#DIV/0!</v>
      </c>
      <c r="S33" s="105" t="e">
        <f t="shared" si="22"/>
        <v>#DIV/0!</v>
      </c>
      <c r="T33" s="79" t="e">
        <f t="shared" si="23"/>
        <v>#DIV/0!</v>
      </c>
    </row>
    <row r="34" spans="1:20" ht="24" customHeight="1" x14ac:dyDescent="0.25">
      <c r="A34" s="73"/>
      <c r="B34" s="119" t="s">
        <v>47</v>
      </c>
      <c r="C34" s="1"/>
      <c r="D34" s="25"/>
      <c r="E34" s="26"/>
      <c r="F34" s="4"/>
      <c r="G34" s="4" t="e">
        <f>E34/E33</f>
        <v>#DIV/0!</v>
      </c>
      <c r="H34" s="131" t="e">
        <f t="shared" si="17"/>
        <v>#DIV/0!</v>
      </c>
      <c r="I34" s="132" t="e">
        <f t="shared" si="18"/>
        <v>#DIV/0!</v>
      </c>
      <c r="J34" s="1"/>
      <c r="K34" s="25"/>
      <c r="L34" s="26"/>
      <c r="M34" s="4"/>
      <c r="N34" s="4" t="e">
        <f>L34/L33</f>
        <v>#DIV/0!</v>
      </c>
      <c r="O34" s="131" t="e">
        <f t="shared" si="19"/>
        <v>#DIV/0!</v>
      </c>
      <c r="P34" s="132" t="e">
        <f t="shared" si="20"/>
        <v>#DIV/0!</v>
      </c>
      <c r="Q34" s="8"/>
      <c r="R34" s="142" t="e">
        <f t="shared" si="21"/>
        <v>#DIV/0!</v>
      </c>
      <c r="S34" s="143" t="e">
        <f t="shared" si="22"/>
        <v>#DIV/0!</v>
      </c>
      <c r="T34" s="144" t="e">
        <f t="shared" si="23"/>
        <v>#DIV/0!</v>
      </c>
    </row>
    <row r="35" spans="1:20" ht="24" customHeight="1" thickBot="1" x14ac:dyDescent="0.3">
      <c r="A35" s="73"/>
      <c r="B35" s="119" t="s">
        <v>50</v>
      </c>
      <c r="C35" s="1"/>
      <c r="D35" s="25"/>
      <c r="E35" s="26"/>
      <c r="F35" s="4" t="e">
        <f>D35/D33</f>
        <v>#DIV/0!</v>
      </c>
      <c r="G35" s="4" t="e">
        <f>E35/E33</f>
        <v>#DIV/0!</v>
      </c>
      <c r="H35" s="131" t="e">
        <f t="shared" si="17"/>
        <v>#DIV/0!</v>
      </c>
      <c r="I35" s="132" t="e">
        <f t="shared" si="18"/>
        <v>#DIV/0!</v>
      </c>
      <c r="J35" s="1"/>
      <c r="K35" s="25"/>
      <c r="L35" s="26"/>
      <c r="M35" s="4" t="e">
        <f>K35/K33</f>
        <v>#DIV/0!</v>
      </c>
      <c r="N35" s="4" t="e">
        <f>L35/L33</f>
        <v>#DIV/0!</v>
      </c>
      <c r="O35" s="131" t="e">
        <f t="shared" si="19"/>
        <v>#DIV/0!</v>
      </c>
      <c r="P35" s="132" t="e">
        <f t="shared" si="20"/>
        <v>#DIV/0!</v>
      </c>
      <c r="Q35" s="8"/>
      <c r="R35" s="108" t="e">
        <f t="shared" si="21"/>
        <v>#DIV/0!</v>
      </c>
      <c r="S35" s="105" t="e">
        <f t="shared" si="22"/>
        <v>#DIV/0!</v>
      </c>
      <c r="T35" s="109" t="e">
        <f t="shared" si="23"/>
        <v>#DIV/0!</v>
      </c>
    </row>
    <row r="36" spans="1:20" ht="24" customHeight="1" thickBot="1" x14ac:dyDescent="0.3">
      <c r="A36" s="117" t="s">
        <v>12</v>
      </c>
      <c r="B36" s="114"/>
      <c r="C36" s="19"/>
      <c r="D36" s="23">
        <f>D26+D31</f>
        <v>0</v>
      </c>
      <c r="E36" s="24">
        <f>E26+E31</f>
        <v>0</v>
      </c>
      <c r="F36" s="20" t="e">
        <f>F26+F31</f>
        <v>#DIV/0!</v>
      </c>
      <c r="G36" s="20" t="e">
        <f>G26+G31</f>
        <v>#DIV/0!</v>
      </c>
      <c r="H36" s="125" t="e">
        <f t="shared" si="17"/>
        <v>#DIV/0!</v>
      </c>
      <c r="I36" s="128" t="e">
        <f t="shared" si="18"/>
        <v>#DIV/0!</v>
      </c>
      <c r="J36" s="12"/>
      <c r="K36" s="23">
        <v>82914.689000000057</v>
      </c>
      <c r="L36" s="24">
        <v>95555.57299999996</v>
      </c>
      <c r="M36" s="20">
        <f>M26+M31</f>
        <v>0</v>
      </c>
      <c r="N36" s="20">
        <f>N26+N31</f>
        <v>0</v>
      </c>
      <c r="O36" s="125">
        <f t="shared" si="19"/>
        <v>0.15245650864106713</v>
      </c>
      <c r="P36" s="128" t="e">
        <f t="shared" si="20"/>
        <v>#DIV/0!</v>
      </c>
      <c r="Q36" s="8"/>
      <c r="R36" s="35" t="e">
        <f t="shared" si="21"/>
        <v>#DIV/0!</v>
      </c>
      <c r="S36" s="105" t="e">
        <f t="shared" si="22"/>
        <v>#DIV/0!</v>
      </c>
      <c r="T36" s="79" t="e">
        <f t="shared" si="23"/>
        <v>#DIV/0!</v>
      </c>
    </row>
    <row r="37" spans="1:20" ht="24" customHeight="1" x14ac:dyDescent="0.25">
      <c r="A37" s="118" t="s">
        <v>49</v>
      </c>
      <c r="B37" s="5"/>
      <c r="C37" s="1"/>
      <c r="D37" s="25">
        <f t="shared" ref="D37:E37" si="24">D27+D32</f>
        <v>0</v>
      </c>
      <c r="E37" s="26">
        <f t="shared" si="24"/>
        <v>0</v>
      </c>
      <c r="F37" s="74" t="e">
        <f>D37/D36</f>
        <v>#DIV/0!</v>
      </c>
      <c r="G37" s="74" t="e">
        <f>E37/E36</f>
        <v>#DIV/0!</v>
      </c>
      <c r="H37" s="126" t="e">
        <f t="shared" si="17"/>
        <v>#DIV/0!</v>
      </c>
      <c r="I37" s="129" t="e">
        <f t="shared" si="18"/>
        <v>#DIV/0!</v>
      </c>
      <c r="J37" s="5"/>
      <c r="K37" s="25">
        <f t="shared" ref="K37:L37" si="25">K27+K32</f>
        <v>0</v>
      </c>
      <c r="L37" s="26">
        <f t="shared" si="25"/>
        <v>0</v>
      </c>
      <c r="M37" s="74">
        <f>K37/K36</f>
        <v>0</v>
      </c>
      <c r="N37" s="74">
        <f>L37/L36</f>
        <v>0</v>
      </c>
      <c r="O37" s="126" t="e">
        <f t="shared" si="19"/>
        <v>#DIV/0!</v>
      </c>
      <c r="P37" s="129" t="e">
        <f t="shared" si="20"/>
        <v>#DIV/0!</v>
      </c>
      <c r="Q37" s="72"/>
      <c r="R37" s="145" t="e">
        <f t="shared" si="21"/>
        <v>#DIV/0!</v>
      </c>
      <c r="S37" s="146" t="e">
        <f t="shared" si="22"/>
        <v>#DIV/0!</v>
      </c>
      <c r="T37" s="147" t="e">
        <f t="shared" si="23"/>
        <v>#DIV/0!</v>
      </c>
    </row>
    <row r="38" spans="1:20" ht="24" customHeight="1" x14ac:dyDescent="0.25">
      <c r="A38" s="122" t="s">
        <v>48</v>
      </c>
      <c r="B38" s="115"/>
      <c r="C38" s="116"/>
      <c r="D38" s="123">
        <f t="shared" ref="D38:E38" si="26">D28+D33</f>
        <v>0</v>
      </c>
      <c r="E38" s="124">
        <f t="shared" si="26"/>
        <v>0</v>
      </c>
      <c r="F38" s="71" t="e">
        <f>D38/D36</f>
        <v>#DIV/0!</v>
      </c>
      <c r="G38" s="71" t="e">
        <f>E38/E36</f>
        <v>#DIV/0!</v>
      </c>
      <c r="H38" s="127" t="e">
        <f t="shared" si="17"/>
        <v>#DIV/0!</v>
      </c>
      <c r="I38" s="130" t="e">
        <f t="shared" si="18"/>
        <v>#DIV/0!</v>
      </c>
      <c r="J38" s="5"/>
      <c r="K38" s="123">
        <f t="shared" ref="K38:L38" si="27">K28+K33</f>
        <v>0</v>
      </c>
      <c r="L38" s="124">
        <f t="shared" si="27"/>
        <v>0</v>
      </c>
      <c r="M38" s="71">
        <f>K38/K36</f>
        <v>0</v>
      </c>
      <c r="N38" s="71">
        <f>L38/L36</f>
        <v>0</v>
      </c>
      <c r="O38" s="127" t="e">
        <f t="shared" si="19"/>
        <v>#DIV/0!</v>
      </c>
      <c r="P38" s="130" t="e">
        <f t="shared" si="20"/>
        <v>#DIV/0!</v>
      </c>
      <c r="Q38" s="72"/>
      <c r="R38" s="69" t="e">
        <f t="shared" si="21"/>
        <v>#DIV/0!</v>
      </c>
      <c r="S38" s="70" t="e">
        <f t="shared" si="22"/>
        <v>#DIV/0!</v>
      </c>
      <c r="T38" s="80" t="e">
        <f t="shared" si="23"/>
        <v>#DIV/0!</v>
      </c>
    </row>
    <row r="39" spans="1:20" ht="24" customHeight="1" x14ac:dyDescent="0.25">
      <c r="A39" s="73"/>
      <c r="B39" s="119" t="s">
        <v>47</v>
      </c>
      <c r="C39" s="1"/>
      <c r="D39" s="25">
        <f t="shared" ref="D39:E39" si="28">D29+D34</f>
        <v>0</v>
      </c>
      <c r="E39" s="26">
        <f t="shared" si="28"/>
        <v>0</v>
      </c>
      <c r="F39" s="4" t="e">
        <f>D39/D38</f>
        <v>#DIV/0!</v>
      </c>
      <c r="G39" s="4" t="e">
        <f>E39/E38</f>
        <v>#DIV/0!</v>
      </c>
      <c r="H39" s="131" t="e">
        <f t="shared" si="17"/>
        <v>#DIV/0!</v>
      </c>
      <c r="I39" s="132" t="e">
        <f t="shared" si="18"/>
        <v>#DIV/0!</v>
      </c>
      <c r="J39" s="1"/>
      <c r="K39" s="25">
        <f t="shared" ref="K39:L39" si="29">K29+K34</f>
        <v>0</v>
      </c>
      <c r="L39" s="26">
        <f t="shared" si="29"/>
        <v>0</v>
      </c>
      <c r="M39" s="4" t="e">
        <f>K39/K38</f>
        <v>#DIV/0!</v>
      </c>
      <c r="N39" s="4" t="e">
        <f>L39/L38</f>
        <v>#DIV/0!</v>
      </c>
      <c r="O39" s="131" t="e">
        <f t="shared" si="19"/>
        <v>#DIV/0!</v>
      </c>
      <c r="P39" s="132" t="e">
        <f t="shared" si="20"/>
        <v>#DIV/0!</v>
      </c>
      <c r="Q39" s="8"/>
      <c r="R39" s="133" t="e">
        <f t="shared" si="21"/>
        <v>#DIV/0!</v>
      </c>
      <c r="S39" s="134" t="e">
        <f t="shared" si="22"/>
        <v>#DIV/0!</v>
      </c>
      <c r="T39" s="135" t="e">
        <f t="shared" si="23"/>
        <v>#DIV/0!</v>
      </c>
    </row>
    <row r="40" spans="1:20" ht="24" customHeight="1" thickBot="1" x14ac:dyDescent="0.3">
      <c r="A40" s="120"/>
      <c r="B40" s="121" t="s">
        <v>50</v>
      </c>
      <c r="C40" s="16"/>
      <c r="D40" s="28">
        <f t="shared" ref="D40:E40" si="30">D30+D35</f>
        <v>0</v>
      </c>
      <c r="E40" s="29">
        <f t="shared" si="30"/>
        <v>0</v>
      </c>
      <c r="F40" s="17" t="e">
        <f>D40/D38</f>
        <v>#DIV/0!</v>
      </c>
      <c r="G40" s="17" t="e">
        <f>E40/E38</f>
        <v>#DIV/0!</v>
      </c>
      <c r="H40" s="140" t="e">
        <f t="shared" si="17"/>
        <v>#DIV/0!</v>
      </c>
      <c r="I40" s="141" t="e">
        <f t="shared" si="18"/>
        <v>#DIV/0!</v>
      </c>
      <c r="J40" s="1"/>
      <c r="K40" s="28">
        <f t="shared" ref="K40:L40" si="31">K30+K35</f>
        <v>0</v>
      </c>
      <c r="L40" s="29">
        <f t="shared" si="31"/>
        <v>0</v>
      </c>
      <c r="M40" s="17" t="e">
        <f>K40/K38</f>
        <v>#DIV/0!</v>
      </c>
      <c r="N40" s="17" t="e">
        <f>L40/L38</f>
        <v>#DIV/0!</v>
      </c>
      <c r="O40" s="140" t="e">
        <f t="shared" si="19"/>
        <v>#DIV/0!</v>
      </c>
      <c r="P40" s="141" t="e">
        <f t="shared" si="20"/>
        <v>#DIV/0!</v>
      </c>
      <c r="Q40" s="8"/>
      <c r="R40" s="108" t="e">
        <f t="shared" si="21"/>
        <v>#DIV/0!</v>
      </c>
      <c r="S40" s="105" t="e">
        <f t="shared" si="22"/>
        <v>#DIV/0!</v>
      </c>
      <c r="T40" s="109" t="e">
        <f t="shared" si="23"/>
        <v>#DIV/0!</v>
      </c>
    </row>
    <row r="41" spans="1:20" ht="24.75" customHeight="1" thickBot="1" x14ac:dyDescent="0.3"/>
    <row r="42" spans="1:20" ht="15" customHeight="1" x14ac:dyDescent="0.25">
      <c r="A42" s="392" t="s">
        <v>2</v>
      </c>
      <c r="B42" s="405"/>
      <c r="C42" s="405"/>
      <c r="D42" s="403" t="s">
        <v>1</v>
      </c>
      <c r="E42" s="409"/>
      <c r="F42" s="404" t="s">
        <v>13</v>
      </c>
      <c r="G42" s="404"/>
      <c r="H42" s="430" t="s">
        <v>37</v>
      </c>
      <c r="I42" s="409"/>
      <c r="J42" s="1"/>
      <c r="K42" s="403" t="s">
        <v>20</v>
      </c>
      <c r="L42" s="409"/>
      <c r="M42" s="404" t="s">
        <v>13</v>
      </c>
      <c r="N42" s="404"/>
      <c r="O42" s="430" t="s">
        <v>37</v>
      </c>
      <c r="P42" s="409"/>
      <c r="Q42" s="8"/>
      <c r="R42" s="403" t="s">
        <v>23</v>
      </c>
      <c r="S42" s="404"/>
      <c r="T42" s="139" t="s">
        <v>0</v>
      </c>
    </row>
    <row r="43" spans="1:20" ht="15" customHeight="1" x14ac:dyDescent="0.25">
      <c r="A43" s="406"/>
      <c r="B43" s="407"/>
      <c r="C43" s="407"/>
      <c r="D43" s="431" t="s">
        <v>45</v>
      </c>
      <c r="E43" s="432"/>
      <c r="F43" s="433" t="str">
        <f>D43</f>
        <v>jan - mar</v>
      </c>
      <c r="G43" s="433"/>
      <c r="H43" s="431" t="str">
        <f>F43</f>
        <v>jan - mar</v>
      </c>
      <c r="I43" s="432"/>
      <c r="J43" s="1"/>
      <c r="K43" s="431" t="str">
        <f>D43</f>
        <v>jan - mar</v>
      </c>
      <c r="L43" s="432"/>
      <c r="M43" s="433" t="str">
        <f>D43</f>
        <v>jan - mar</v>
      </c>
      <c r="N43" s="433"/>
      <c r="O43" s="431" t="str">
        <f>D43</f>
        <v>jan - mar</v>
      </c>
      <c r="P43" s="432"/>
      <c r="Q43" s="8"/>
      <c r="R43" s="431" t="str">
        <f>D43</f>
        <v>jan - mar</v>
      </c>
      <c r="S43" s="433"/>
      <c r="T43" s="137" t="s">
        <v>38</v>
      </c>
    </row>
    <row r="44" spans="1:20" ht="15.75" customHeight="1" thickBot="1" x14ac:dyDescent="0.3">
      <c r="A44" s="406"/>
      <c r="B44" s="407"/>
      <c r="C44" s="407"/>
      <c r="D44" s="136">
        <v>2016</v>
      </c>
      <c r="E44" s="137">
        <v>2017</v>
      </c>
      <c r="F44" s="138">
        <f>D44</f>
        <v>2016</v>
      </c>
      <c r="G44" s="138">
        <f>E44</f>
        <v>2017</v>
      </c>
      <c r="H44" s="136" t="s">
        <v>1</v>
      </c>
      <c r="I44" s="137" t="s">
        <v>15</v>
      </c>
      <c r="J44" s="1"/>
      <c r="K44" s="136">
        <f>D44</f>
        <v>2016</v>
      </c>
      <c r="L44" s="137">
        <f>E44</f>
        <v>2017</v>
      </c>
      <c r="M44" s="138">
        <f>F44</f>
        <v>2016</v>
      </c>
      <c r="N44" s="137">
        <f>G44</f>
        <v>2017</v>
      </c>
      <c r="O44" s="138">
        <v>1000</v>
      </c>
      <c r="P44" s="137" t="s">
        <v>15</v>
      </c>
      <c r="Q44" s="8"/>
      <c r="R44" s="136">
        <f>D44</f>
        <v>2016</v>
      </c>
      <c r="S44" s="138">
        <f>E44</f>
        <v>2017</v>
      </c>
      <c r="T44" s="137" t="s">
        <v>24</v>
      </c>
    </row>
    <row r="45" spans="1:20" ht="24" customHeight="1" thickBot="1" x14ac:dyDescent="0.3">
      <c r="A45" s="117" t="s">
        <v>30</v>
      </c>
      <c r="B45" s="114"/>
      <c r="C45" s="19"/>
      <c r="D45" s="23"/>
      <c r="E45" s="24"/>
      <c r="F45" s="20" t="e">
        <f>D45/D55</f>
        <v>#DIV/0!</v>
      </c>
      <c r="G45" s="20" t="e">
        <f>E45/E55</f>
        <v>#DIV/0!</v>
      </c>
      <c r="H45" s="125" t="e">
        <f t="shared" ref="H45:H59" si="32">(E45-D45)/D45</f>
        <v>#DIV/0!</v>
      </c>
      <c r="I45" s="128" t="e">
        <f t="shared" ref="I45:I59" si="33">(G45-F45)/F45</f>
        <v>#DIV/0!</v>
      </c>
      <c r="J45" s="12"/>
      <c r="K45" s="23"/>
      <c r="L45" s="24"/>
      <c r="M45" s="20">
        <f>K45/K55</f>
        <v>0</v>
      </c>
      <c r="N45" s="20">
        <f>L45/L55</f>
        <v>0</v>
      </c>
      <c r="O45" s="125" t="e">
        <f t="shared" ref="O45:O59" si="34">(L45-K45)/K45</f>
        <v>#DIV/0!</v>
      </c>
      <c r="P45" s="128" t="e">
        <f t="shared" ref="P45:P59" si="35">(N45-M45)/M45</f>
        <v>#DIV/0!</v>
      </c>
      <c r="Q45" s="67"/>
      <c r="R45" s="35" t="e">
        <f>(K45/D45)*10</f>
        <v>#DIV/0!</v>
      </c>
      <c r="S45" s="105" t="e">
        <f>(L45/E45)*10</f>
        <v>#DIV/0!</v>
      </c>
      <c r="T45" s="79" t="e">
        <f>(S45-R45)/R45</f>
        <v>#DIV/0!</v>
      </c>
    </row>
    <row r="46" spans="1:20" ht="24" customHeight="1" x14ac:dyDescent="0.25">
      <c r="A46" s="118" t="s">
        <v>49</v>
      </c>
      <c r="B46" s="5"/>
      <c r="C46" s="1"/>
      <c r="D46" s="25"/>
      <c r="E46" s="26"/>
      <c r="F46" s="74" t="e">
        <f>D46/D45</f>
        <v>#DIV/0!</v>
      </c>
      <c r="G46" s="74" t="e">
        <f>E46/E45</f>
        <v>#DIV/0!</v>
      </c>
      <c r="H46" s="126" t="e">
        <f t="shared" si="32"/>
        <v>#DIV/0!</v>
      </c>
      <c r="I46" s="129" t="e">
        <f t="shared" si="33"/>
        <v>#DIV/0!</v>
      </c>
      <c r="J46" s="5"/>
      <c r="K46" s="25"/>
      <c r="L46" s="26"/>
      <c r="M46" s="74" t="e">
        <f>K46/K45</f>
        <v>#DIV/0!</v>
      </c>
      <c r="N46" s="74" t="e">
        <f>L46/L45</f>
        <v>#DIV/0!</v>
      </c>
      <c r="O46" s="126" t="e">
        <f t="shared" si="34"/>
        <v>#DIV/0!</v>
      </c>
      <c r="P46" s="129" t="e">
        <f t="shared" si="35"/>
        <v>#DIV/0!</v>
      </c>
      <c r="Q46" s="72"/>
      <c r="R46" s="38" t="e">
        <f t="shared" ref="R46:R59" si="36">(K46/D46)*10</f>
        <v>#DIV/0!</v>
      </c>
      <c r="S46" s="39" t="e">
        <f t="shared" ref="S46:S59" si="37">(L46/E46)*10</f>
        <v>#DIV/0!</v>
      </c>
      <c r="T46" s="78" t="e">
        <f t="shared" ref="T46:T59" si="38">(S46-R46)/R46</f>
        <v>#DIV/0!</v>
      </c>
    </row>
    <row r="47" spans="1:20" ht="24" customHeight="1" x14ac:dyDescent="0.25">
      <c r="A47" s="122" t="s">
        <v>48</v>
      </c>
      <c r="B47" s="115"/>
      <c r="C47" s="116"/>
      <c r="D47" s="123"/>
      <c r="E47" s="124">
        <f>E48+E49</f>
        <v>0</v>
      </c>
      <c r="F47" s="71" t="e">
        <f>D47/D45</f>
        <v>#DIV/0!</v>
      </c>
      <c r="G47" s="71" t="e">
        <f>E47/E45</f>
        <v>#DIV/0!</v>
      </c>
      <c r="H47" s="127" t="e">
        <f t="shared" si="32"/>
        <v>#DIV/0!</v>
      </c>
      <c r="I47" s="130" t="e">
        <f t="shared" si="33"/>
        <v>#DIV/0!</v>
      </c>
      <c r="J47" s="5"/>
      <c r="K47" s="123"/>
      <c r="L47" s="124">
        <f>L48+L49</f>
        <v>0</v>
      </c>
      <c r="M47" s="71" t="e">
        <f>K47/K45</f>
        <v>#DIV/0!</v>
      </c>
      <c r="N47" s="71" t="e">
        <f>L47/L45</f>
        <v>#DIV/0!</v>
      </c>
      <c r="O47" s="127" t="e">
        <f t="shared" si="34"/>
        <v>#DIV/0!</v>
      </c>
      <c r="P47" s="130" t="e">
        <f t="shared" si="35"/>
        <v>#DIV/0!</v>
      </c>
      <c r="Q47" s="72"/>
      <c r="R47" s="106" t="e">
        <f t="shared" si="36"/>
        <v>#DIV/0!</v>
      </c>
      <c r="S47" s="107" t="e">
        <f t="shared" si="37"/>
        <v>#DIV/0!</v>
      </c>
      <c r="T47" s="80" t="e">
        <f t="shared" si="38"/>
        <v>#DIV/0!</v>
      </c>
    </row>
    <row r="48" spans="1:20" ht="24" customHeight="1" x14ac:dyDescent="0.25">
      <c r="A48" s="73"/>
      <c r="B48" s="119" t="s">
        <v>47</v>
      </c>
      <c r="C48" s="1"/>
      <c r="D48" s="25"/>
      <c r="E48" s="26"/>
      <c r="F48" s="74"/>
      <c r="G48" s="74" t="e">
        <f>E48/E47</f>
        <v>#DIV/0!</v>
      </c>
      <c r="H48" s="131" t="e">
        <f t="shared" si="32"/>
        <v>#DIV/0!</v>
      </c>
      <c r="I48" s="132" t="e">
        <f t="shared" si="33"/>
        <v>#DIV/0!</v>
      </c>
      <c r="J48" s="5"/>
      <c r="K48" s="25"/>
      <c r="L48" s="26"/>
      <c r="M48" s="74"/>
      <c r="N48" s="74" t="e">
        <f>L48/L47</f>
        <v>#DIV/0!</v>
      </c>
      <c r="O48" s="131" t="e">
        <f t="shared" si="34"/>
        <v>#DIV/0!</v>
      </c>
      <c r="P48" s="132" t="e">
        <f t="shared" si="35"/>
        <v>#DIV/0!</v>
      </c>
      <c r="Q48" s="72"/>
      <c r="R48" s="133" t="e">
        <f t="shared" si="36"/>
        <v>#DIV/0!</v>
      </c>
      <c r="S48" s="134" t="e">
        <f t="shared" si="37"/>
        <v>#DIV/0!</v>
      </c>
      <c r="T48" s="135" t="e">
        <f t="shared" si="38"/>
        <v>#DIV/0!</v>
      </c>
    </row>
    <row r="49" spans="1:20" ht="24" customHeight="1" thickBot="1" x14ac:dyDescent="0.3">
      <c r="A49" s="73"/>
      <c r="B49" s="119" t="s">
        <v>50</v>
      </c>
      <c r="C49" s="1"/>
      <c r="D49" s="25"/>
      <c r="E49" s="26"/>
      <c r="F49" s="74" t="e">
        <f>D49/D47</f>
        <v>#DIV/0!</v>
      </c>
      <c r="G49" s="74" t="e">
        <f>E49/E47</f>
        <v>#DIV/0!</v>
      </c>
      <c r="H49" s="131" t="e">
        <f t="shared" si="32"/>
        <v>#DIV/0!</v>
      </c>
      <c r="I49" s="132" t="e">
        <f t="shared" si="33"/>
        <v>#DIV/0!</v>
      </c>
      <c r="J49" s="5"/>
      <c r="K49" s="25"/>
      <c r="L49" s="26"/>
      <c r="M49" s="74" t="e">
        <f>K49/K47</f>
        <v>#DIV/0!</v>
      </c>
      <c r="N49" s="74" t="e">
        <f>L49/L47</f>
        <v>#DIV/0!</v>
      </c>
      <c r="O49" s="131" t="e">
        <f t="shared" si="34"/>
        <v>#DIV/0!</v>
      </c>
      <c r="P49" s="132" t="e">
        <f t="shared" si="35"/>
        <v>#DIV/0!</v>
      </c>
      <c r="Q49" s="72"/>
      <c r="R49" s="108" t="e">
        <f t="shared" si="36"/>
        <v>#DIV/0!</v>
      </c>
      <c r="S49" s="105" t="e">
        <f t="shared" si="37"/>
        <v>#DIV/0!</v>
      </c>
      <c r="T49" s="109" t="e">
        <f t="shared" si="38"/>
        <v>#DIV/0!</v>
      </c>
    </row>
    <row r="50" spans="1:20" ht="24" customHeight="1" thickBot="1" x14ac:dyDescent="0.3">
      <c r="A50" s="117" t="s">
        <v>31</v>
      </c>
      <c r="B50" s="114"/>
      <c r="C50" s="19"/>
      <c r="D50" s="23"/>
      <c r="E50" s="24"/>
      <c r="F50" s="20" t="e">
        <f>D50/D55</f>
        <v>#DIV/0!</v>
      </c>
      <c r="G50" s="20" t="e">
        <f>E50/E55</f>
        <v>#DIV/0!</v>
      </c>
      <c r="H50" s="125" t="e">
        <f t="shared" si="32"/>
        <v>#DIV/0!</v>
      </c>
      <c r="I50" s="128" t="e">
        <f t="shared" si="33"/>
        <v>#DIV/0!</v>
      </c>
      <c r="J50" s="5"/>
      <c r="K50" s="23"/>
      <c r="L50" s="24"/>
      <c r="M50" s="20">
        <f>K50/K55</f>
        <v>0</v>
      </c>
      <c r="N50" s="20">
        <f>L50/L55</f>
        <v>0</v>
      </c>
      <c r="O50" s="125" t="e">
        <f t="shared" si="34"/>
        <v>#DIV/0!</v>
      </c>
      <c r="P50" s="128" t="e">
        <f t="shared" si="35"/>
        <v>#DIV/0!</v>
      </c>
      <c r="Q50" s="72"/>
      <c r="R50" s="35" t="e">
        <f t="shared" si="36"/>
        <v>#DIV/0!</v>
      </c>
      <c r="S50" s="105" t="e">
        <f t="shared" si="37"/>
        <v>#DIV/0!</v>
      </c>
      <c r="T50" s="79" t="e">
        <f t="shared" si="38"/>
        <v>#DIV/0!</v>
      </c>
    </row>
    <row r="51" spans="1:20" ht="24" customHeight="1" thickBot="1" x14ac:dyDescent="0.3">
      <c r="A51" s="118" t="s">
        <v>49</v>
      </c>
      <c r="B51" s="5"/>
      <c r="C51" s="1"/>
      <c r="D51" s="25"/>
      <c r="E51" s="26"/>
      <c r="F51" s="74" t="e">
        <f>D51/D50</f>
        <v>#DIV/0!</v>
      </c>
      <c r="G51" s="74" t="e">
        <f>E51/E50</f>
        <v>#DIV/0!</v>
      </c>
      <c r="H51" s="126" t="e">
        <f t="shared" si="32"/>
        <v>#DIV/0!</v>
      </c>
      <c r="I51" s="129" t="e">
        <f t="shared" si="33"/>
        <v>#DIV/0!</v>
      </c>
      <c r="J51" s="5"/>
      <c r="K51" s="25"/>
      <c r="L51" s="26"/>
      <c r="M51" s="74" t="e">
        <f>K51/K50</f>
        <v>#DIV/0!</v>
      </c>
      <c r="N51" s="74" t="e">
        <f>L51/L50</f>
        <v>#DIV/0!</v>
      </c>
      <c r="O51" s="126" t="e">
        <f t="shared" si="34"/>
        <v>#DIV/0!</v>
      </c>
      <c r="P51" s="129" t="e">
        <f t="shared" si="35"/>
        <v>#DIV/0!</v>
      </c>
      <c r="Q51" s="72"/>
      <c r="R51" s="35" t="e">
        <f t="shared" si="36"/>
        <v>#DIV/0!</v>
      </c>
      <c r="S51" s="105" t="e">
        <f t="shared" si="37"/>
        <v>#DIV/0!</v>
      </c>
      <c r="T51" s="79" t="e">
        <f t="shared" si="38"/>
        <v>#DIV/0!</v>
      </c>
    </row>
    <row r="52" spans="1:20" ht="24" customHeight="1" thickBot="1" x14ac:dyDescent="0.3">
      <c r="A52" s="122" t="s">
        <v>48</v>
      </c>
      <c r="B52" s="115"/>
      <c r="C52" s="116"/>
      <c r="D52" s="123"/>
      <c r="E52" s="124">
        <f>E53+E54</f>
        <v>0</v>
      </c>
      <c r="F52" s="71" t="e">
        <f>D52/D50</f>
        <v>#DIV/0!</v>
      </c>
      <c r="G52" s="71" t="e">
        <f>E52/E50</f>
        <v>#DIV/0!</v>
      </c>
      <c r="H52" s="127" t="e">
        <f t="shared" si="32"/>
        <v>#DIV/0!</v>
      </c>
      <c r="I52" s="130" t="e">
        <f t="shared" si="33"/>
        <v>#DIV/0!</v>
      </c>
      <c r="J52" s="5"/>
      <c r="K52" s="123"/>
      <c r="L52" s="124">
        <f>L53+L54</f>
        <v>0</v>
      </c>
      <c r="M52" s="71" t="e">
        <f>K52/K50</f>
        <v>#DIV/0!</v>
      </c>
      <c r="N52" s="71" t="e">
        <f>L52/L50</f>
        <v>#DIV/0!</v>
      </c>
      <c r="O52" s="127" t="e">
        <f t="shared" si="34"/>
        <v>#DIV/0!</v>
      </c>
      <c r="P52" s="130" t="e">
        <f t="shared" si="35"/>
        <v>#DIV/0!</v>
      </c>
      <c r="Q52" s="72"/>
      <c r="R52" s="35" t="e">
        <f t="shared" si="36"/>
        <v>#DIV/0!</v>
      </c>
      <c r="S52" s="105" t="e">
        <f t="shared" si="37"/>
        <v>#DIV/0!</v>
      </c>
      <c r="T52" s="79" t="e">
        <f t="shared" si="38"/>
        <v>#DIV/0!</v>
      </c>
    </row>
    <row r="53" spans="1:20" ht="24" customHeight="1" x14ac:dyDescent="0.25">
      <c r="A53" s="73"/>
      <c r="B53" s="119" t="s">
        <v>47</v>
      </c>
      <c r="C53" s="1"/>
      <c r="D53" s="25"/>
      <c r="E53" s="26"/>
      <c r="F53" s="4"/>
      <c r="G53" s="4" t="e">
        <f>E53/E52</f>
        <v>#DIV/0!</v>
      </c>
      <c r="H53" s="131" t="e">
        <f t="shared" si="32"/>
        <v>#DIV/0!</v>
      </c>
      <c r="I53" s="132" t="e">
        <f t="shared" si="33"/>
        <v>#DIV/0!</v>
      </c>
      <c r="J53" s="1"/>
      <c r="K53" s="25"/>
      <c r="L53" s="26"/>
      <c r="M53" s="4"/>
      <c r="N53" s="4" t="e">
        <f>L53/L52</f>
        <v>#DIV/0!</v>
      </c>
      <c r="O53" s="131" t="e">
        <f t="shared" si="34"/>
        <v>#DIV/0!</v>
      </c>
      <c r="P53" s="132" t="e">
        <f t="shared" si="35"/>
        <v>#DIV/0!</v>
      </c>
      <c r="Q53" s="8"/>
      <c r="R53" s="142" t="e">
        <f t="shared" si="36"/>
        <v>#DIV/0!</v>
      </c>
      <c r="S53" s="143" t="e">
        <f t="shared" si="37"/>
        <v>#DIV/0!</v>
      </c>
      <c r="T53" s="144" t="e">
        <f t="shared" si="38"/>
        <v>#DIV/0!</v>
      </c>
    </row>
    <row r="54" spans="1:20" ht="24" customHeight="1" thickBot="1" x14ac:dyDescent="0.3">
      <c r="A54" s="73"/>
      <c r="B54" s="119" t="s">
        <v>50</v>
      </c>
      <c r="C54" s="1"/>
      <c r="D54" s="25"/>
      <c r="E54" s="26"/>
      <c r="F54" s="4" t="e">
        <f>D54/D52</f>
        <v>#DIV/0!</v>
      </c>
      <c r="G54" s="4" t="e">
        <f>E54/E52</f>
        <v>#DIV/0!</v>
      </c>
      <c r="H54" s="131" t="e">
        <f t="shared" si="32"/>
        <v>#DIV/0!</v>
      </c>
      <c r="I54" s="132" t="e">
        <f t="shared" si="33"/>
        <v>#DIV/0!</v>
      </c>
      <c r="J54" s="1"/>
      <c r="K54" s="25"/>
      <c r="L54" s="26"/>
      <c r="M54" s="4" t="e">
        <f>K54/K52</f>
        <v>#DIV/0!</v>
      </c>
      <c r="N54" s="4" t="e">
        <f>L54/L52</f>
        <v>#DIV/0!</v>
      </c>
      <c r="O54" s="131" t="e">
        <f t="shared" si="34"/>
        <v>#DIV/0!</v>
      </c>
      <c r="P54" s="132" t="e">
        <f t="shared" si="35"/>
        <v>#DIV/0!</v>
      </c>
      <c r="Q54" s="8"/>
      <c r="R54" s="108" t="e">
        <f t="shared" si="36"/>
        <v>#DIV/0!</v>
      </c>
      <c r="S54" s="105" t="e">
        <f t="shared" si="37"/>
        <v>#DIV/0!</v>
      </c>
      <c r="T54" s="109" t="e">
        <f t="shared" si="38"/>
        <v>#DIV/0!</v>
      </c>
    </row>
    <row r="55" spans="1:20" ht="24" customHeight="1" thickBot="1" x14ac:dyDescent="0.3">
      <c r="A55" s="117" t="s">
        <v>12</v>
      </c>
      <c r="B55" s="114"/>
      <c r="C55" s="19"/>
      <c r="D55" s="23">
        <f>D45+D50</f>
        <v>0</v>
      </c>
      <c r="E55" s="24">
        <f>E45+E50</f>
        <v>0</v>
      </c>
      <c r="F55" s="20" t="e">
        <f>F45+F50</f>
        <v>#DIV/0!</v>
      </c>
      <c r="G55" s="20" t="e">
        <f>G45+G50</f>
        <v>#DIV/0!</v>
      </c>
      <c r="H55" s="125" t="e">
        <f t="shared" si="32"/>
        <v>#DIV/0!</v>
      </c>
      <c r="I55" s="128" t="e">
        <f t="shared" si="33"/>
        <v>#DIV/0!</v>
      </c>
      <c r="J55" s="12"/>
      <c r="K55" s="23">
        <v>82914.689000000057</v>
      </c>
      <c r="L55" s="24">
        <v>95555.57299999996</v>
      </c>
      <c r="M55" s="20">
        <f>M45+M50</f>
        <v>0</v>
      </c>
      <c r="N55" s="20">
        <f>N45+N50</f>
        <v>0</v>
      </c>
      <c r="O55" s="125">
        <f t="shared" si="34"/>
        <v>0.15245650864106713</v>
      </c>
      <c r="P55" s="128" t="e">
        <f t="shared" si="35"/>
        <v>#DIV/0!</v>
      </c>
      <c r="Q55" s="8"/>
      <c r="R55" s="35" t="e">
        <f t="shared" si="36"/>
        <v>#DIV/0!</v>
      </c>
      <c r="S55" s="105" t="e">
        <f t="shared" si="37"/>
        <v>#DIV/0!</v>
      </c>
      <c r="T55" s="79" t="e">
        <f t="shared" si="38"/>
        <v>#DIV/0!</v>
      </c>
    </row>
    <row r="56" spans="1:20" ht="24" customHeight="1" x14ac:dyDescent="0.25">
      <c r="A56" s="118" t="s">
        <v>49</v>
      </c>
      <c r="B56" s="5"/>
      <c r="C56" s="1"/>
      <c r="D56" s="25">
        <f t="shared" ref="D56:E56" si="39">D46+D51</f>
        <v>0</v>
      </c>
      <c r="E56" s="26">
        <f t="shared" si="39"/>
        <v>0</v>
      </c>
      <c r="F56" s="74" t="e">
        <f>D56/D55</f>
        <v>#DIV/0!</v>
      </c>
      <c r="G56" s="74" t="e">
        <f>E56/E55</f>
        <v>#DIV/0!</v>
      </c>
      <c r="H56" s="126" t="e">
        <f t="shared" si="32"/>
        <v>#DIV/0!</v>
      </c>
      <c r="I56" s="129" t="e">
        <f t="shared" si="33"/>
        <v>#DIV/0!</v>
      </c>
      <c r="J56" s="5"/>
      <c r="K56" s="25">
        <f t="shared" ref="K56:L56" si="40">K46+K51</f>
        <v>0</v>
      </c>
      <c r="L56" s="26">
        <f t="shared" si="40"/>
        <v>0</v>
      </c>
      <c r="M56" s="74">
        <f>K56/K55</f>
        <v>0</v>
      </c>
      <c r="N56" s="74">
        <f>L56/L55</f>
        <v>0</v>
      </c>
      <c r="O56" s="126" t="e">
        <f t="shared" si="34"/>
        <v>#DIV/0!</v>
      </c>
      <c r="P56" s="129" t="e">
        <f t="shared" si="35"/>
        <v>#DIV/0!</v>
      </c>
      <c r="Q56" s="72"/>
      <c r="R56" s="145" t="e">
        <f t="shared" si="36"/>
        <v>#DIV/0!</v>
      </c>
      <c r="S56" s="146" t="e">
        <f t="shared" si="37"/>
        <v>#DIV/0!</v>
      </c>
      <c r="T56" s="147" t="e">
        <f t="shared" si="38"/>
        <v>#DIV/0!</v>
      </c>
    </row>
    <row r="57" spans="1:20" ht="24" customHeight="1" x14ac:dyDescent="0.25">
      <c r="A57" s="122" t="s">
        <v>48</v>
      </c>
      <c r="B57" s="115"/>
      <c r="C57" s="116"/>
      <c r="D57" s="123">
        <f t="shared" ref="D57:E57" si="41">D47+D52</f>
        <v>0</v>
      </c>
      <c r="E57" s="124">
        <f t="shared" si="41"/>
        <v>0</v>
      </c>
      <c r="F57" s="71" t="e">
        <f>D57/D55</f>
        <v>#DIV/0!</v>
      </c>
      <c r="G57" s="71" t="e">
        <f>E57/E55</f>
        <v>#DIV/0!</v>
      </c>
      <c r="H57" s="127" t="e">
        <f t="shared" si="32"/>
        <v>#DIV/0!</v>
      </c>
      <c r="I57" s="130" t="e">
        <f t="shared" si="33"/>
        <v>#DIV/0!</v>
      </c>
      <c r="J57" s="5"/>
      <c r="K57" s="123">
        <f t="shared" ref="K57:L57" si="42">K47+K52</f>
        <v>0</v>
      </c>
      <c r="L57" s="124">
        <f t="shared" si="42"/>
        <v>0</v>
      </c>
      <c r="M57" s="71">
        <f>K57/K55</f>
        <v>0</v>
      </c>
      <c r="N57" s="71">
        <f>L57/L55</f>
        <v>0</v>
      </c>
      <c r="O57" s="127" t="e">
        <f t="shared" si="34"/>
        <v>#DIV/0!</v>
      </c>
      <c r="P57" s="130" t="e">
        <f t="shared" si="35"/>
        <v>#DIV/0!</v>
      </c>
      <c r="Q57" s="72"/>
      <c r="R57" s="69" t="e">
        <f t="shared" si="36"/>
        <v>#DIV/0!</v>
      </c>
      <c r="S57" s="70" t="e">
        <f t="shared" si="37"/>
        <v>#DIV/0!</v>
      </c>
      <c r="T57" s="80" t="e">
        <f t="shared" si="38"/>
        <v>#DIV/0!</v>
      </c>
    </row>
    <row r="58" spans="1:20" ht="24" customHeight="1" x14ac:dyDescent="0.25">
      <c r="A58" s="73"/>
      <c r="B58" s="119" t="s">
        <v>47</v>
      </c>
      <c r="C58" s="1"/>
      <c r="D58" s="25">
        <f t="shared" ref="D58:E58" si="43">D48+D53</f>
        <v>0</v>
      </c>
      <c r="E58" s="26">
        <f t="shared" si="43"/>
        <v>0</v>
      </c>
      <c r="F58" s="4" t="e">
        <f>D58/D57</f>
        <v>#DIV/0!</v>
      </c>
      <c r="G58" s="4" t="e">
        <f>E58/E57</f>
        <v>#DIV/0!</v>
      </c>
      <c r="H58" s="131" t="e">
        <f t="shared" si="32"/>
        <v>#DIV/0!</v>
      </c>
      <c r="I58" s="132" t="e">
        <f t="shared" si="33"/>
        <v>#DIV/0!</v>
      </c>
      <c r="J58" s="1"/>
      <c r="K58" s="25">
        <f t="shared" ref="K58:L58" si="44">K48+K53</f>
        <v>0</v>
      </c>
      <c r="L58" s="26">
        <f t="shared" si="44"/>
        <v>0</v>
      </c>
      <c r="M58" s="4" t="e">
        <f>K58/K57</f>
        <v>#DIV/0!</v>
      </c>
      <c r="N58" s="4" t="e">
        <f>L58/L57</f>
        <v>#DIV/0!</v>
      </c>
      <c r="O58" s="131" t="e">
        <f t="shared" si="34"/>
        <v>#DIV/0!</v>
      </c>
      <c r="P58" s="132" t="e">
        <f t="shared" si="35"/>
        <v>#DIV/0!</v>
      </c>
      <c r="Q58" s="8"/>
      <c r="R58" s="133" t="e">
        <f t="shared" si="36"/>
        <v>#DIV/0!</v>
      </c>
      <c r="S58" s="134" t="e">
        <f t="shared" si="37"/>
        <v>#DIV/0!</v>
      </c>
      <c r="T58" s="135" t="e">
        <f t="shared" si="38"/>
        <v>#DIV/0!</v>
      </c>
    </row>
    <row r="59" spans="1:20" ht="24" customHeight="1" thickBot="1" x14ac:dyDescent="0.3">
      <c r="A59" s="120"/>
      <c r="B59" s="121" t="s">
        <v>50</v>
      </c>
      <c r="C59" s="16"/>
      <c r="D59" s="28">
        <f t="shared" ref="D59:E59" si="45">D49+D54</f>
        <v>0</v>
      </c>
      <c r="E59" s="29">
        <f t="shared" si="45"/>
        <v>0</v>
      </c>
      <c r="F59" s="17" t="e">
        <f>D59/D57</f>
        <v>#DIV/0!</v>
      </c>
      <c r="G59" s="17" t="e">
        <f>E59/E57</f>
        <v>#DIV/0!</v>
      </c>
      <c r="H59" s="140" t="e">
        <f t="shared" si="32"/>
        <v>#DIV/0!</v>
      </c>
      <c r="I59" s="141" t="e">
        <f t="shared" si="33"/>
        <v>#DIV/0!</v>
      </c>
      <c r="J59" s="1"/>
      <c r="K59" s="28">
        <f t="shared" ref="K59:L59" si="46">K49+K54</f>
        <v>0</v>
      </c>
      <c r="L59" s="29">
        <f t="shared" si="46"/>
        <v>0</v>
      </c>
      <c r="M59" s="17" t="e">
        <f>K59/K57</f>
        <v>#DIV/0!</v>
      </c>
      <c r="N59" s="17" t="e">
        <f>L59/L57</f>
        <v>#DIV/0!</v>
      </c>
      <c r="O59" s="140" t="e">
        <f t="shared" si="34"/>
        <v>#DIV/0!</v>
      </c>
      <c r="P59" s="141" t="e">
        <f t="shared" si="35"/>
        <v>#DIV/0!</v>
      </c>
      <c r="Q59" s="8"/>
      <c r="R59" s="108" t="e">
        <f t="shared" si="36"/>
        <v>#DIV/0!</v>
      </c>
      <c r="S59" s="105" t="e">
        <f t="shared" si="37"/>
        <v>#DIV/0!</v>
      </c>
      <c r="T59" s="109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A1:AH36"/>
  <sheetViews>
    <sheetView showGridLines="0" topLeftCell="C1" workbookViewId="0">
      <selection activeCell="R31" sqref="R31"/>
    </sheetView>
  </sheetViews>
  <sheetFormatPr defaultRowHeight="15" x14ac:dyDescent="0.25"/>
  <cols>
    <col min="1" max="1" width="19.42578125" bestFit="1" customWidth="1"/>
    <col min="2" max="13" width="9.140625" style="65"/>
    <col min="14" max="14" width="18.5703125" customWidth="1"/>
    <col min="15" max="15" width="9.140625" customWidth="1"/>
    <col min="16" max="16" width="9.140625" style="65" customWidth="1"/>
    <col min="17" max="18" width="9.28515625" customWidth="1"/>
    <col min="258" max="258" width="19.42578125" bestFit="1" customWidth="1"/>
    <col min="268" max="268" width="18.5703125" customWidth="1"/>
    <col min="269" max="270" width="9.140625" customWidth="1"/>
    <col min="271" max="271" width="0" hidden="1" customWidth="1"/>
    <col min="272" max="273" width="9.85546875" customWidth="1"/>
    <col min="514" max="514" width="19.42578125" bestFit="1" customWidth="1"/>
    <col min="524" max="524" width="18.5703125" customWidth="1"/>
    <col min="525" max="526" width="9.140625" customWidth="1"/>
    <col min="527" max="527" width="0" hidden="1" customWidth="1"/>
    <col min="528" max="529" width="9.85546875" customWidth="1"/>
    <col min="770" max="770" width="19.42578125" bestFit="1" customWidth="1"/>
    <col min="780" max="780" width="18.5703125" customWidth="1"/>
    <col min="781" max="782" width="9.140625" customWidth="1"/>
    <col min="783" max="783" width="0" hidden="1" customWidth="1"/>
    <col min="784" max="785" width="9.85546875" customWidth="1"/>
    <col min="1026" max="1026" width="19.42578125" bestFit="1" customWidth="1"/>
    <col min="1036" max="1036" width="18.5703125" customWidth="1"/>
    <col min="1037" max="1038" width="9.140625" customWidth="1"/>
    <col min="1039" max="1039" width="0" hidden="1" customWidth="1"/>
    <col min="1040" max="1041" width="9.85546875" customWidth="1"/>
    <col min="1282" max="1282" width="19.42578125" bestFit="1" customWidth="1"/>
    <col min="1292" max="1292" width="18.5703125" customWidth="1"/>
    <col min="1293" max="1294" width="9.140625" customWidth="1"/>
    <col min="1295" max="1295" width="0" hidden="1" customWidth="1"/>
    <col min="1296" max="1297" width="9.85546875" customWidth="1"/>
    <col min="1538" max="1538" width="19.42578125" bestFit="1" customWidth="1"/>
    <col min="1548" max="1548" width="18.5703125" customWidth="1"/>
    <col min="1549" max="1550" width="9.140625" customWidth="1"/>
    <col min="1551" max="1551" width="0" hidden="1" customWidth="1"/>
    <col min="1552" max="1553" width="9.85546875" customWidth="1"/>
    <col min="1794" max="1794" width="19.42578125" bestFit="1" customWidth="1"/>
    <col min="1804" max="1804" width="18.5703125" customWidth="1"/>
    <col min="1805" max="1806" width="9.140625" customWidth="1"/>
    <col min="1807" max="1807" width="0" hidden="1" customWidth="1"/>
    <col min="1808" max="1809" width="9.85546875" customWidth="1"/>
    <col min="2050" max="2050" width="19.42578125" bestFit="1" customWidth="1"/>
    <col min="2060" max="2060" width="18.5703125" customWidth="1"/>
    <col min="2061" max="2062" width="9.140625" customWidth="1"/>
    <col min="2063" max="2063" width="0" hidden="1" customWidth="1"/>
    <col min="2064" max="2065" width="9.85546875" customWidth="1"/>
    <col min="2306" max="2306" width="19.42578125" bestFit="1" customWidth="1"/>
    <col min="2316" max="2316" width="18.5703125" customWidth="1"/>
    <col min="2317" max="2318" width="9.140625" customWidth="1"/>
    <col min="2319" max="2319" width="0" hidden="1" customWidth="1"/>
    <col min="2320" max="2321" width="9.85546875" customWidth="1"/>
    <col min="2562" max="2562" width="19.42578125" bestFit="1" customWidth="1"/>
    <col min="2572" max="2572" width="18.5703125" customWidth="1"/>
    <col min="2573" max="2574" width="9.140625" customWidth="1"/>
    <col min="2575" max="2575" width="0" hidden="1" customWidth="1"/>
    <col min="2576" max="2577" width="9.85546875" customWidth="1"/>
    <col min="2818" max="2818" width="19.42578125" bestFit="1" customWidth="1"/>
    <col min="2828" max="2828" width="18.5703125" customWidth="1"/>
    <col min="2829" max="2830" width="9.140625" customWidth="1"/>
    <col min="2831" max="2831" width="0" hidden="1" customWidth="1"/>
    <col min="2832" max="2833" width="9.85546875" customWidth="1"/>
    <col min="3074" max="3074" width="19.42578125" bestFit="1" customWidth="1"/>
    <col min="3084" max="3084" width="18.5703125" customWidth="1"/>
    <col min="3085" max="3086" width="9.140625" customWidth="1"/>
    <col min="3087" max="3087" width="0" hidden="1" customWidth="1"/>
    <col min="3088" max="3089" width="9.85546875" customWidth="1"/>
    <col min="3330" max="3330" width="19.42578125" bestFit="1" customWidth="1"/>
    <col min="3340" max="3340" width="18.5703125" customWidth="1"/>
    <col min="3341" max="3342" width="9.140625" customWidth="1"/>
    <col min="3343" max="3343" width="0" hidden="1" customWidth="1"/>
    <col min="3344" max="3345" width="9.85546875" customWidth="1"/>
    <col min="3586" max="3586" width="19.42578125" bestFit="1" customWidth="1"/>
    <col min="3596" max="3596" width="18.5703125" customWidth="1"/>
    <col min="3597" max="3598" width="9.140625" customWidth="1"/>
    <col min="3599" max="3599" width="0" hidden="1" customWidth="1"/>
    <col min="3600" max="3601" width="9.85546875" customWidth="1"/>
    <col min="3842" max="3842" width="19.42578125" bestFit="1" customWidth="1"/>
    <col min="3852" max="3852" width="18.5703125" customWidth="1"/>
    <col min="3853" max="3854" width="9.140625" customWidth="1"/>
    <col min="3855" max="3855" width="0" hidden="1" customWidth="1"/>
    <col min="3856" max="3857" width="9.85546875" customWidth="1"/>
    <col min="4098" max="4098" width="19.42578125" bestFit="1" customWidth="1"/>
    <col min="4108" max="4108" width="18.5703125" customWidth="1"/>
    <col min="4109" max="4110" width="9.140625" customWidth="1"/>
    <col min="4111" max="4111" width="0" hidden="1" customWidth="1"/>
    <col min="4112" max="4113" width="9.85546875" customWidth="1"/>
    <col min="4354" max="4354" width="19.42578125" bestFit="1" customWidth="1"/>
    <col min="4364" max="4364" width="18.5703125" customWidth="1"/>
    <col min="4365" max="4366" width="9.140625" customWidth="1"/>
    <col min="4367" max="4367" width="0" hidden="1" customWidth="1"/>
    <col min="4368" max="4369" width="9.85546875" customWidth="1"/>
    <col min="4610" max="4610" width="19.42578125" bestFit="1" customWidth="1"/>
    <col min="4620" max="4620" width="18.5703125" customWidth="1"/>
    <col min="4621" max="4622" width="9.140625" customWidth="1"/>
    <col min="4623" max="4623" width="0" hidden="1" customWidth="1"/>
    <col min="4624" max="4625" width="9.85546875" customWidth="1"/>
    <col min="4866" max="4866" width="19.42578125" bestFit="1" customWidth="1"/>
    <col min="4876" max="4876" width="18.5703125" customWidth="1"/>
    <col min="4877" max="4878" width="9.140625" customWidth="1"/>
    <col min="4879" max="4879" width="0" hidden="1" customWidth="1"/>
    <col min="4880" max="4881" width="9.85546875" customWidth="1"/>
    <col min="5122" max="5122" width="19.42578125" bestFit="1" customWidth="1"/>
    <col min="5132" max="5132" width="18.5703125" customWidth="1"/>
    <col min="5133" max="5134" width="9.140625" customWidth="1"/>
    <col min="5135" max="5135" width="0" hidden="1" customWidth="1"/>
    <col min="5136" max="5137" width="9.85546875" customWidth="1"/>
    <col min="5378" max="5378" width="19.42578125" bestFit="1" customWidth="1"/>
    <col min="5388" max="5388" width="18.5703125" customWidth="1"/>
    <col min="5389" max="5390" width="9.140625" customWidth="1"/>
    <col min="5391" max="5391" width="0" hidden="1" customWidth="1"/>
    <col min="5392" max="5393" width="9.85546875" customWidth="1"/>
    <col min="5634" max="5634" width="19.42578125" bestFit="1" customWidth="1"/>
    <col min="5644" max="5644" width="18.5703125" customWidth="1"/>
    <col min="5645" max="5646" width="9.140625" customWidth="1"/>
    <col min="5647" max="5647" width="0" hidden="1" customWidth="1"/>
    <col min="5648" max="5649" width="9.85546875" customWidth="1"/>
    <col min="5890" max="5890" width="19.42578125" bestFit="1" customWidth="1"/>
    <col min="5900" max="5900" width="18.5703125" customWidth="1"/>
    <col min="5901" max="5902" width="9.140625" customWidth="1"/>
    <col min="5903" max="5903" width="0" hidden="1" customWidth="1"/>
    <col min="5904" max="5905" width="9.85546875" customWidth="1"/>
    <col min="6146" max="6146" width="19.42578125" bestFit="1" customWidth="1"/>
    <col min="6156" max="6156" width="18.5703125" customWidth="1"/>
    <col min="6157" max="6158" width="9.140625" customWidth="1"/>
    <col min="6159" max="6159" width="0" hidden="1" customWidth="1"/>
    <col min="6160" max="6161" width="9.85546875" customWidth="1"/>
    <col min="6402" max="6402" width="19.42578125" bestFit="1" customWidth="1"/>
    <col min="6412" max="6412" width="18.5703125" customWidth="1"/>
    <col min="6413" max="6414" width="9.140625" customWidth="1"/>
    <col min="6415" max="6415" width="0" hidden="1" customWidth="1"/>
    <col min="6416" max="6417" width="9.85546875" customWidth="1"/>
    <col min="6658" max="6658" width="19.42578125" bestFit="1" customWidth="1"/>
    <col min="6668" max="6668" width="18.5703125" customWidth="1"/>
    <col min="6669" max="6670" width="9.140625" customWidth="1"/>
    <col min="6671" max="6671" width="0" hidden="1" customWidth="1"/>
    <col min="6672" max="6673" width="9.85546875" customWidth="1"/>
    <col min="6914" max="6914" width="19.42578125" bestFit="1" customWidth="1"/>
    <col min="6924" max="6924" width="18.5703125" customWidth="1"/>
    <col min="6925" max="6926" width="9.140625" customWidth="1"/>
    <col min="6927" max="6927" width="0" hidden="1" customWidth="1"/>
    <col min="6928" max="6929" width="9.85546875" customWidth="1"/>
    <col min="7170" max="7170" width="19.42578125" bestFit="1" customWidth="1"/>
    <col min="7180" max="7180" width="18.5703125" customWidth="1"/>
    <col min="7181" max="7182" width="9.140625" customWidth="1"/>
    <col min="7183" max="7183" width="0" hidden="1" customWidth="1"/>
    <col min="7184" max="7185" width="9.85546875" customWidth="1"/>
    <col min="7426" max="7426" width="19.42578125" bestFit="1" customWidth="1"/>
    <col min="7436" max="7436" width="18.5703125" customWidth="1"/>
    <col min="7437" max="7438" width="9.140625" customWidth="1"/>
    <col min="7439" max="7439" width="0" hidden="1" customWidth="1"/>
    <col min="7440" max="7441" width="9.85546875" customWidth="1"/>
    <col min="7682" max="7682" width="19.42578125" bestFit="1" customWidth="1"/>
    <col min="7692" max="7692" width="18.5703125" customWidth="1"/>
    <col min="7693" max="7694" width="9.140625" customWidth="1"/>
    <col min="7695" max="7695" width="0" hidden="1" customWidth="1"/>
    <col min="7696" max="7697" width="9.85546875" customWidth="1"/>
    <col min="7938" max="7938" width="19.42578125" bestFit="1" customWidth="1"/>
    <col min="7948" max="7948" width="18.5703125" customWidth="1"/>
    <col min="7949" max="7950" width="9.140625" customWidth="1"/>
    <col min="7951" max="7951" width="0" hidden="1" customWidth="1"/>
    <col min="7952" max="7953" width="9.85546875" customWidth="1"/>
    <col min="8194" max="8194" width="19.42578125" bestFit="1" customWidth="1"/>
    <col min="8204" max="8204" width="18.5703125" customWidth="1"/>
    <col min="8205" max="8206" width="9.140625" customWidth="1"/>
    <col min="8207" max="8207" width="0" hidden="1" customWidth="1"/>
    <col min="8208" max="8209" width="9.85546875" customWidth="1"/>
    <col min="8450" max="8450" width="19.42578125" bestFit="1" customWidth="1"/>
    <col min="8460" max="8460" width="18.5703125" customWidth="1"/>
    <col min="8461" max="8462" width="9.140625" customWidth="1"/>
    <col min="8463" max="8463" width="0" hidden="1" customWidth="1"/>
    <col min="8464" max="8465" width="9.85546875" customWidth="1"/>
    <col min="8706" max="8706" width="19.42578125" bestFit="1" customWidth="1"/>
    <col min="8716" max="8716" width="18.5703125" customWidth="1"/>
    <col min="8717" max="8718" width="9.140625" customWidth="1"/>
    <col min="8719" max="8719" width="0" hidden="1" customWidth="1"/>
    <col min="8720" max="8721" width="9.85546875" customWidth="1"/>
    <col min="8962" max="8962" width="19.42578125" bestFit="1" customWidth="1"/>
    <col min="8972" max="8972" width="18.5703125" customWidth="1"/>
    <col min="8973" max="8974" width="9.140625" customWidth="1"/>
    <col min="8975" max="8975" width="0" hidden="1" customWidth="1"/>
    <col min="8976" max="8977" width="9.85546875" customWidth="1"/>
    <col min="9218" max="9218" width="19.42578125" bestFit="1" customWidth="1"/>
    <col min="9228" max="9228" width="18.5703125" customWidth="1"/>
    <col min="9229" max="9230" width="9.140625" customWidth="1"/>
    <col min="9231" max="9231" width="0" hidden="1" customWidth="1"/>
    <col min="9232" max="9233" width="9.85546875" customWidth="1"/>
    <col min="9474" max="9474" width="19.42578125" bestFit="1" customWidth="1"/>
    <col min="9484" max="9484" width="18.5703125" customWidth="1"/>
    <col min="9485" max="9486" width="9.140625" customWidth="1"/>
    <col min="9487" max="9487" width="0" hidden="1" customWidth="1"/>
    <col min="9488" max="9489" width="9.85546875" customWidth="1"/>
    <col min="9730" max="9730" width="19.42578125" bestFit="1" customWidth="1"/>
    <col min="9740" max="9740" width="18.5703125" customWidth="1"/>
    <col min="9741" max="9742" width="9.140625" customWidth="1"/>
    <col min="9743" max="9743" width="0" hidden="1" customWidth="1"/>
    <col min="9744" max="9745" width="9.85546875" customWidth="1"/>
    <col min="9986" max="9986" width="19.42578125" bestFit="1" customWidth="1"/>
    <col min="9996" max="9996" width="18.5703125" customWidth="1"/>
    <col min="9997" max="9998" width="9.140625" customWidth="1"/>
    <col min="9999" max="9999" width="0" hidden="1" customWidth="1"/>
    <col min="10000" max="10001" width="9.85546875" customWidth="1"/>
    <col min="10242" max="10242" width="19.42578125" bestFit="1" customWidth="1"/>
    <col min="10252" max="10252" width="18.5703125" customWidth="1"/>
    <col min="10253" max="10254" width="9.140625" customWidth="1"/>
    <col min="10255" max="10255" width="0" hidden="1" customWidth="1"/>
    <col min="10256" max="10257" width="9.85546875" customWidth="1"/>
    <col min="10498" max="10498" width="19.42578125" bestFit="1" customWidth="1"/>
    <col min="10508" max="10508" width="18.5703125" customWidth="1"/>
    <col min="10509" max="10510" width="9.140625" customWidth="1"/>
    <col min="10511" max="10511" width="0" hidden="1" customWidth="1"/>
    <col min="10512" max="10513" width="9.85546875" customWidth="1"/>
    <col min="10754" max="10754" width="19.42578125" bestFit="1" customWidth="1"/>
    <col min="10764" max="10764" width="18.5703125" customWidth="1"/>
    <col min="10765" max="10766" width="9.140625" customWidth="1"/>
    <col min="10767" max="10767" width="0" hidden="1" customWidth="1"/>
    <col min="10768" max="10769" width="9.85546875" customWidth="1"/>
    <col min="11010" max="11010" width="19.42578125" bestFit="1" customWidth="1"/>
    <col min="11020" max="11020" width="18.5703125" customWidth="1"/>
    <col min="11021" max="11022" width="9.140625" customWidth="1"/>
    <col min="11023" max="11023" width="0" hidden="1" customWidth="1"/>
    <col min="11024" max="11025" width="9.85546875" customWidth="1"/>
    <col min="11266" max="11266" width="19.42578125" bestFit="1" customWidth="1"/>
    <col min="11276" max="11276" width="18.5703125" customWidth="1"/>
    <col min="11277" max="11278" width="9.140625" customWidth="1"/>
    <col min="11279" max="11279" width="0" hidden="1" customWidth="1"/>
    <col min="11280" max="11281" width="9.85546875" customWidth="1"/>
    <col min="11522" max="11522" width="19.42578125" bestFit="1" customWidth="1"/>
    <col min="11532" max="11532" width="18.5703125" customWidth="1"/>
    <col min="11533" max="11534" width="9.140625" customWidth="1"/>
    <col min="11535" max="11535" width="0" hidden="1" customWidth="1"/>
    <col min="11536" max="11537" width="9.85546875" customWidth="1"/>
    <col min="11778" max="11778" width="19.42578125" bestFit="1" customWidth="1"/>
    <col min="11788" max="11788" width="18.5703125" customWidth="1"/>
    <col min="11789" max="11790" width="9.140625" customWidth="1"/>
    <col min="11791" max="11791" width="0" hidden="1" customWidth="1"/>
    <col min="11792" max="11793" width="9.85546875" customWidth="1"/>
    <col min="12034" max="12034" width="19.42578125" bestFit="1" customWidth="1"/>
    <col min="12044" max="12044" width="18.5703125" customWidth="1"/>
    <col min="12045" max="12046" width="9.140625" customWidth="1"/>
    <col min="12047" max="12047" width="0" hidden="1" customWidth="1"/>
    <col min="12048" max="12049" width="9.85546875" customWidth="1"/>
    <col min="12290" max="12290" width="19.42578125" bestFit="1" customWidth="1"/>
    <col min="12300" max="12300" width="18.5703125" customWidth="1"/>
    <col min="12301" max="12302" width="9.140625" customWidth="1"/>
    <col min="12303" max="12303" width="0" hidden="1" customWidth="1"/>
    <col min="12304" max="12305" width="9.85546875" customWidth="1"/>
    <col min="12546" max="12546" width="19.42578125" bestFit="1" customWidth="1"/>
    <col min="12556" max="12556" width="18.5703125" customWidth="1"/>
    <col min="12557" max="12558" width="9.140625" customWidth="1"/>
    <col min="12559" max="12559" width="0" hidden="1" customWidth="1"/>
    <col min="12560" max="12561" width="9.85546875" customWidth="1"/>
    <col min="12802" max="12802" width="19.42578125" bestFit="1" customWidth="1"/>
    <col min="12812" max="12812" width="18.5703125" customWidth="1"/>
    <col min="12813" max="12814" width="9.140625" customWidth="1"/>
    <col min="12815" max="12815" width="0" hidden="1" customWidth="1"/>
    <col min="12816" max="12817" width="9.85546875" customWidth="1"/>
    <col min="13058" max="13058" width="19.42578125" bestFit="1" customWidth="1"/>
    <col min="13068" max="13068" width="18.5703125" customWidth="1"/>
    <col min="13069" max="13070" width="9.140625" customWidth="1"/>
    <col min="13071" max="13071" width="0" hidden="1" customWidth="1"/>
    <col min="13072" max="13073" width="9.85546875" customWidth="1"/>
    <col min="13314" max="13314" width="19.42578125" bestFit="1" customWidth="1"/>
    <col min="13324" max="13324" width="18.5703125" customWidth="1"/>
    <col min="13325" max="13326" width="9.140625" customWidth="1"/>
    <col min="13327" max="13327" width="0" hidden="1" customWidth="1"/>
    <col min="13328" max="13329" width="9.85546875" customWidth="1"/>
    <col min="13570" max="13570" width="19.42578125" bestFit="1" customWidth="1"/>
    <col min="13580" max="13580" width="18.5703125" customWidth="1"/>
    <col min="13581" max="13582" width="9.140625" customWidth="1"/>
    <col min="13583" max="13583" width="0" hidden="1" customWidth="1"/>
    <col min="13584" max="13585" width="9.85546875" customWidth="1"/>
    <col min="13826" max="13826" width="19.42578125" bestFit="1" customWidth="1"/>
    <col min="13836" max="13836" width="18.5703125" customWidth="1"/>
    <col min="13837" max="13838" width="9.140625" customWidth="1"/>
    <col min="13839" max="13839" width="0" hidden="1" customWidth="1"/>
    <col min="13840" max="13841" width="9.85546875" customWidth="1"/>
    <col min="14082" max="14082" width="19.42578125" bestFit="1" customWidth="1"/>
    <col min="14092" max="14092" width="18.5703125" customWidth="1"/>
    <col min="14093" max="14094" width="9.140625" customWidth="1"/>
    <col min="14095" max="14095" width="0" hidden="1" customWidth="1"/>
    <col min="14096" max="14097" width="9.85546875" customWidth="1"/>
    <col min="14338" max="14338" width="19.42578125" bestFit="1" customWidth="1"/>
    <col min="14348" max="14348" width="18.5703125" customWidth="1"/>
    <col min="14349" max="14350" width="9.140625" customWidth="1"/>
    <col min="14351" max="14351" width="0" hidden="1" customWidth="1"/>
    <col min="14352" max="14353" width="9.85546875" customWidth="1"/>
    <col min="14594" max="14594" width="19.42578125" bestFit="1" customWidth="1"/>
    <col min="14604" max="14604" width="18.5703125" customWidth="1"/>
    <col min="14605" max="14606" width="9.140625" customWidth="1"/>
    <col min="14607" max="14607" width="0" hidden="1" customWidth="1"/>
    <col min="14608" max="14609" width="9.85546875" customWidth="1"/>
    <col min="14850" max="14850" width="19.42578125" bestFit="1" customWidth="1"/>
    <col min="14860" max="14860" width="18.5703125" customWidth="1"/>
    <col min="14861" max="14862" width="9.140625" customWidth="1"/>
    <col min="14863" max="14863" width="0" hidden="1" customWidth="1"/>
    <col min="14864" max="14865" width="9.85546875" customWidth="1"/>
    <col min="15106" max="15106" width="19.42578125" bestFit="1" customWidth="1"/>
    <col min="15116" max="15116" width="18.5703125" customWidth="1"/>
    <col min="15117" max="15118" width="9.140625" customWidth="1"/>
    <col min="15119" max="15119" width="0" hidden="1" customWidth="1"/>
    <col min="15120" max="15121" width="9.85546875" customWidth="1"/>
    <col min="15362" max="15362" width="19.42578125" bestFit="1" customWidth="1"/>
    <col min="15372" max="15372" width="18.5703125" customWidth="1"/>
    <col min="15373" max="15374" width="9.140625" customWidth="1"/>
    <col min="15375" max="15375" width="0" hidden="1" customWidth="1"/>
    <col min="15376" max="15377" width="9.85546875" customWidth="1"/>
    <col min="15618" max="15618" width="19.42578125" bestFit="1" customWidth="1"/>
    <col min="15628" max="15628" width="18.5703125" customWidth="1"/>
    <col min="15629" max="15630" width="9.140625" customWidth="1"/>
    <col min="15631" max="15631" width="0" hidden="1" customWidth="1"/>
    <col min="15632" max="15633" width="9.85546875" customWidth="1"/>
    <col min="15874" max="15874" width="19.42578125" bestFit="1" customWidth="1"/>
    <col min="15884" max="15884" width="18.5703125" customWidth="1"/>
    <col min="15885" max="15886" width="9.140625" customWidth="1"/>
    <col min="15887" max="15887" width="0" hidden="1" customWidth="1"/>
    <col min="15888" max="15889" width="9.85546875" customWidth="1"/>
    <col min="16130" max="16130" width="19.42578125" bestFit="1" customWidth="1"/>
    <col min="16140" max="16140" width="18.5703125" customWidth="1"/>
    <col min="16141" max="16142" width="9.140625" customWidth="1"/>
    <col min="16143" max="16143" width="0" hidden="1" customWidth="1"/>
    <col min="16144" max="16145" width="9.85546875" customWidth="1"/>
  </cols>
  <sheetData>
    <row r="1" spans="1:34" ht="15.75" x14ac:dyDescent="0.25">
      <c r="A1" s="6" t="s">
        <v>53</v>
      </c>
    </row>
    <row r="2" spans="1:34" ht="15.75" thickBot="1" x14ac:dyDescent="0.3"/>
    <row r="3" spans="1:34" ht="22.5" customHeight="1" x14ac:dyDescent="0.25">
      <c r="A3" s="377" t="s">
        <v>3</v>
      </c>
      <c r="B3" s="379">
        <v>2007</v>
      </c>
      <c r="C3" s="371">
        <v>2008</v>
      </c>
      <c r="D3" s="371">
        <v>2009</v>
      </c>
      <c r="E3" s="371">
        <v>2010</v>
      </c>
      <c r="F3" s="371">
        <v>2011</v>
      </c>
      <c r="G3" s="371">
        <v>2012</v>
      </c>
      <c r="H3" s="371">
        <v>2013</v>
      </c>
      <c r="I3" s="371">
        <v>2014</v>
      </c>
      <c r="J3" s="371">
        <v>2015</v>
      </c>
      <c r="K3" s="371">
        <v>2016</v>
      </c>
      <c r="L3" s="373">
        <v>2017</v>
      </c>
      <c r="M3" s="385">
        <v>2018</v>
      </c>
      <c r="N3" s="290" t="s">
        <v>54</v>
      </c>
      <c r="O3" s="381" t="s">
        <v>170</v>
      </c>
      <c r="P3" s="382"/>
      <c r="Q3" s="383" t="s">
        <v>111</v>
      </c>
      <c r="R3" s="384"/>
    </row>
    <row r="4" spans="1:34" ht="31.5" customHeight="1" thickBot="1" x14ac:dyDescent="0.3">
      <c r="A4" s="378"/>
      <c r="B4" s="380"/>
      <c r="C4" s="372"/>
      <c r="D4" s="372"/>
      <c r="E4" s="372"/>
      <c r="F4" s="372"/>
      <c r="G4" s="372"/>
      <c r="H4" s="372"/>
      <c r="I4" s="372"/>
      <c r="J4" s="372"/>
      <c r="K4" s="372"/>
      <c r="L4" s="374"/>
      <c r="M4" s="386"/>
      <c r="N4" s="296" t="s">
        <v>109</v>
      </c>
      <c r="O4" s="202">
        <v>2018</v>
      </c>
      <c r="P4" s="346">
        <v>2019</v>
      </c>
      <c r="Q4" s="347" t="s">
        <v>171</v>
      </c>
      <c r="R4" s="344" t="s">
        <v>172</v>
      </c>
    </row>
    <row r="5" spans="1:34" ht="3" customHeight="1" thickBot="1" x14ac:dyDescent="0.3">
      <c r="A5" s="150"/>
      <c r="B5" s="187">
        <v>2007</v>
      </c>
      <c r="C5" s="187">
        <v>2008</v>
      </c>
      <c r="D5" s="187">
        <v>2009</v>
      </c>
      <c r="E5" s="187">
        <v>2010</v>
      </c>
      <c r="F5" s="187">
        <v>2011</v>
      </c>
      <c r="G5" s="187"/>
      <c r="H5" s="187"/>
      <c r="I5" s="187"/>
      <c r="J5" s="187"/>
      <c r="K5" s="187"/>
      <c r="L5" s="187"/>
      <c r="M5" s="187"/>
      <c r="N5" s="298"/>
      <c r="O5" s="150"/>
      <c r="P5" s="187"/>
      <c r="Q5" s="150"/>
      <c r="R5" s="187"/>
    </row>
    <row r="6" spans="1:34" ht="27.95" customHeight="1" x14ac:dyDescent="0.25">
      <c r="A6" s="168" t="s">
        <v>55</v>
      </c>
      <c r="B6" s="191">
        <v>595986.61599999934</v>
      </c>
      <c r="C6" s="192">
        <v>575965.5770000004</v>
      </c>
      <c r="D6" s="192">
        <v>544011.29100000043</v>
      </c>
      <c r="E6" s="192">
        <v>614380.20499999926</v>
      </c>
      <c r="F6" s="192">
        <v>656918.26000000106</v>
      </c>
      <c r="G6" s="192">
        <v>703504.83500000078</v>
      </c>
      <c r="H6" s="192">
        <v>720793.56200000143</v>
      </c>
      <c r="I6" s="192">
        <v>726284.80299999879</v>
      </c>
      <c r="J6" s="192">
        <f>SUM('2'!T7:T18)</f>
        <v>735533.90500000014</v>
      </c>
      <c r="K6" s="192">
        <v>723973.625</v>
      </c>
      <c r="L6" s="363">
        <v>779612.65599999973</v>
      </c>
      <c r="M6" s="188">
        <v>804292.88200000022</v>
      </c>
      <c r="N6" s="149"/>
      <c r="O6" s="172">
        <v>112396.164</v>
      </c>
      <c r="P6" s="188">
        <v>119006.52900000001</v>
      </c>
      <c r="Q6" s="169">
        <v>794435.13899999997</v>
      </c>
      <c r="R6" s="188">
        <v>810903.24700000009</v>
      </c>
      <c r="Y6" s="151"/>
      <c r="Z6" s="151" t="s">
        <v>56</v>
      </c>
      <c r="AA6" s="151"/>
      <c r="AB6" s="151"/>
      <c r="AC6" s="151" t="s">
        <v>57</v>
      </c>
      <c r="AD6" s="151"/>
      <c r="AE6" s="151"/>
      <c r="AF6" s="151" t="s">
        <v>58</v>
      </c>
      <c r="AG6" s="151"/>
      <c r="AH6" s="151"/>
    </row>
    <row r="7" spans="1:34" ht="27.95" customHeight="1" thickBot="1" x14ac:dyDescent="0.3">
      <c r="A7" s="171" t="s">
        <v>59</v>
      </c>
      <c r="B7" s="193"/>
      <c r="C7" s="194">
        <f t="shared" ref="C7:M7" si="0">(C6-B6)/B6</f>
        <v>-3.3593101694751756E-2</v>
      </c>
      <c r="D7" s="194">
        <f t="shared" si="0"/>
        <v>-5.547950654696842E-2</v>
      </c>
      <c r="E7" s="194">
        <f t="shared" si="0"/>
        <v>0.12935193655750571</v>
      </c>
      <c r="F7" s="194">
        <f t="shared" si="0"/>
        <v>6.9237346278111039E-2</v>
      </c>
      <c r="G7" s="194">
        <f t="shared" si="0"/>
        <v>7.0916851968766473E-2</v>
      </c>
      <c r="H7" s="194">
        <f t="shared" si="0"/>
        <v>2.4575136004574345E-2</v>
      </c>
      <c r="I7" s="194">
        <f t="shared" si="0"/>
        <v>7.6183269239540599E-3</v>
      </c>
      <c r="J7" s="194">
        <f t="shared" si="0"/>
        <v>1.2734814169037992E-2</v>
      </c>
      <c r="K7" s="194">
        <f t="shared" si="0"/>
        <v>-1.5716855363724046E-2</v>
      </c>
      <c r="L7" s="364">
        <f t="shared" si="0"/>
        <v>7.6852290026449138E-2</v>
      </c>
      <c r="M7" s="83">
        <f t="shared" si="0"/>
        <v>3.1657036106402692E-2</v>
      </c>
      <c r="N7" s="1"/>
      <c r="O7" s="175"/>
      <c r="P7" s="83">
        <f>(P6-O6)/O6</f>
        <v>5.881308369207338E-2</v>
      </c>
      <c r="Q7" s="1"/>
      <c r="R7" s="83">
        <f>(R6-Q6)/Q6</f>
        <v>2.072932979869125E-2</v>
      </c>
      <c r="Y7" s="151"/>
      <c r="Z7" s="151">
        <v>2012</v>
      </c>
      <c r="AA7" s="151">
        <v>2013</v>
      </c>
      <c r="AB7" s="151"/>
      <c r="AC7" s="151">
        <v>2012</v>
      </c>
      <c r="AD7" s="151">
        <v>2013</v>
      </c>
      <c r="AE7" s="151"/>
      <c r="AF7" s="151">
        <v>2012</v>
      </c>
      <c r="AG7" s="151">
        <v>2013</v>
      </c>
      <c r="AH7" s="151"/>
    </row>
    <row r="8" spans="1:34" ht="27.95" customHeight="1" x14ac:dyDescent="0.25">
      <c r="A8" s="168" t="s">
        <v>60</v>
      </c>
      <c r="B8" s="191">
        <v>63256.660999999986</v>
      </c>
      <c r="C8" s="192">
        <v>80362.627999999997</v>
      </c>
      <c r="D8" s="192">
        <v>79098.747999999992</v>
      </c>
      <c r="E8" s="192">
        <v>89493.365000000005</v>
      </c>
      <c r="F8" s="192">
        <v>81914.569000000003</v>
      </c>
      <c r="G8" s="192">
        <v>86371.3</v>
      </c>
      <c r="H8" s="192">
        <v>122399.001</v>
      </c>
      <c r="I8" s="192">
        <v>125153.99099999999</v>
      </c>
      <c r="J8" s="192">
        <v>116754.90900000001</v>
      </c>
      <c r="K8" s="192">
        <v>110190.53600000002</v>
      </c>
      <c r="L8" s="363">
        <v>137123.27999999997</v>
      </c>
      <c r="M8" s="188">
        <v>156705.12400000004</v>
      </c>
      <c r="N8" s="149"/>
      <c r="O8" s="172">
        <v>18392.665000000008</v>
      </c>
      <c r="P8" s="188">
        <v>26433.464000000011</v>
      </c>
      <c r="Q8" s="169">
        <f>SUM('3'!V9:V18,'3'!W7:W8)</f>
        <v>136096.087</v>
      </c>
      <c r="R8" s="188">
        <f>SUM('3'!W9:W18,'3'!X7:X8)</f>
        <v>164745.92300000004</v>
      </c>
      <c r="Y8" s="151" t="s">
        <v>61</v>
      </c>
      <c r="Z8" s="151"/>
      <c r="AA8" s="156"/>
      <c r="AB8" s="151"/>
      <c r="AC8" s="156"/>
      <c r="AD8" s="156"/>
      <c r="AE8" s="151"/>
      <c r="AF8" s="151"/>
      <c r="AG8" s="156" t="e">
        <f>#REF!-#REF!</f>
        <v>#REF!</v>
      </c>
      <c r="AH8" s="151"/>
    </row>
    <row r="9" spans="1:34" ht="27.95" customHeight="1" thickBot="1" x14ac:dyDescent="0.3">
      <c r="A9" s="170" t="s">
        <v>59</v>
      </c>
      <c r="B9" s="195"/>
      <c r="C9" s="196">
        <f t="shared" ref="C9:M9" si="1">(C8-B8)/B8</f>
        <v>0.2704215924390953</v>
      </c>
      <c r="D9" s="196">
        <f t="shared" si="1"/>
        <v>-1.5727210912017519E-2</v>
      </c>
      <c r="E9" s="196">
        <f t="shared" si="1"/>
        <v>0.13141316724760313</v>
      </c>
      <c r="F9" s="196">
        <f t="shared" si="1"/>
        <v>-8.4685563002352207E-2</v>
      </c>
      <c r="G9" s="196">
        <f t="shared" si="1"/>
        <v>5.4407061581438577E-2</v>
      </c>
      <c r="H9" s="196">
        <f t="shared" si="1"/>
        <v>0.41712583925447455</v>
      </c>
      <c r="I9" s="196">
        <f t="shared" si="1"/>
        <v>2.250827194251357E-2</v>
      </c>
      <c r="J9" s="196">
        <f t="shared" si="1"/>
        <v>-6.7109981334913887E-2</v>
      </c>
      <c r="K9" s="196">
        <f t="shared" si="1"/>
        <v>-5.6223528896759203E-2</v>
      </c>
      <c r="L9" s="365">
        <f t="shared" si="1"/>
        <v>0.24441975670215402</v>
      </c>
      <c r="M9" s="86">
        <f t="shared" si="1"/>
        <v>0.14280466453252924</v>
      </c>
      <c r="N9" s="16"/>
      <c r="O9" s="173"/>
      <c r="P9" s="86">
        <f>(P8-O8)/O8</f>
        <v>0.43717422135400169</v>
      </c>
      <c r="Q9" s="345"/>
      <c r="R9" s="86">
        <f>(R8-Q8)/Q8</f>
        <v>0.21051182757370562</v>
      </c>
      <c r="Y9" s="151" t="s">
        <v>62</v>
      </c>
      <c r="Z9" s="151"/>
      <c r="AA9" s="156"/>
      <c r="AB9" s="151"/>
      <c r="AC9" s="156"/>
      <c r="AD9" s="156"/>
      <c r="AE9" s="151"/>
      <c r="AF9" s="151"/>
      <c r="AG9" s="156" t="e">
        <f>#REF!-#REF!</f>
        <v>#REF!</v>
      </c>
      <c r="AH9" s="151"/>
    </row>
    <row r="10" spans="1:34" ht="27.95" customHeight="1" x14ac:dyDescent="0.25">
      <c r="A10" s="14" t="s">
        <v>63</v>
      </c>
      <c r="B10" s="197">
        <f>(B6-B8)</f>
        <v>532729.95499999938</v>
      </c>
      <c r="C10" s="198">
        <f t="shared" ref="C10:L10" si="2">(C6-C8)</f>
        <v>495602.94900000037</v>
      </c>
      <c r="D10" s="198">
        <f t="shared" si="2"/>
        <v>464912.54300000041</v>
      </c>
      <c r="E10" s="198">
        <f t="shared" si="2"/>
        <v>524886.83999999927</v>
      </c>
      <c r="F10" s="198">
        <f t="shared" si="2"/>
        <v>575003.69100000104</v>
      </c>
      <c r="G10" s="198">
        <f t="shared" si="2"/>
        <v>617133.53500000073</v>
      </c>
      <c r="H10" s="198">
        <f t="shared" si="2"/>
        <v>598394.56100000138</v>
      </c>
      <c r="I10" s="198">
        <f t="shared" si="2"/>
        <v>601130.81199999875</v>
      </c>
      <c r="J10" s="198">
        <f t="shared" si="2"/>
        <v>618778.99600000016</v>
      </c>
      <c r="K10" s="198">
        <f t="shared" si="2"/>
        <v>613783.08899999992</v>
      </c>
      <c r="L10" s="366">
        <f t="shared" si="2"/>
        <v>642489.3759999997</v>
      </c>
      <c r="M10" s="189">
        <f t="shared" ref="M10" si="3">(M6-M8)</f>
        <v>647587.75800000015</v>
      </c>
      <c r="N10" s="1"/>
      <c r="O10" s="174">
        <f>O6-O8</f>
        <v>94003.498999999996</v>
      </c>
      <c r="P10" s="189">
        <f>P6-P8</f>
        <v>92573.065000000002</v>
      </c>
      <c r="Q10" s="3">
        <f>Q6-Q8</f>
        <v>658339.05199999991</v>
      </c>
      <c r="R10" s="189">
        <f>R6-R8</f>
        <v>646157.32400000002</v>
      </c>
      <c r="Y10" s="151" t="s">
        <v>64</v>
      </c>
      <c r="Z10" s="151"/>
      <c r="AA10" s="156"/>
      <c r="AB10" s="151"/>
      <c r="AC10" s="156"/>
      <c r="AD10" s="156"/>
      <c r="AE10" s="151"/>
      <c r="AF10" s="151"/>
      <c r="AG10" s="156" t="e">
        <f>#REF!-#REF!</f>
        <v>#REF!</v>
      </c>
      <c r="AH10" s="151"/>
    </row>
    <row r="11" spans="1:34" ht="27.95" customHeight="1" thickBot="1" x14ac:dyDescent="0.3">
      <c r="A11" s="170" t="s">
        <v>59</v>
      </c>
      <c r="B11" s="195"/>
      <c r="C11" s="196">
        <f t="shared" ref="C11:M11" si="4">(C10-B10)/B10</f>
        <v>-6.9691981183973503E-2</v>
      </c>
      <c r="D11" s="196">
        <f t="shared" si="4"/>
        <v>-6.1925390197789032E-2</v>
      </c>
      <c r="E11" s="196">
        <f t="shared" si="4"/>
        <v>0.12900124529442691</v>
      </c>
      <c r="F11" s="196">
        <f t="shared" si="4"/>
        <v>9.5481248872617649E-2</v>
      </c>
      <c r="G11" s="196">
        <f t="shared" si="4"/>
        <v>7.3268823590907375E-2</v>
      </c>
      <c r="H11" s="196">
        <f t="shared" si="4"/>
        <v>-3.0364536906909986E-2</v>
      </c>
      <c r="I11" s="196">
        <f t="shared" si="4"/>
        <v>4.5726535271722896E-3</v>
      </c>
      <c r="J11" s="196">
        <f t="shared" si="4"/>
        <v>2.9358308786875894E-2</v>
      </c>
      <c r="K11" s="196">
        <f t="shared" si="4"/>
        <v>-8.0738147744113774E-3</v>
      </c>
      <c r="L11" s="365">
        <f t="shared" si="4"/>
        <v>4.6769432906288141E-2</v>
      </c>
      <c r="M11" s="86">
        <f t="shared" si="4"/>
        <v>7.9353561170799058E-3</v>
      </c>
      <c r="N11" s="16"/>
      <c r="O11" s="173"/>
      <c r="P11" s="86">
        <f>(P10-O10)/O10</f>
        <v>-1.5216816557009159E-2</v>
      </c>
      <c r="Q11" s="345"/>
      <c r="R11" s="86">
        <f>(R10-Q10)/Q10</f>
        <v>-1.8503729898739E-2</v>
      </c>
      <c r="Y11" s="151" t="s">
        <v>65</v>
      </c>
      <c r="Z11" s="151"/>
      <c r="AA11" s="156"/>
      <c r="AB11" s="151"/>
      <c r="AC11" s="156"/>
      <c r="AD11" s="156"/>
      <c r="AE11" s="151"/>
      <c r="AF11" s="151"/>
      <c r="AG11" s="156" t="e">
        <f>#REF!-#REF!</f>
        <v>#REF!</v>
      </c>
      <c r="AH11" s="151"/>
    </row>
    <row r="12" spans="1:34" ht="27.95" hidden="1" customHeight="1" thickBot="1" x14ac:dyDescent="0.3">
      <c r="A12" s="157" t="s">
        <v>66</v>
      </c>
      <c r="B12" s="199">
        <f>(B6/B8)</f>
        <v>9.4217210737695982</v>
      </c>
      <c r="C12" s="200">
        <f t="shared" ref="C12:P12" si="5">(C6/C8)</f>
        <v>7.1670824030294336</v>
      </c>
      <c r="D12" s="200">
        <f t="shared" si="5"/>
        <v>6.8776220200097287</v>
      </c>
      <c r="E12" s="200">
        <f t="shared" si="5"/>
        <v>6.8650922333739404</v>
      </c>
      <c r="F12" s="201">
        <f t="shared" si="5"/>
        <v>8.0195533959288863</v>
      </c>
      <c r="G12" s="201"/>
      <c r="H12" s="201"/>
      <c r="I12" s="201"/>
      <c r="J12" s="201"/>
      <c r="K12" s="201"/>
      <c r="L12" s="201"/>
      <c r="M12" s="201"/>
      <c r="N12" s="155"/>
      <c r="O12" s="154">
        <f t="shared" si="5"/>
        <v>6.1109232403243334</v>
      </c>
      <c r="P12" s="190">
        <f t="shared" si="5"/>
        <v>4.5021162947088573</v>
      </c>
      <c r="Q12" s="154">
        <f>Q6/Q8</f>
        <v>5.8373106568449682</v>
      </c>
      <c r="R12" s="190">
        <f>R6/R8</f>
        <v>4.9221445498229413</v>
      </c>
      <c r="Y12" s="151" t="s">
        <v>67</v>
      </c>
      <c r="Z12" s="151"/>
      <c r="AA12" s="156"/>
      <c r="AB12" s="151"/>
      <c r="AC12" s="156"/>
      <c r="AD12" s="156"/>
      <c r="AE12" s="151"/>
      <c r="AF12" s="151"/>
      <c r="AG12" s="156" t="e">
        <f>#REF!-#REF!</f>
        <v>#REF!</v>
      </c>
      <c r="AH12" s="151"/>
    </row>
    <row r="13" spans="1:34" ht="30" customHeight="1" thickBot="1" x14ac:dyDescent="0.3">
      <c r="R13" s="65"/>
      <c r="Y13" s="151" t="s">
        <v>68</v>
      </c>
      <c r="Z13" s="151"/>
      <c r="AA13" s="156"/>
      <c r="AB13" s="151"/>
      <c r="AC13" s="156"/>
      <c r="AD13" s="156"/>
      <c r="AE13" s="151"/>
      <c r="AF13" s="151"/>
      <c r="AG13" s="156" t="e">
        <f>#REF!-#REF!</f>
        <v>#REF!</v>
      </c>
      <c r="AH13" s="151"/>
    </row>
    <row r="14" spans="1:34" ht="22.5" customHeight="1" x14ac:dyDescent="0.25">
      <c r="A14" s="377" t="s">
        <v>2</v>
      </c>
      <c r="B14" s="379">
        <v>2007</v>
      </c>
      <c r="C14" s="371">
        <v>2008</v>
      </c>
      <c r="D14" s="371">
        <v>2009</v>
      </c>
      <c r="E14" s="371">
        <v>2010</v>
      </c>
      <c r="F14" s="371">
        <v>2011</v>
      </c>
      <c r="G14" s="371">
        <v>2012</v>
      </c>
      <c r="H14" s="371">
        <v>2013</v>
      </c>
      <c r="I14" s="371">
        <v>2014</v>
      </c>
      <c r="J14" s="371">
        <v>2015</v>
      </c>
      <c r="K14" s="375">
        <v>2016</v>
      </c>
      <c r="L14" s="373">
        <v>2017</v>
      </c>
      <c r="M14" s="385">
        <v>2018</v>
      </c>
      <c r="N14" s="203" t="s">
        <v>54</v>
      </c>
      <c r="O14" s="381" t="str">
        <f>O3</f>
        <v>Jan.-fev</v>
      </c>
      <c r="P14" s="382"/>
      <c r="Q14" s="383" t="s">
        <v>111</v>
      </c>
      <c r="R14" s="384"/>
      <c r="Y14" s="151" t="s">
        <v>69</v>
      </c>
      <c r="Z14" s="151"/>
      <c r="AA14" s="156"/>
      <c r="AB14" s="151"/>
      <c r="AC14" s="156"/>
      <c r="AD14" s="156"/>
      <c r="AE14" s="151"/>
      <c r="AF14" s="151"/>
      <c r="AG14" s="156" t="e">
        <f>#REF!-#REF!</f>
        <v>#REF!</v>
      </c>
      <c r="AH14" s="151"/>
    </row>
    <row r="15" spans="1:34" ht="31.5" customHeight="1" thickBot="1" x14ac:dyDescent="0.3">
      <c r="A15" s="378"/>
      <c r="B15" s="380"/>
      <c r="C15" s="372"/>
      <c r="D15" s="372"/>
      <c r="E15" s="372"/>
      <c r="F15" s="372"/>
      <c r="G15" s="372"/>
      <c r="H15" s="372"/>
      <c r="I15" s="372"/>
      <c r="J15" s="372"/>
      <c r="K15" s="376"/>
      <c r="L15" s="374"/>
      <c r="M15" s="386"/>
      <c r="N15" s="204" t="str">
        <f>N4</f>
        <v>2007/2017</v>
      </c>
      <c r="O15" s="202">
        <f>O4</f>
        <v>2018</v>
      </c>
      <c r="P15" s="346">
        <f>P4</f>
        <v>2019</v>
      </c>
      <c r="Q15" s="347" t="str">
        <f>Q4</f>
        <v>mar 17 a fev 18</v>
      </c>
      <c r="R15" s="344" t="str">
        <f>R4</f>
        <v>mar 18  a fev 19</v>
      </c>
      <c r="Y15" s="151" t="s">
        <v>70</v>
      </c>
      <c r="Z15" s="151"/>
      <c r="AA15" s="156"/>
      <c r="AB15" s="151"/>
      <c r="AC15" s="156"/>
      <c r="AD15" s="156"/>
      <c r="AE15" s="151"/>
      <c r="AF15" s="151"/>
      <c r="AG15" s="156" t="e">
        <f>#REF!-#REF!</f>
        <v>#REF!</v>
      </c>
      <c r="AH15" s="151"/>
    </row>
    <row r="16" spans="1:34" s="151" customFormat="1" ht="3" customHeight="1" thickBot="1" x14ac:dyDescent="0.3">
      <c r="A16" s="150"/>
      <c r="B16" s="187">
        <v>2007</v>
      </c>
      <c r="C16" s="187">
        <v>2008</v>
      </c>
      <c r="D16" s="187">
        <v>2009</v>
      </c>
      <c r="E16" s="187">
        <v>2010</v>
      </c>
      <c r="F16" s="187">
        <v>2011</v>
      </c>
      <c r="G16" s="187"/>
      <c r="H16" s="187"/>
      <c r="I16" s="187"/>
      <c r="J16" s="187"/>
      <c r="K16" s="187"/>
      <c r="L16" s="297"/>
      <c r="M16" s="187"/>
      <c r="N16" s="167"/>
      <c r="O16" s="150"/>
      <c r="P16" s="187"/>
      <c r="Q16" s="150"/>
      <c r="R16" s="187"/>
      <c r="Y16" s="151" t="s">
        <v>71</v>
      </c>
      <c r="AA16" s="156"/>
      <c r="AC16" s="156"/>
      <c r="AD16" s="156"/>
      <c r="AG16" s="156" t="e">
        <f>#REF!-#REF!</f>
        <v>#REF!</v>
      </c>
    </row>
    <row r="17" spans="1:34" ht="27.75" customHeight="1" x14ac:dyDescent="0.25">
      <c r="A17" s="168" t="s">
        <v>55</v>
      </c>
      <c r="B17" s="191">
        <v>392293.98699999956</v>
      </c>
      <c r="C17" s="192">
        <v>370979.67800000019</v>
      </c>
      <c r="D17" s="192">
        <v>344221.9980000002</v>
      </c>
      <c r="E17" s="192">
        <v>386156.65199999994</v>
      </c>
      <c r="F17" s="192">
        <v>390987.57200000004</v>
      </c>
      <c r="G17" s="192">
        <v>406063.09400000004</v>
      </c>
      <c r="H17" s="192">
        <v>407598.05399999983</v>
      </c>
      <c r="I17" s="192">
        <v>406953.16900000011</v>
      </c>
      <c r="J17" s="192">
        <v>421887.39099999977</v>
      </c>
      <c r="K17" s="293">
        <v>431264.80099999998</v>
      </c>
      <c r="L17" s="363">
        <v>443701.67200000014</v>
      </c>
      <c r="M17" s="188">
        <v>458046.03999999986</v>
      </c>
      <c r="N17" s="149"/>
      <c r="O17" s="172">
        <v>63923.851000000017</v>
      </c>
      <c r="P17" s="188">
        <v>64767.645000000019</v>
      </c>
      <c r="Q17" s="169">
        <f>SUM('2'!V31:V40,'2'!W29:W30)</f>
        <v>454825.80800000008</v>
      </c>
      <c r="R17" s="188">
        <f>SUM('2'!W31:W40,'2'!X29:X30)</f>
        <v>458889.83399999986</v>
      </c>
      <c r="Y17" s="151" t="s">
        <v>72</v>
      </c>
      <c r="Z17" s="151"/>
      <c r="AA17" s="156"/>
      <c r="AB17" s="151"/>
      <c r="AC17" s="156"/>
      <c r="AD17" s="156"/>
      <c r="AE17" s="151"/>
      <c r="AF17" s="151"/>
      <c r="AG17" s="156" t="e">
        <f>#REF!-#REF!</f>
        <v>#REF!</v>
      </c>
      <c r="AH17" s="151"/>
    </row>
    <row r="18" spans="1:34" ht="27.75" customHeight="1" thickBot="1" x14ac:dyDescent="0.3">
      <c r="A18" s="171" t="s">
        <v>59</v>
      </c>
      <c r="B18" s="193"/>
      <c r="C18" s="194">
        <f t="shared" ref="C18:I18" si="6">(C17-B17)/B17</f>
        <v>-5.4332489679479568E-2</v>
      </c>
      <c r="D18" s="194">
        <f t="shared" si="6"/>
        <v>-7.2127077537654183E-2</v>
      </c>
      <c r="E18" s="194">
        <f t="shared" si="6"/>
        <v>0.12182444539758823</v>
      </c>
      <c r="F18" s="194">
        <f t="shared" si="6"/>
        <v>1.2510259696368252E-2</v>
      </c>
      <c r="G18" s="194">
        <f t="shared" si="6"/>
        <v>3.8557547808706294E-2</v>
      </c>
      <c r="H18" s="194">
        <f t="shared" si="6"/>
        <v>3.7801022123911316E-3</v>
      </c>
      <c r="I18" s="194">
        <f t="shared" si="6"/>
        <v>-1.5821591729182263E-3</v>
      </c>
      <c r="J18" s="194">
        <f t="shared" ref="J18" si="7">(J17-I17)/I17</f>
        <v>3.6697642720653331E-2</v>
      </c>
      <c r="K18" s="277">
        <f t="shared" ref="K18:L18" si="8">(K17-J17)/J17</f>
        <v>2.2227281971553901E-2</v>
      </c>
      <c r="L18" s="364">
        <f t="shared" si="8"/>
        <v>2.8838131401315453E-2</v>
      </c>
      <c r="M18" s="83"/>
      <c r="N18" s="1"/>
      <c r="O18" s="175"/>
      <c r="P18" s="83">
        <f>(P17-O17)/O17</f>
        <v>1.3199986965741496E-2</v>
      </c>
      <c r="Q18" s="1"/>
      <c r="R18" s="83">
        <f>(R17-Q17)/Q17</f>
        <v>8.9353460786899298E-3</v>
      </c>
      <c r="Y18" s="151" t="s">
        <v>73</v>
      </c>
      <c r="Z18" s="151"/>
      <c r="AA18" s="156"/>
      <c r="AB18" s="151"/>
      <c r="AC18" s="156"/>
      <c r="AD18" s="156"/>
      <c r="AE18" s="151"/>
      <c r="AF18" s="151"/>
      <c r="AG18" s="156" t="e">
        <f>#REF!-#REF!</f>
        <v>#REF!</v>
      </c>
      <c r="AH18" s="151"/>
    </row>
    <row r="19" spans="1:34" ht="27.75" customHeight="1" x14ac:dyDescent="0.25">
      <c r="A19" s="168" t="s">
        <v>60</v>
      </c>
      <c r="B19" s="191">
        <v>62681.055999999982</v>
      </c>
      <c r="C19" s="192">
        <v>79621.592999999993</v>
      </c>
      <c r="D19" s="192">
        <v>77709.866999999998</v>
      </c>
      <c r="E19" s="192">
        <v>88593.928999999989</v>
      </c>
      <c r="F19" s="192">
        <v>80744.22</v>
      </c>
      <c r="G19" s="192">
        <v>85348.562999999995</v>
      </c>
      <c r="H19" s="192">
        <v>121368.935</v>
      </c>
      <c r="I19" s="192">
        <v>124143.97100000001</v>
      </c>
      <c r="J19" s="192">
        <v>115571.70700000001</v>
      </c>
      <c r="K19" s="293">
        <v>109068.98599999999</v>
      </c>
      <c r="L19" s="363">
        <v>136096.07999999996</v>
      </c>
      <c r="M19" s="188">
        <v>155382.36200000002</v>
      </c>
      <c r="N19" s="149"/>
      <c r="O19" s="172">
        <v>18133.887000000002</v>
      </c>
      <c r="P19" s="188">
        <v>26081.185000000012</v>
      </c>
      <c r="Q19" s="169">
        <f>SUM('3'!V31:V40,'3'!W29:W30)</f>
        <v>135151.78499999997</v>
      </c>
      <c r="R19" s="188">
        <f>SUM('3'!W31:W40,'3'!X29:X30)</f>
        <v>163329.66000000003</v>
      </c>
      <c r="Y19" s="151" t="s">
        <v>74</v>
      </c>
      <c r="Z19" s="151"/>
      <c r="AA19" s="156"/>
      <c r="AB19" s="151"/>
      <c r="AC19" s="156"/>
      <c r="AD19" s="156"/>
      <c r="AE19" s="151"/>
      <c r="AF19" s="151"/>
      <c r="AG19" s="156" t="e">
        <f>#REF!-#REF!</f>
        <v>#REF!</v>
      </c>
      <c r="AH19" s="151"/>
    </row>
    <row r="20" spans="1:34" ht="27.75" customHeight="1" thickBot="1" x14ac:dyDescent="0.3">
      <c r="A20" s="170" t="s">
        <v>59</v>
      </c>
      <c r="B20" s="195"/>
      <c r="C20" s="196">
        <f t="shared" ref="C20:I20" si="9">(C19-B19)/B19</f>
        <v>0.27026566048919176</v>
      </c>
      <c r="D20" s="196">
        <f t="shared" si="9"/>
        <v>-2.4010145087149853E-2</v>
      </c>
      <c r="E20" s="196">
        <f t="shared" si="9"/>
        <v>0.14006023199087436</v>
      </c>
      <c r="F20" s="196">
        <f t="shared" si="9"/>
        <v>-8.8603238264779852E-2</v>
      </c>
      <c r="G20" s="196">
        <f t="shared" si="9"/>
        <v>5.702380925842114E-2</v>
      </c>
      <c r="H20" s="196">
        <f t="shared" si="9"/>
        <v>0.42203841205856046</v>
      </c>
      <c r="I20" s="196">
        <f t="shared" si="9"/>
        <v>2.2864466924753087E-2</v>
      </c>
      <c r="J20" s="196">
        <f t="shared" ref="J20" si="10">(J19-I19)/I19</f>
        <v>-6.9050989193828793E-2</v>
      </c>
      <c r="K20" s="294">
        <f t="shared" ref="K20:M20" si="11">(K19-J19)/J19</f>
        <v>-5.6265682741884385E-2</v>
      </c>
      <c r="L20" s="365">
        <f t="shared" si="11"/>
        <v>0.24779815959781612</v>
      </c>
      <c r="M20" s="86">
        <f t="shared" si="11"/>
        <v>0.14171078255891037</v>
      </c>
      <c r="N20" s="16"/>
      <c r="O20" s="173"/>
      <c r="P20" s="86">
        <f>(P19-O19)/O19</f>
        <v>0.43825672896274298</v>
      </c>
      <c r="Q20" s="345"/>
      <c r="R20" s="86">
        <f>(R19-Q19)/Q19</f>
        <v>0.20849058708325652</v>
      </c>
    </row>
    <row r="21" spans="1:34" ht="27.75" customHeight="1" x14ac:dyDescent="0.25">
      <c r="A21" s="14" t="s">
        <v>63</v>
      </c>
      <c r="B21" s="197">
        <f>B17-B19</f>
        <v>329612.93099999957</v>
      </c>
      <c r="C21" s="198">
        <f t="shared" ref="C21:L21" si="12">C17-C19</f>
        <v>291358.0850000002</v>
      </c>
      <c r="D21" s="198">
        <f t="shared" si="12"/>
        <v>266512.13100000017</v>
      </c>
      <c r="E21" s="198">
        <f t="shared" si="12"/>
        <v>297562.72299999994</v>
      </c>
      <c r="F21" s="198">
        <f t="shared" si="12"/>
        <v>310243.35200000007</v>
      </c>
      <c r="G21" s="198">
        <f t="shared" si="12"/>
        <v>320714.53100000008</v>
      </c>
      <c r="H21" s="198">
        <f t="shared" si="12"/>
        <v>286229.11899999983</v>
      </c>
      <c r="I21" s="198">
        <f t="shared" si="12"/>
        <v>282809.19800000009</v>
      </c>
      <c r="J21" s="198">
        <f t="shared" si="12"/>
        <v>306315.68399999978</v>
      </c>
      <c r="K21" s="295">
        <f t="shared" si="12"/>
        <v>322195.815</v>
      </c>
      <c r="L21" s="366">
        <f t="shared" si="12"/>
        <v>307605.59200000018</v>
      </c>
      <c r="M21" s="189">
        <f t="shared" ref="M21" si="13">M17-M19</f>
        <v>302663.67799999984</v>
      </c>
      <c r="N21" s="1"/>
      <c r="O21" s="174">
        <f>O17-O19</f>
        <v>45789.964000000014</v>
      </c>
      <c r="P21" s="189">
        <f>P17-P19</f>
        <v>38686.460000000006</v>
      </c>
      <c r="Q21" s="3">
        <f>Q17-Q19</f>
        <v>319674.0230000001</v>
      </c>
      <c r="R21" s="189">
        <f>R17-R19</f>
        <v>295560.17399999982</v>
      </c>
    </row>
    <row r="22" spans="1:34" ht="27.75" customHeight="1" thickBot="1" x14ac:dyDescent="0.3">
      <c r="A22" s="170" t="s">
        <v>59</v>
      </c>
      <c r="B22" s="195"/>
      <c r="C22" s="196">
        <f t="shared" ref="C22:I22" si="14">(C21-B21)/B21</f>
        <v>-0.11605990664243518</v>
      </c>
      <c r="D22" s="196">
        <f t="shared" si="14"/>
        <v>-8.5276349890891168E-2</v>
      </c>
      <c r="E22" s="196">
        <f t="shared" si="14"/>
        <v>0.1165072369632576</v>
      </c>
      <c r="F22" s="196">
        <f t="shared" si="14"/>
        <v>4.261497835533698E-2</v>
      </c>
      <c r="G22" s="196">
        <f t="shared" si="14"/>
        <v>3.3751501627664215E-2</v>
      </c>
      <c r="H22" s="196">
        <f t="shared" si="14"/>
        <v>-0.10752681486702027</v>
      </c>
      <c r="I22" s="196">
        <f t="shared" si="14"/>
        <v>-1.1948193852351347E-2</v>
      </c>
      <c r="J22" s="196">
        <f t="shared" ref="J22" si="15">(J21-I21)/I21</f>
        <v>8.3117827023432511E-2</v>
      </c>
      <c r="K22" s="294">
        <f t="shared" ref="K22:M22" si="16">(K21-J21)/J21</f>
        <v>5.1842369912734339E-2</v>
      </c>
      <c r="L22" s="365">
        <f t="shared" si="16"/>
        <v>-4.5283713570270376E-2</v>
      </c>
      <c r="M22" s="86">
        <f t="shared" si="16"/>
        <v>-1.6065748245566148E-2</v>
      </c>
      <c r="N22" s="16"/>
      <c r="O22" s="173"/>
      <c r="P22" s="86">
        <f>(P21-O21)/O21</f>
        <v>-0.15513233423813144</v>
      </c>
      <c r="Q22" s="345"/>
      <c r="R22" s="86">
        <f>(R21-Q21)/Q21</f>
        <v>-7.5432619684584978E-2</v>
      </c>
    </row>
    <row r="23" spans="1:34" ht="27.75" hidden="1" customHeight="1" thickBot="1" x14ac:dyDescent="0.3">
      <c r="A23" s="157" t="s">
        <v>66</v>
      </c>
      <c r="B23" s="199">
        <f>(B17/B19)</f>
        <v>6.2585733558796406</v>
      </c>
      <c r="C23" s="200">
        <f>(C17/C19)</f>
        <v>4.6592847997904316</v>
      </c>
      <c r="D23" s="200">
        <f>(D17/D19)</f>
        <v>4.4295790391714371</v>
      </c>
      <c r="E23" s="200">
        <f>(E17/E19)</f>
        <v>4.3587258896712884</v>
      </c>
      <c r="F23" s="201">
        <f>(F17/F19)</f>
        <v>4.8422979626281615</v>
      </c>
      <c r="G23" s="201"/>
      <c r="H23" s="201"/>
      <c r="I23" s="201"/>
      <c r="J23" s="201"/>
      <c r="K23" s="201"/>
      <c r="L23" s="201"/>
      <c r="M23" s="201"/>
      <c r="N23" s="155"/>
      <c r="O23" s="154">
        <f>(O17/O19)</f>
        <v>3.5251047389894956</v>
      </c>
      <c r="P23" s="190">
        <f>(P17/P19)</f>
        <v>2.4833091364521969</v>
      </c>
      <c r="Q23" s="154">
        <f>Q17/Q19</f>
        <v>3.3652963444027035</v>
      </c>
      <c r="R23" s="190">
        <f>R17/R19</f>
        <v>2.8095927830866714</v>
      </c>
    </row>
    <row r="24" spans="1:34" ht="30" customHeight="1" thickBot="1" x14ac:dyDescent="0.3">
      <c r="R24" s="65"/>
    </row>
    <row r="25" spans="1:34" ht="22.5" customHeight="1" x14ac:dyDescent="0.25">
      <c r="A25" s="377" t="s">
        <v>16</v>
      </c>
      <c r="B25" s="379">
        <v>2007</v>
      </c>
      <c r="C25" s="371">
        <v>2008</v>
      </c>
      <c r="D25" s="371">
        <v>2009</v>
      </c>
      <c r="E25" s="371">
        <v>2010</v>
      </c>
      <c r="F25" s="371">
        <v>2011</v>
      </c>
      <c r="G25" s="371">
        <v>2012</v>
      </c>
      <c r="H25" s="371">
        <v>2013</v>
      </c>
      <c r="I25" s="371">
        <v>2014</v>
      </c>
      <c r="J25" s="371">
        <v>2015</v>
      </c>
      <c r="K25" s="375">
        <v>2016</v>
      </c>
      <c r="L25" s="373">
        <v>2017</v>
      </c>
      <c r="M25" s="385">
        <v>2018</v>
      </c>
      <c r="N25" s="203" t="s">
        <v>54</v>
      </c>
      <c r="O25" s="381" t="str">
        <f>O14</f>
        <v>Jan.-fev</v>
      </c>
      <c r="P25" s="382"/>
      <c r="Q25" s="383" t="s">
        <v>111</v>
      </c>
      <c r="R25" s="384"/>
    </row>
    <row r="26" spans="1:34" ht="31.5" customHeight="1" thickBot="1" x14ac:dyDescent="0.3">
      <c r="A26" s="378"/>
      <c r="B26" s="380"/>
      <c r="C26" s="372"/>
      <c r="D26" s="372"/>
      <c r="E26" s="372"/>
      <c r="F26" s="372"/>
      <c r="G26" s="372"/>
      <c r="H26" s="372"/>
      <c r="I26" s="372"/>
      <c r="J26" s="372"/>
      <c r="K26" s="376"/>
      <c r="L26" s="374"/>
      <c r="M26" s="386"/>
      <c r="N26" s="204" t="str">
        <f>N4</f>
        <v>2007/2017</v>
      </c>
      <c r="O26" s="202">
        <f>O4</f>
        <v>2018</v>
      </c>
      <c r="P26" s="346">
        <f>P4</f>
        <v>2019</v>
      </c>
      <c r="Q26" s="347" t="str">
        <f>Q4</f>
        <v>mar 17 a fev 18</v>
      </c>
      <c r="R26" s="344" t="str">
        <f>R4</f>
        <v>mar 18  a fev 19</v>
      </c>
    </row>
    <row r="27" spans="1:34" s="151" customFormat="1" ht="3" customHeight="1" thickBot="1" x14ac:dyDescent="0.3">
      <c r="A27" s="150"/>
      <c r="B27" s="187">
        <v>2007</v>
      </c>
      <c r="C27" s="187">
        <v>2008</v>
      </c>
      <c r="D27" s="187">
        <v>2009</v>
      </c>
      <c r="E27" s="187">
        <v>2010</v>
      </c>
      <c r="F27" s="187">
        <v>2011</v>
      </c>
      <c r="G27" s="187"/>
      <c r="H27" s="187"/>
      <c r="I27" s="187"/>
      <c r="J27" s="187"/>
      <c r="K27" s="187"/>
      <c r="L27" s="297"/>
      <c r="M27" s="187"/>
      <c r="N27" s="167"/>
      <c r="O27" s="150"/>
      <c r="P27" s="187"/>
      <c r="Q27" s="150"/>
      <c r="R27" s="187"/>
    </row>
    <row r="28" spans="1:34" ht="27.75" customHeight="1" x14ac:dyDescent="0.25">
      <c r="A28" s="168" t="s">
        <v>55</v>
      </c>
      <c r="B28" s="191">
        <v>203692.62899999981</v>
      </c>
      <c r="C28" s="192">
        <v>204985.89900000018</v>
      </c>
      <c r="D28" s="192">
        <v>199789.29300000027</v>
      </c>
      <c r="E28" s="192">
        <v>228223.55300000007</v>
      </c>
      <c r="F28" s="192">
        <v>265930.68799999997</v>
      </c>
      <c r="G28" s="192">
        <v>297441.74100000004</v>
      </c>
      <c r="H28" s="192">
        <v>313195.50799999997</v>
      </c>
      <c r="I28" s="192">
        <v>319331.63400000008</v>
      </c>
      <c r="J28" s="192">
        <v>313646.51399999997</v>
      </c>
      <c r="K28" s="293">
        <v>292708.82400000008</v>
      </c>
      <c r="L28" s="363">
        <v>335910.98400000005</v>
      </c>
      <c r="M28" s="188">
        <v>346246.84199999995</v>
      </c>
      <c r="N28" s="149"/>
      <c r="O28" s="172">
        <v>48472.313000000016</v>
      </c>
      <c r="P28" s="188">
        <v>54238.883999999991</v>
      </c>
      <c r="Q28" s="169">
        <f>SUM('2'!V53:V62,'2'!W51:W52)</f>
        <v>339609.33100000006</v>
      </c>
      <c r="R28" s="188">
        <f>SUM('2'!W53:W62,'2'!X51:X52)</f>
        <v>352013.413</v>
      </c>
    </row>
    <row r="29" spans="1:34" ht="27.75" customHeight="1" thickBot="1" x14ac:dyDescent="0.3">
      <c r="A29" s="171" t="s">
        <v>59</v>
      </c>
      <c r="B29" s="193"/>
      <c r="C29" s="194">
        <f t="shared" ref="C29:I29" si="17">(C28-B28)/B28</f>
        <v>6.3491251811589565E-3</v>
      </c>
      <c r="D29" s="194">
        <f t="shared" si="17"/>
        <v>-2.5351041341628616E-2</v>
      </c>
      <c r="E29" s="194">
        <f t="shared" si="17"/>
        <v>0.14232124040801208</v>
      </c>
      <c r="F29" s="194">
        <f t="shared" si="17"/>
        <v>0.16522017339726491</v>
      </c>
      <c r="G29" s="194">
        <f t="shared" si="17"/>
        <v>0.11849348127885141</v>
      </c>
      <c r="H29" s="194">
        <f t="shared" si="17"/>
        <v>5.296421056115299E-2</v>
      </c>
      <c r="I29" s="194">
        <f t="shared" si="17"/>
        <v>1.9591998746035993E-2</v>
      </c>
      <c r="J29" s="194">
        <f t="shared" ref="J29" si="18">(J28-I28)/I28</f>
        <v>-1.7803184510057374E-2</v>
      </c>
      <c r="K29" s="277">
        <f t="shared" ref="K29:M29" si="19">(K28-J28)/J28</f>
        <v>-6.6755691727534677E-2</v>
      </c>
      <c r="L29" s="364">
        <f t="shared" si="19"/>
        <v>0.14759432055932814</v>
      </c>
      <c r="M29" s="83">
        <f t="shared" si="19"/>
        <v>3.0769633898008793E-2</v>
      </c>
      <c r="N29" s="1"/>
      <c r="O29" s="175"/>
      <c r="P29" s="83">
        <f>(P28-O28)/O28</f>
        <v>0.118966284938785</v>
      </c>
      <c r="Q29" s="1"/>
      <c r="R29" s="83">
        <f>(R28-Q28)/Q28</f>
        <v>3.6524561805988585E-2</v>
      </c>
    </row>
    <row r="30" spans="1:34" ht="27.75" customHeight="1" x14ac:dyDescent="0.25">
      <c r="A30" s="168" t="s">
        <v>60</v>
      </c>
      <c r="B30" s="191">
        <v>575.60500000000002</v>
      </c>
      <c r="C30" s="192">
        <v>741.03499999999963</v>
      </c>
      <c r="D30" s="192">
        <v>1388.8809999999992</v>
      </c>
      <c r="E30" s="192">
        <v>899.43600000000015</v>
      </c>
      <c r="F30" s="192">
        <v>1170.3490000000002</v>
      </c>
      <c r="G30" s="192">
        <v>1022.7370000000001</v>
      </c>
      <c r="H30" s="192">
        <v>1030.066</v>
      </c>
      <c r="I30" s="192">
        <v>1010.02</v>
      </c>
      <c r="J30" s="192">
        <v>1183.202</v>
      </c>
      <c r="K30" s="293">
        <v>1121.55</v>
      </c>
      <c r="L30" s="363">
        <v>1027.1999999999998</v>
      </c>
      <c r="M30" s="188">
        <v>1322.7620000000002</v>
      </c>
      <c r="N30" s="149"/>
      <c r="O30" s="172">
        <v>258.77800000000002</v>
      </c>
      <c r="P30" s="188">
        <v>352.279</v>
      </c>
      <c r="Q30" s="169">
        <f>SUM('3'!V53:V62,'3'!W51:W52)</f>
        <v>944.30199999999991</v>
      </c>
      <c r="R30" s="188">
        <f>SUM('3'!W53:W62,'3'!X51:X52)</f>
        <v>1416.2630000000001</v>
      </c>
    </row>
    <row r="31" spans="1:34" ht="27.75" customHeight="1" thickBot="1" x14ac:dyDescent="0.3">
      <c r="A31" s="170" t="s">
        <v>59</v>
      </c>
      <c r="B31" s="195"/>
      <c r="C31" s="196">
        <f t="shared" ref="C31:I31" si="20">(C30-B30)/B30</f>
        <v>0.28740195099069604</v>
      </c>
      <c r="D31" s="196">
        <f t="shared" si="20"/>
        <v>0.87424480625071677</v>
      </c>
      <c r="E31" s="196">
        <f t="shared" si="20"/>
        <v>-0.35240240164564085</v>
      </c>
      <c r="F31" s="196">
        <f t="shared" si="20"/>
        <v>0.30120319844880566</v>
      </c>
      <c r="G31" s="196">
        <f t="shared" si="20"/>
        <v>-0.12612648022085726</v>
      </c>
      <c r="H31" s="196">
        <f t="shared" si="20"/>
        <v>7.1660651760911652E-3</v>
      </c>
      <c r="I31" s="196">
        <f t="shared" si="20"/>
        <v>-1.9460888913914301E-2</v>
      </c>
      <c r="J31" s="196">
        <f t="shared" ref="J31" si="21">(J30-I30)/I30</f>
        <v>0.17146393140729888</v>
      </c>
      <c r="K31" s="294">
        <f t="shared" ref="K31:M31" si="22">(K30-J30)/J30</f>
        <v>-5.2106064729437615E-2</v>
      </c>
      <c r="L31" s="365">
        <f t="shared" si="22"/>
        <v>-8.4124648923365117E-2</v>
      </c>
      <c r="M31" s="86">
        <f t="shared" si="22"/>
        <v>0.28773559190031189</v>
      </c>
      <c r="N31" s="16"/>
      <c r="O31" s="173"/>
      <c r="P31" s="86">
        <f>(P30-O30)/O30</f>
        <v>0.36131742265571248</v>
      </c>
      <c r="Q31" s="345"/>
      <c r="R31" s="86">
        <f>(R30-Q30)/Q30</f>
        <v>0.49979879318268972</v>
      </c>
    </row>
    <row r="32" spans="1:34" ht="27.75" customHeight="1" x14ac:dyDescent="0.25">
      <c r="A32" s="14" t="s">
        <v>63</v>
      </c>
      <c r="B32" s="197">
        <f>(B28-B30)</f>
        <v>203117.0239999998</v>
      </c>
      <c r="C32" s="198">
        <f t="shared" ref="C32:L32" si="23">(C28-C30)</f>
        <v>204244.86400000018</v>
      </c>
      <c r="D32" s="198">
        <f t="shared" si="23"/>
        <v>198400.41200000027</v>
      </c>
      <c r="E32" s="198">
        <f t="shared" si="23"/>
        <v>227324.11700000009</v>
      </c>
      <c r="F32" s="198">
        <f t="shared" si="23"/>
        <v>264760.33899999998</v>
      </c>
      <c r="G32" s="198">
        <f t="shared" si="23"/>
        <v>296419.00400000002</v>
      </c>
      <c r="H32" s="198">
        <f t="shared" si="23"/>
        <v>312165.44199999998</v>
      </c>
      <c r="I32" s="198">
        <f t="shared" si="23"/>
        <v>318321.61400000006</v>
      </c>
      <c r="J32" s="198">
        <f t="shared" si="23"/>
        <v>312463.31199999998</v>
      </c>
      <c r="K32" s="295">
        <f t="shared" si="23"/>
        <v>291587.27400000009</v>
      </c>
      <c r="L32" s="366">
        <f t="shared" si="23"/>
        <v>334883.78400000004</v>
      </c>
      <c r="M32" s="189">
        <f t="shared" ref="M32" si="24">(M28-M30)</f>
        <v>344924.07999999996</v>
      </c>
      <c r="N32" s="1"/>
      <c r="O32" s="174">
        <f>O28-O30</f>
        <v>48213.535000000018</v>
      </c>
      <c r="P32" s="189">
        <f>P28-P30</f>
        <v>53886.604999999989</v>
      </c>
      <c r="Q32" s="3">
        <f>Q28-Q30</f>
        <v>338665.02900000004</v>
      </c>
      <c r="R32" s="189">
        <f>R28-R30</f>
        <v>350597.15</v>
      </c>
    </row>
    <row r="33" spans="1:18" ht="27.75" customHeight="1" thickBot="1" x14ac:dyDescent="0.3">
      <c r="A33" s="170" t="s">
        <v>59</v>
      </c>
      <c r="B33" s="195"/>
      <c r="C33" s="196">
        <f t="shared" ref="C33:I33" si="25">(C32-B32)/B32</f>
        <v>5.5526611102788507E-3</v>
      </c>
      <c r="D33" s="196">
        <f t="shared" si="25"/>
        <v>-2.8614927619427914E-2</v>
      </c>
      <c r="E33" s="196">
        <f t="shared" si="25"/>
        <v>0.14578450068944299</v>
      </c>
      <c r="F33" s="196">
        <f t="shared" si="25"/>
        <v>0.16468213973091064</v>
      </c>
      <c r="G33" s="196">
        <f t="shared" si="25"/>
        <v>0.11957480157177182</v>
      </c>
      <c r="H33" s="196">
        <f t="shared" si="25"/>
        <v>5.3122228290059179E-2</v>
      </c>
      <c r="I33" s="196">
        <f t="shared" si="25"/>
        <v>1.972086327223908E-2</v>
      </c>
      <c r="J33" s="196">
        <f t="shared" ref="J33" si="26">(J32-I32)/I32</f>
        <v>-1.840372045864307E-2</v>
      </c>
      <c r="K33" s="294">
        <f t="shared" ref="K33:M33" si="27">(K32-J32)/J32</f>
        <v>-6.6811165337708145E-2</v>
      </c>
      <c r="L33" s="365">
        <f t="shared" si="27"/>
        <v>0.14848559543102671</v>
      </c>
      <c r="M33" s="86">
        <f t="shared" si="27"/>
        <v>2.9981433797940819E-2</v>
      </c>
      <c r="N33" s="16"/>
      <c r="O33" s="173"/>
      <c r="P33" s="86">
        <f>(P32-O32)/O32</f>
        <v>0.11766550616958429</v>
      </c>
      <c r="Q33" s="345"/>
      <c r="R33" s="86">
        <f>(R32-Q32)/Q32</f>
        <v>3.5232811120867111E-2</v>
      </c>
    </row>
    <row r="34" spans="1:18" ht="27.75" hidden="1" customHeight="1" thickBot="1" x14ac:dyDescent="0.3">
      <c r="A34" s="157" t="s">
        <v>66</v>
      </c>
      <c r="B34" s="199">
        <f>(B28/B30)</f>
        <v>353.87571164253228</v>
      </c>
      <c r="C34" s="200">
        <f>(C28/C30)</f>
        <v>276.62107592758815</v>
      </c>
      <c r="D34" s="200">
        <f>(D28/D30)</f>
        <v>143.84910802293385</v>
      </c>
      <c r="E34" s="200">
        <f>(E28/E30)</f>
        <v>253.74073641704362</v>
      </c>
      <c r="F34" s="201">
        <f>(F28/F30)</f>
        <v>227.22340771855227</v>
      </c>
      <c r="G34" s="201"/>
      <c r="H34" s="201"/>
      <c r="I34" s="201"/>
      <c r="J34" s="201"/>
      <c r="K34" s="201"/>
      <c r="L34" s="201"/>
      <c r="M34" s="201"/>
      <c r="N34" s="155"/>
      <c r="O34" s="154">
        <f>(O28/O30)</f>
        <v>187.31234107999913</v>
      </c>
      <c r="P34" s="190">
        <f>(P28/P30)</f>
        <v>153.96570332037956</v>
      </c>
    </row>
    <row r="36" spans="1:18" x14ac:dyDescent="0.25">
      <c r="A36" s="9" t="s">
        <v>75</v>
      </c>
    </row>
  </sheetData>
  <mergeCells count="45">
    <mergeCell ref="Q3:R3"/>
    <mergeCell ref="Q14:R14"/>
    <mergeCell ref="Q25:R25"/>
    <mergeCell ref="O3:P3"/>
    <mergeCell ref="J3:J4"/>
    <mergeCell ref="M3:M4"/>
    <mergeCell ref="M14:M15"/>
    <mergeCell ref="M25:M2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25:P25"/>
    <mergeCell ref="J14:J15"/>
    <mergeCell ref="F14:F15"/>
    <mergeCell ref="G14:G15"/>
    <mergeCell ref="H14:H15"/>
    <mergeCell ref="I14:I15"/>
    <mergeCell ref="K14:K15"/>
    <mergeCell ref="O14:P14"/>
    <mergeCell ref="J25:J26"/>
    <mergeCell ref="F25:F26"/>
    <mergeCell ref="G25:G26"/>
    <mergeCell ref="H25:H26"/>
    <mergeCell ref="A14:A15"/>
    <mergeCell ref="B14:B15"/>
    <mergeCell ref="C14:C15"/>
    <mergeCell ref="D14:D15"/>
    <mergeCell ref="E14:E15"/>
    <mergeCell ref="A25:A26"/>
    <mergeCell ref="B25:B26"/>
    <mergeCell ref="C25:C26"/>
    <mergeCell ref="D25:D26"/>
    <mergeCell ref="E25:E26"/>
    <mergeCell ref="I25:I26"/>
    <mergeCell ref="L3:L4"/>
    <mergeCell ref="L14:L15"/>
    <mergeCell ref="L25:L26"/>
    <mergeCell ref="K25:K26"/>
    <mergeCell ref="K3:K4"/>
  </mergeCells>
  <conditionalFormatting sqref="O12:P12">
    <cfRule type="cellIs" dxfId="17" priority="210" operator="greaterThan">
      <formula>0</formula>
    </cfRule>
    <cfRule type="cellIs" dxfId="16" priority="211" operator="lessThan">
      <formula>0</formula>
    </cfRule>
  </conditionalFormatting>
  <conditionalFormatting sqref="B12:M12">
    <cfRule type="cellIs" dxfId="15" priority="208" operator="greaterThan">
      <formula>0</formula>
    </cfRule>
    <cfRule type="cellIs" dxfId="14" priority="209" operator="lessThan">
      <formula>0</formula>
    </cfRule>
  </conditionalFormatting>
  <conditionalFormatting sqref="B23:M23">
    <cfRule type="cellIs" dxfId="13" priority="188" operator="greaterThan">
      <formula>0</formula>
    </cfRule>
    <cfRule type="cellIs" dxfId="12" priority="189" operator="lessThan">
      <formula>0</formula>
    </cfRule>
  </conditionalFormatting>
  <conditionalFormatting sqref="O23:P23">
    <cfRule type="cellIs" dxfId="11" priority="190" operator="greaterThan">
      <formula>0</formula>
    </cfRule>
    <cfRule type="cellIs" dxfId="10" priority="191" operator="lessThan">
      <formula>0</formula>
    </cfRule>
  </conditionalFormatting>
  <conditionalFormatting sqref="O34:P34">
    <cfRule type="cellIs" dxfId="9" priority="172" operator="greaterThan">
      <formula>0</formula>
    </cfRule>
    <cfRule type="cellIs" dxfId="8" priority="173" operator="lessThan">
      <formula>0</formula>
    </cfRule>
  </conditionalFormatting>
  <conditionalFormatting sqref="B34:M34">
    <cfRule type="cellIs" dxfId="7" priority="170" operator="greaterThan">
      <formula>0</formula>
    </cfRule>
    <cfRule type="cellIs" dxfId="6" priority="171" operator="lessThan">
      <formula>0</formula>
    </cfRule>
  </conditionalFormatting>
  <conditionalFormatting sqref="Q12:R12">
    <cfRule type="cellIs" dxfId="5" priority="12" operator="greaterThan">
      <formula>0</formula>
    </cfRule>
    <cfRule type="cellIs" dxfId="4" priority="13" operator="lessThan">
      <formula>0</formula>
    </cfRule>
  </conditionalFormatting>
  <conditionalFormatting sqref="Q23:R23">
    <cfRule type="cellIs" dxfId="3" priority="10" operator="greaterThan">
      <formula>0</formula>
    </cfRule>
    <cfRule type="cellIs" dxfId="2" priority="1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5" id="{ABB28AFE-3C6F-4EB6-B354-99B70F866B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54" id="{110E76B7-4E0B-4C3D-A4A8-E160E618B79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</xm:sqref>
        </x14:conditionalFormatting>
        <x14:conditionalFormatting xmlns:xm="http://schemas.microsoft.com/office/excel/2006/main">
          <x14:cfRule type="iconSet" priority="52" id="{7579AD17-B03B-4C48-ADA0-CD26E0FA651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51" id="{3C6E45D1-A71E-4397-BDCA-39AB9678E93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48" id="{1A191C31-54EF-4ACD-8672-34C48A9C75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C18:M18</xm:sqref>
        </x14:conditionalFormatting>
        <x14:conditionalFormatting xmlns:xm="http://schemas.microsoft.com/office/excel/2006/main">
          <x14:cfRule type="iconSet" priority="47" id="{E7EE7943-4828-4A4B-8D15-101779AB5A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P18</xm:sqref>
        </x14:conditionalFormatting>
        <x14:conditionalFormatting xmlns:xm="http://schemas.microsoft.com/office/excel/2006/main">
          <x14:cfRule type="iconSet" priority="45" id="{C28AA0AD-F473-42DC-A4EB-A0E63117DF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C20:M20</xm:sqref>
        </x14:conditionalFormatting>
        <x14:conditionalFormatting xmlns:xm="http://schemas.microsoft.com/office/excel/2006/main">
          <x14:cfRule type="iconSet" priority="44" id="{F61510FB-9CD3-4784-9138-BF61AD8B483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C22:M22</xm:sqref>
        </x14:conditionalFormatting>
        <x14:conditionalFormatting xmlns:xm="http://schemas.microsoft.com/office/excel/2006/main">
          <x14:cfRule type="iconSet" priority="41" id="{8629E2D8-FA20-402E-988A-55B2134424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C29:M29</xm:sqref>
        </x14:conditionalFormatting>
        <x14:conditionalFormatting xmlns:xm="http://schemas.microsoft.com/office/excel/2006/main">
          <x14:cfRule type="iconSet" priority="40" id="{0693E060-ACE6-4774-ABD7-29ECDB11FB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</xm:sqref>
        </x14:conditionalFormatting>
        <x14:conditionalFormatting xmlns:xm="http://schemas.microsoft.com/office/excel/2006/main">
          <x14:cfRule type="iconSet" priority="38" id="{34B1737B-D781-48B9-BFDF-C9EC6A543EC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C31:M31</xm:sqref>
        </x14:conditionalFormatting>
        <x14:conditionalFormatting xmlns:xm="http://schemas.microsoft.com/office/excel/2006/main">
          <x14:cfRule type="iconSet" priority="37" id="{3C54684F-2043-4BF8-8221-93CB5B9CC27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C33:M33</xm:sqref>
        </x14:conditionalFormatting>
        <x14:conditionalFormatting xmlns:xm="http://schemas.microsoft.com/office/excel/2006/main">
          <x14:cfRule type="iconSet" priority="212" id="{F2FAD7D5-E6E1-4FE2-B50B-C66645B2B3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P9</xm:sqref>
        </x14:conditionalFormatting>
        <x14:conditionalFormatting xmlns:xm="http://schemas.microsoft.com/office/excel/2006/main">
          <x14:cfRule type="iconSet" priority="213" id="{255B781A-5785-4BD7-BEF4-38A592BAA9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P11</xm:sqref>
        </x14:conditionalFormatting>
        <x14:conditionalFormatting xmlns:xm="http://schemas.microsoft.com/office/excel/2006/main">
          <x14:cfRule type="iconSet" priority="214" id="{64052EBD-0303-4952-B15F-9F13492C41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P20</xm:sqref>
        </x14:conditionalFormatting>
        <x14:conditionalFormatting xmlns:xm="http://schemas.microsoft.com/office/excel/2006/main">
          <x14:cfRule type="iconSet" priority="215" id="{7B440260-6323-436A-94F4-BE4BB210C8B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P22</xm:sqref>
        </x14:conditionalFormatting>
        <x14:conditionalFormatting xmlns:xm="http://schemas.microsoft.com/office/excel/2006/main">
          <x14:cfRule type="iconSet" priority="216" id="{DC4FA5D0-4CD3-40D3-94E8-322FE6C4678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P31</xm:sqref>
        </x14:conditionalFormatting>
        <x14:conditionalFormatting xmlns:xm="http://schemas.microsoft.com/office/excel/2006/main">
          <x14:cfRule type="iconSet" priority="217" id="{1A5AAC2F-8B26-44DD-8332-1E33332997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P33</xm:sqref>
        </x14:conditionalFormatting>
        <x14:conditionalFormatting xmlns:xm="http://schemas.microsoft.com/office/excel/2006/main">
          <x14:cfRule type="iconSet" priority="34" id="{C9475C1C-E551-48AF-B61E-1CF231CE9C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33" id="{5F84C29B-3533-41FA-9E95-687252A886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32" id="{0927297A-49E8-40AE-97F4-BC662DC4C4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9" id="{AE63E27D-878B-43C3-A4DE-B922F816D2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</xm:sqref>
        </x14:conditionalFormatting>
        <x14:conditionalFormatting xmlns:xm="http://schemas.microsoft.com/office/excel/2006/main">
          <x14:cfRule type="iconSet" priority="8" id="{F99C0609-B6CD-4689-9AC7-541FF0217D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Q9:R9</xm:sqref>
        </x14:conditionalFormatting>
        <x14:conditionalFormatting xmlns:xm="http://schemas.microsoft.com/office/excel/2006/main">
          <x14:cfRule type="iconSet" priority="7" id="{F4FBD849-47CF-464E-93D6-1ECA2E3211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Q11:R11</xm:sqref>
        </x14:conditionalFormatting>
        <x14:conditionalFormatting xmlns:xm="http://schemas.microsoft.com/office/excel/2006/main">
          <x14:cfRule type="iconSet" priority="6" id="{F974D057-3155-48FC-BD4E-096951C9293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R18</xm:sqref>
        </x14:conditionalFormatting>
        <x14:conditionalFormatting xmlns:xm="http://schemas.microsoft.com/office/excel/2006/main">
          <x14:cfRule type="iconSet" priority="5" id="{719ECE97-AE17-4FDB-87BC-52DEE8C1E8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Q20:R20</xm:sqref>
        </x14:conditionalFormatting>
        <x14:conditionalFormatting xmlns:xm="http://schemas.microsoft.com/office/excel/2006/main">
          <x14:cfRule type="iconSet" priority="4" id="{679A4456-DB93-4B20-A3B6-0F72117B55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Q22:R22</xm:sqref>
        </x14:conditionalFormatting>
        <x14:conditionalFormatting xmlns:xm="http://schemas.microsoft.com/office/excel/2006/main">
          <x14:cfRule type="iconSet" priority="3" id="{72E3AD80-63B4-41B2-909D-FE83BC147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</xm:sqref>
        </x14:conditionalFormatting>
        <x14:conditionalFormatting xmlns:xm="http://schemas.microsoft.com/office/excel/2006/main">
          <x14:cfRule type="iconSet" priority="2" id="{BD74AA5B-C137-457C-AC7A-519CDB4A57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Q31:R31</xm:sqref>
        </x14:conditionalFormatting>
        <x14:conditionalFormatting xmlns:xm="http://schemas.microsoft.com/office/excel/2006/main">
          <x14:cfRule type="iconSet" priority="1" id="{0AA7D3BA-266F-41D4-AF29-2DEB92C1BD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Q33:R33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A1:AN68"/>
  <sheetViews>
    <sheetView showGridLines="0" topLeftCell="T43" workbookViewId="0">
      <selection activeCell="L25" sqref="L25"/>
    </sheetView>
  </sheetViews>
  <sheetFormatPr defaultRowHeight="15" x14ac:dyDescent="0.25"/>
  <cols>
    <col min="1" max="1" width="18.7109375" customWidth="1"/>
    <col min="12" max="12" width="9.85546875" style="65" customWidth="1"/>
    <col min="13" max="13" width="1.7109375" customWidth="1"/>
    <col min="14" max="14" width="18.7109375" hidden="1" customWidth="1"/>
    <col min="25" max="25" width="10.140625" style="65" customWidth="1"/>
    <col min="26" max="26" width="1.7109375" customWidth="1"/>
    <col min="37" max="37" width="9.85546875" style="65" customWidth="1"/>
    <col min="40" max="40" width="9.140625" style="158"/>
  </cols>
  <sheetData>
    <row r="1" spans="1:40" ht="15.75" x14ac:dyDescent="0.25">
      <c r="A1" s="6" t="s">
        <v>116</v>
      </c>
    </row>
    <row r="3" spans="1:40" ht="15.75" thickBot="1" x14ac:dyDescent="0.3">
      <c r="L3" s="159" t="s">
        <v>1</v>
      </c>
      <c r="Y3" s="206">
        <v>1000</v>
      </c>
      <c r="AK3" s="206" t="s">
        <v>52</v>
      </c>
    </row>
    <row r="4" spans="1:40" ht="20.100000000000001" customHeight="1" x14ac:dyDescent="0.25">
      <c r="A4" s="392" t="s">
        <v>3</v>
      </c>
      <c r="B4" s="394" t="s">
        <v>77</v>
      </c>
      <c r="C4" s="388"/>
      <c r="D4" s="388"/>
      <c r="E4" s="388"/>
      <c r="F4" s="388"/>
      <c r="G4" s="388"/>
      <c r="H4" s="388"/>
      <c r="I4" s="388"/>
      <c r="J4" s="388"/>
      <c r="K4" s="389"/>
      <c r="L4" s="390" t="s">
        <v>136</v>
      </c>
      <c r="N4" s="395" t="s">
        <v>3</v>
      </c>
      <c r="O4" s="387" t="s">
        <v>77</v>
      </c>
      <c r="P4" s="388"/>
      <c r="Q4" s="388"/>
      <c r="R4" s="388"/>
      <c r="S4" s="388"/>
      <c r="T4" s="388"/>
      <c r="U4" s="388"/>
      <c r="V4" s="388"/>
      <c r="W4" s="388"/>
      <c r="X4" s="389"/>
      <c r="Y4" s="390" t="s">
        <v>136</v>
      </c>
      <c r="AA4" s="387" t="s">
        <v>77</v>
      </c>
      <c r="AB4" s="388"/>
      <c r="AC4" s="388"/>
      <c r="AD4" s="388"/>
      <c r="AE4" s="388"/>
      <c r="AF4" s="388"/>
      <c r="AG4" s="388"/>
      <c r="AH4" s="388"/>
      <c r="AI4" s="388"/>
      <c r="AJ4" s="389"/>
      <c r="AK4" s="390" t="s">
        <v>136</v>
      </c>
    </row>
    <row r="5" spans="1:40" ht="20.100000000000001" customHeight="1" thickBot="1" x14ac:dyDescent="0.3">
      <c r="A5" s="393"/>
      <c r="B5" s="148">
        <v>2010</v>
      </c>
      <c r="C5" s="214">
        <v>2011</v>
      </c>
      <c r="D5" s="214">
        <v>2012</v>
      </c>
      <c r="E5" s="214">
        <v>2013</v>
      </c>
      <c r="F5" s="214">
        <v>2014</v>
      </c>
      <c r="G5" s="214">
        <v>2015</v>
      </c>
      <c r="H5" s="214">
        <v>2016</v>
      </c>
      <c r="I5" s="214">
        <v>2017</v>
      </c>
      <c r="J5" s="214">
        <v>2018</v>
      </c>
      <c r="K5" s="211">
        <v>2019</v>
      </c>
      <c r="L5" s="391"/>
      <c r="N5" s="396"/>
      <c r="O5" s="36">
        <v>2010</v>
      </c>
      <c r="P5" s="214">
        <v>2011</v>
      </c>
      <c r="Q5" s="214">
        <v>2012</v>
      </c>
      <c r="R5" s="214">
        <v>2013</v>
      </c>
      <c r="S5" s="214">
        <v>2014</v>
      </c>
      <c r="T5" s="214">
        <v>2015</v>
      </c>
      <c r="U5" s="214">
        <v>2016</v>
      </c>
      <c r="V5" s="214">
        <v>2017</v>
      </c>
      <c r="W5" s="214">
        <v>2018</v>
      </c>
      <c r="X5" s="211">
        <v>2019</v>
      </c>
      <c r="Y5" s="391"/>
      <c r="AA5" s="36">
        <v>2010</v>
      </c>
      <c r="AB5" s="214">
        <v>2011</v>
      </c>
      <c r="AC5" s="214">
        <v>2012</v>
      </c>
      <c r="AD5" s="214">
        <v>2013</v>
      </c>
      <c r="AE5" s="214">
        <v>2014</v>
      </c>
      <c r="AF5" s="214">
        <v>2015</v>
      </c>
      <c r="AG5" s="214">
        <v>2016</v>
      </c>
      <c r="AH5" s="299">
        <v>2017</v>
      </c>
      <c r="AI5" s="214">
        <v>2018</v>
      </c>
      <c r="AJ5" s="211">
        <v>2019</v>
      </c>
      <c r="AK5" s="391"/>
      <c r="AN5" s="160"/>
    </row>
    <row r="6" spans="1:40" ht="3" customHeight="1" thickBot="1" x14ac:dyDescent="0.3">
      <c r="A6" s="161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207"/>
      <c r="M6" s="8"/>
      <c r="N6" s="161"/>
      <c r="O6" s="186">
        <v>2010</v>
      </c>
      <c r="P6" s="186">
        <v>2011</v>
      </c>
      <c r="Q6" s="186">
        <v>2012</v>
      </c>
      <c r="R6" s="186"/>
      <c r="S6" s="186"/>
      <c r="T6" s="186"/>
      <c r="U6" s="186"/>
      <c r="V6" s="186"/>
      <c r="W6" s="160"/>
      <c r="X6" s="186"/>
      <c r="Y6" s="205"/>
      <c r="Z6" s="8"/>
      <c r="AA6" s="186"/>
      <c r="AB6" s="186"/>
      <c r="AC6" s="186"/>
      <c r="AD6" s="186"/>
      <c r="AE6" s="186"/>
      <c r="AF6" s="186"/>
      <c r="AG6" s="186"/>
      <c r="AH6" s="186"/>
      <c r="AI6" s="160"/>
      <c r="AJ6" s="186"/>
      <c r="AK6" s="207"/>
    </row>
    <row r="7" spans="1:40" ht="20.100000000000001" customHeight="1" x14ac:dyDescent="0.25">
      <c r="A7" s="177" t="s">
        <v>78</v>
      </c>
      <c r="B7" s="172">
        <v>162618.44999999995</v>
      </c>
      <c r="C7" s="255">
        <v>156534.06999999998</v>
      </c>
      <c r="D7" s="255">
        <v>239190.1999999999</v>
      </c>
      <c r="E7" s="255">
        <v>213768.74999999997</v>
      </c>
      <c r="F7" s="255">
        <v>196345.2</v>
      </c>
      <c r="G7" s="255">
        <v>183217.2099999999</v>
      </c>
      <c r="H7" s="255">
        <v>164354.55999999982</v>
      </c>
      <c r="I7" s="255">
        <v>194055.48999999996</v>
      </c>
      <c r="J7" s="255">
        <v>214851.24000000002</v>
      </c>
      <c r="K7" s="169">
        <v>220860.74999999948</v>
      </c>
      <c r="L7" s="104">
        <f>IF(K7="","",(K7-I7)/I7)</f>
        <v>0.1381319332939229</v>
      </c>
      <c r="N7" s="163" t="s">
        <v>78</v>
      </c>
      <c r="O7" s="172">
        <v>37448.925000000003</v>
      </c>
      <c r="P7" s="255">
        <v>38839.965999999986</v>
      </c>
      <c r="Q7" s="255">
        <v>43280.928999999975</v>
      </c>
      <c r="R7" s="255">
        <v>45616.113000000012</v>
      </c>
      <c r="S7" s="255">
        <v>47446.346999999972</v>
      </c>
      <c r="T7" s="255">
        <v>44866.651000000042</v>
      </c>
      <c r="U7" s="255">
        <v>44731.008000000016</v>
      </c>
      <c r="V7" s="255">
        <v>48715.461000000032</v>
      </c>
      <c r="W7" s="255">
        <v>54520.347000000009</v>
      </c>
      <c r="X7" s="169">
        <v>57917.821999999964</v>
      </c>
      <c r="Y7" s="104">
        <f>IF(X7="","",(X7-V7)/V7)</f>
        <v>0.1889002138356019</v>
      </c>
      <c r="AA7" s="181">
        <f t="shared" ref="AA7:AI7" si="0">(O7/B7)*10</f>
        <v>2.3028706152346192</v>
      </c>
      <c r="AB7" s="258">
        <f t="shared" si="0"/>
        <v>2.4812467982209876</v>
      </c>
      <c r="AC7" s="258">
        <f t="shared" si="0"/>
        <v>1.8094775204000828</v>
      </c>
      <c r="AD7" s="258">
        <f t="shared" si="0"/>
        <v>2.1338999736865198</v>
      </c>
      <c r="AE7" s="258">
        <f t="shared" si="0"/>
        <v>2.4164760330275441</v>
      </c>
      <c r="AF7" s="258">
        <f t="shared" si="0"/>
        <v>2.4488229571883595</v>
      </c>
      <c r="AG7" s="258">
        <f t="shared" si="0"/>
        <v>2.7216164857245251</v>
      </c>
      <c r="AH7" s="258">
        <f t="shared" si="0"/>
        <v>2.5103881884506358</v>
      </c>
      <c r="AI7" s="258">
        <f t="shared" si="0"/>
        <v>2.537585866388298</v>
      </c>
      <c r="AJ7" s="258">
        <f t="shared" ref="AJ7" si="1">(X7/K7)*10</f>
        <v>2.6223682569220697</v>
      </c>
      <c r="AK7" s="104">
        <f>IF(AJ7="","",(AJ7-AH7)/AH7)</f>
        <v>4.4606674372757386E-2</v>
      </c>
      <c r="AN7"/>
    </row>
    <row r="8" spans="1:40" ht="20.100000000000001" customHeight="1" x14ac:dyDescent="0.25">
      <c r="A8" s="178" t="s">
        <v>79</v>
      </c>
      <c r="B8" s="174">
        <v>161664.07999999981</v>
      </c>
      <c r="C8" s="256">
        <v>214997.14</v>
      </c>
      <c r="D8" s="256">
        <v>230196.23999999993</v>
      </c>
      <c r="E8" s="256">
        <v>260171.31000000006</v>
      </c>
      <c r="F8" s="256">
        <v>219768.14999999994</v>
      </c>
      <c r="G8" s="256">
        <v>191622.89999999979</v>
      </c>
      <c r="H8" s="256">
        <v>187100.07000000012</v>
      </c>
      <c r="I8" s="256">
        <v>188848.72999999998</v>
      </c>
      <c r="J8" s="256">
        <v>249696.13999999996</v>
      </c>
      <c r="K8" s="3">
        <v>228310.86000000031</v>
      </c>
      <c r="L8" s="92">
        <f t="shared" ref="L8:L23" si="2">IF(K8="","",(K8-I8)/I8)</f>
        <v>0.20896158528574871</v>
      </c>
      <c r="N8" s="163" t="s">
        <v>79</v>
      </c>
      <c r="O8" s="174">
        <v>39208.55799999999</v>
      </c>
      <c r="P8" s="256">
        <v>43534.874999999993</v>
      </c>
      <c r="Q8" s="256">
        <v>46936.957999999977</v>
      </c>
      <c r="R8" s="256">
        <v>51921.968000000052</v>
      </c>
      <c r="S8" s="256">
        <v>51933.389000000017</v>
      </c>
      <c r="T8" s="256">
        <v>46937.144999999968</v>
      </c>
      <c r="U8" s="256">
        <v>48461.340000000011</v>
      </c>
      <c r="V8" s="256">
        <v>48858.219999999921</v>
      </c>
      <c r="W8" s="256">
        <v>57875.817000000032</v>
      </c>
      <c r="X8" s="3">
        <v>61088.707000000039</v>
      </c>
      <c r="Y8" s="92">
        <f t="shared" ref="Y8:Y23" si="3">IF(X8="","",(X8-V8)/V8)</f>
        <v>0.25032608637809844</v>
      </c>
      <c r="AA8" s="183">
        <f t="shared" ref="AA8:AA22" si="4">(O8/B8)*10</f>
        <v>2.425310433832923</v>
      </c>
      <c r="AB8" s="259">
        <f t="shared" ref="AB8:AB22" si="5">(P8/C8)*10</f>
        <v>2.0249048429202356</v>
      </c>
      <c r="AC8" s="259">
        <f t="shared" ref="AC8:AC22" si="6">(Q8/D8)*10</f>
        <v>2.0389975961379729</v>
      </c>
      <c r="AD8" s="259">
        <f t="shared" ref="AD8:AD22" si="7">(R8/E8)*10</f>
        <v>1.9956838438488873</v>
      </c>
      <c r="AE8" s="259">
        <f t="shared" ref="AE8:AE22" si="8">(S8/F8)*10</f>
        <v>2.3630989749879605</v>
      </c>
      <c r="AF8" s="259">
        <f t="shared" ref="AF8:AF22" si="9">(T8/G8)*10</f>
        <v>2.4494538492006965</v>
      </c>
      <c r="AG8" s="259">
        <f t="shared" ref="AG8:AG22" si="10">(U8/H8)*10</f>
        <v>2.5901294424956642</v>
      </c>
      <c r="AH8" s="259">
        <f t="shared" ref="AH8:AI22" si="11">(V8/I8)*10</f>
        <v>2.5871616928533188</v>
      </c>
      <c r="AI8" s="259">
        <f t="shared" si="11"/>
        <v>2.3178498874672249</v>
      </c>
      <c r="AJ8" s="259">
        <f t="shared" ref="AJ8:AJ23" si="12">IF(K8="","",(X8/K8)*10)</f>
        <v>2.675681174342734</v>
      </c>
      <c r="AK8" s="92">
        <f t="shared" ref="AK8:AK23" si="13">IF(AJ8="","",(AJ8-AH8)/AH8)</f>
        <v>3.4214901114970213E-2</v>
      </c>
      <c r="AN8"/>
    </row>
    <row r="9" spans="1:40" ht="20.100000000000001" customHeight="1" x14ac:dyDescent="0.25">
      <c r="A9" s="178" t="s">
        <v>80</v>
      </c>
      <c r="B9" s="174">
        <v>247651.7600000001</v>
      </c>
      <c r="C9" s="256">
        <v>229392.75000000003</v>
      </c>
      <c r="D9" s="256">
        <v>306569.51000000007</v>
      </c>
      <c r="E9" s="256">
        <v>231638.53999999992</v>
      </c>
      <c r="F9" s="256">
        <v>216803.50000000012</v>
      </c>
      <c r="G9" s="256">
        <v>258485.74000000011</v>
      </c>
      <c r="H9" s="256">
        <v>249519.08999999994</v>
      </c>
      <c r="I9" s="256">
        <v>242216.77999999974</v>
      </c>
      <c r="J9" s="256">
        <v>243694.87999999992</v>
      </c>
      <c r="K9" s="3"/>
      <c r="L9" s="92" t="str">
        <f t="shared" si="2"/>
        <v/>
      </c>
      <c r="N9" s="163" t="s">
        <v>80</v>
      </c>
      <c r="O9" s="174">
        <v>51168.47700000005</v>
      </c>
      <c r="P9" s="256">
        <v>49454.935999999994</v>
      </c>
      <c r="Q9" s="256">
        <v>57419.120999999985</v>
      </c>
      <c r="R9" s="256">
        <v>50259.945</v>
      </c>
      <c r="S9" s="256">
        <v>50881.621999999916</v>
      </c>
      <c r="T9" s="256">
        <v>62257.105999999985</v>
      </c>
      <c r="U9" s="256">
        <v>56423.886000000035</v>
      </c>
      <c r="V9" s="256">
        <v>66195.982999999935</v>
      </c>
      <c r="W9" s="256">
        <v>65025.816000000064</v>
      </c>
      <c r="X9" s="3"/>
      <c r="Y9" s="92" t="str">
        <f t="shared" si="3"/>
        <v/>
      </c>
      <c r="AA9" s="183">
        <f t="shared" si="4"/>
        <v>2.0661463096406028</v>
      </c>
      <c r="AB9" s="259">
        <f t="shared" si="5"/>
        <v>2.1559066709824086</v>
      </c>
      <c r="AC9" s="259">
        <f t="shared" si="6"/>
        <v>1.8729560222737081</v>
      </c>
      <c r="AD9" s="259">
        <f t="shared" si="7"/>
        <v>2.1697574591861963</v>
      </c>
      <c r="AE9" s="259">
        <f t="shared" si="8"/>
        <v>2.3469003959806871</v>
      </c>
      <c r="AF9" s="259">
        <f t="shared" si="9"/>
        <v>2.4085315499415931</v>
      </c>
      <c r="AG9" s="259">
        <f t="shared" si="10"/>
        <v>2.2613053774763308</v>
      </c>
      <c r="AH9" s="259">
        <f t="shared" si="11"/>
        <v>2.7329230865012737</v>
      </c>
      <c r="AI9" s="259">
        <f t="shared" si="11"/>
        <v>2.6683291827879225</v>
      </c>
      <c r="AJ9" s="259" t="str">
        <f t="shared" si="12"/>
        <v/>
      </c>
      <c r="AK9" s="92" t="str">
        <f t="shared" si="13"/>
        <v/>
      </c>
      <c r="AN9"/>
    </row>
    <row r="10" spans="1:40" ht="20.100000000000001" customHeight="1" x14ac:dyDescent="0.25">
      <c r="A10" s="178" t="s">
        <v>81</v>
      </c>
      <c r="B10" s="174">
        <v>215335.86</v>
      </c>
      <c r="C10" s="256">
        <v>234500.52</v>
      </c>
      <c r="D10" s="256">
        <v>245047.83999999971</v>
      </c>
      <c r="E10" s="256">
        <v>295201.40999999992</v>
      </c>
      <c r="F10" s="256">
        <v>217619.5400000001</v>
      </c>
      <c r="G10" s="256">
        <v>264598.62000000005</v>
      </c>
      <c r="H10" s="256">
        <v>251369.34000000005</v>
      </c>
      <c r="I10" s="256">
        <v>226622.11000000019</v>
      </c>
      <c r="J10" s="256">
        <v>281533.78000000014</v>
      </c>
      <c r="K10" s="3"/>
      <c r="L10" s="92" t="str">
        <f t="shared" si="2"/>
        <v/>
      </c>
      <c r="N10" s="163" t="s">
        <v>81</v>
      </c>
      <c r="O10" s="174">
        <v>46025.074999999961</v>
      </c>
      <c r="P10" s="256">
        <v>44904.889000000003</v>
      </c>
      <c r="Q10" s="256">
        <v>48943.746000000036</v>
      </c>
      <c r="R10" s="256">
        <v>56740.441000000035</v>
      </c>
      <c r="S10" s="256">
        <v>53780.95900000001</v>
      </c>
      <c r="T10" s="256">
        <v>62171.204999999944</v>
      </c>
      <c r="U10" s="256">
        <v>54315.156000000032</v>
      </c>
      <c r="V10" s="256">
        <v>53474.598999999987</v>
      </c>
      <c r="W10" s="256">
        <v>64934.167000000059</v>
      </c>
      <c r="X10" s="3"/>
      <c r="Y10" s="92" t="str">
        <f t="shared" si="3"/>
        <v/>
      </c>
      <c r="AA10" s="183">
        <f t="shared" si="4"/>
        <v>2.1373623046342565</v>
      </c>
      <c r="AB10" s="259">
        <f t="shared" si="5"/>
        <v>1.914916393362369</v>
      </c>
      <c r="AC10" s="259">
        <f t="shared" si="6"/>
        <v>1.9973139122548518</v>
      </c>
      <c r="AD10" s="259">
        <f t="shared" si="7"/>
        <v>1.9220924791653282</v>
      </c>
      <c r="AE10" s="259">
        <f t="shared" si="8"/>
        <v>2.4713295046942929</v>
      </c>
      <c r="AF10" s="259">
        <f t="shared" si="9"/>
        <v>2.3496420729631899</v>
      </c>
      <c r="AG10" s="259">
        <f t="shared" si="10"/>
        <v>2.160770919794754</v>
      </c>
      <c r="AH10" s="259">
        <f t="shared" si="11"/>
        <v>2.3596373275317197</v>
      </c>
      <c r="AI10" s="259">
        <f t="shared" si="11"/>
        <v>2.3064431912930674</v>
      </c>
      <c r="AJ10" s="259" t="str">
        <f t="shared" si="12"/>
        <v/>
      </c>
      <c r="AK10" s="92" t="str">
        <f t="shared" si="13"/>
        <v/>
      </c>
      <c r="AN10"/>
    </row>
    <row r="11" spans="1:40" ht="20.100000000000001" customHeight="1" x14ac:dyDescent="0.25">
      <c r="A11" s="178" t="s">
        <v>82</v>
      </c>
      <c r="B11" s="174">
        <v>222013.68</v>
      </c>
      <c r="C11" s="256">
        <v>263893.25999999989</v>
      </c>
      <c r="D11" s="256">
        <v>299190.6300000003</v>
      </c>
      <c r="E11" s="256">
        <v>256106.34999999966</v>
      </c>
      <c r="F11" s="256">
        <v>230811.05</v>
      </c>
      <c r="G11" s="256">
        <v>216672.04999999973</v>
      </c>
      <c r="H11" s="256">
        <v>236802.16999999972</v>
      </c>
      <c r="I11" s="256">
        <v>262293.9499999999</v>
      </c>
      <c r="J11" s="256">
        <v>263610.28999999986</v>
      </c>
      <c r="K11" s="3"/>
      <c r="L11" s="92" t="str">
        <f t="shared" si="2"/>
        <v/>
      </c>
      <c r="N11" s="163" t="s">
        <v>82</v>
      </c>
      <c r="O11" s="174">
        <v>47205.19600000004</v>
      </c>
      <c r="P11" s="256">
        <v>52842.769000000008</v>
      </c>
      <c r="Q11" s="256">
        <v>54431.923000000046</v>
      </c>
      <c r="R11" s="256">
        <v>55981.48</v>
      </c>
      <c r="S11" s="256">
        <v>55053.410000000054</v>
      </c>
      <c r="T11" s="256">
        <v>55267.650999999962</v>
      </c>
      <c r="U11" s="256">
        <v>56035.015999999938</v>
      </c>
      <c r="V11" s="256">
        <v>66504.615000000049</v>
      </c>
      <c r="W11" s="256">
        <v>64778.147999999936</v>
      </c>
      <c r="X11" s="3"/>
      <c r="Y11" s="92" t="str">
        <f t="shared" si="3"/>
        <v/>
      </c>
      <c r="AA11" s="183">
        <f t="shared" si="4"/>
        <v>2.1262291584914967</v>
      </c>
      <c r="AB11" s="259">
        <f t="shared" si="5"/>
        <v>2.002429656596763</v>
      </c>
      <c r="AC11" s="259">
        <f t="shared" si="6"/>
        <v>1.8193057382846511</v>
      </c>
      <c r="AD11" s="259">
        <f t="shared" si="7"/>
        <v>2.185868487837185</v>
      </c>
      <c r="AE11" s="259">
        <f t="shared" si="8"/>
        <v>2.3852155258597914</v>
      </c>
      <c r="AF11" s="259">
        <f t="shared" si="9"/>
        <v>2.5507512851796084</v>
      </c>
      <c r="AG11" s="259">
        <f t="shared" si="10"/>
        <v>2.366321896458973</v>
      </c>
      <c r="AH11" s="259">
        <f t="shared" si="11"/>
        <v>2.5354993891395541</v>
      </c>
      <c r="AI11" s="259">
        <f t="shared" si="11"/>
        <v>2.4573451969572195</v>
      </c>
      <c r="AJ11" s="259" t="str">
        <f t="shared" si="12"/>
        <v/>
      </c>
      <c r="AK11" s="92" t="str">
        <f t="shared" si="13"/>
        <v/>
      </c>
      <c r="AN11"/>
    </row>
    <row r="12" spans="1:40" ht="20.100000000000001" customHeight="1" x14ac:dyDescent="0.25">
      <c r="A12" s="178" t="s">
        <v>83</v>
      </c>
      <c r="B12" s="174">
        <v>215680.73000000007</v>
      </c>
      <c r="C12" s="256">
        <v>298357.37000000005</v>
      </c>
      <c r="D12" s="256">
        <v>243274.90999999974</v>
      </c>
      <c r="E12" s="256">
        <v>242334.35000000021</v>
      </c>
      <c r="F12" s="256">
        <v>229301.40999999997</v>
      </c>
      <c r="G12" s="256">
        <v>227631.27999999985</v>
      </c>
      <c r="H12" s="256">
        <v>210795.03999999986</v>
      </c>
      <c r="I12" s="256">
        <v>280992.60000000003</v>
      </c>
      <c r="J12" s="256">
        <v>257614.78999999978</v>
      </c>
      <c r="K12" s="3"/>
      <c r="L12" s="92" t="str">
        <f t="shared" si="2"/>
        <v/>
      </c>
      <c r="N12" s="163" t="s">
        <v>83</v>
      </c>
      <c r="O12" s="174">
        <v>45837.497000000039</v>
      </c>
      <c r="P12" s="256">
        <v>51105.701000000001</v>
      </c>
      <c r="Q12" s="256">
        <v>50899.00499999999</v>
      </c>
      <c r="R12" s="256">
        <v>50438.382000000049</v>
      </c>
      <c r="S12" s="256">
        <v>52151.921999999926</v>
      </c>
      <c r="T12" s="256">
        <v>56091.163000000008</v>
      </c>
      <c r="U12" s="256">
        <v>52714.073000000055</v>
      </c>
      <c r="V12" s="256">
        <v>64661.499000000003</v>
      </c>
      <c r="W12" s="256">
        <v>63228.906000000039</v>
      </c>
      <c r="X12" s="3"/>
      <c r="Y12" s="92" t="str">
        <f t="shared" si="3"/>
        <v/>
      </c>
      <c r="AA12" s="183">
        <f t="shared" si="4"/>
        <v>2.1252476751168277</v>
      </c>
      <c r="AB12" s="259">
        <f t="shared" si="5"/>
        <v>1.7129022487361378</v>
      </c>
      <c r="AC12" s="259">
        <f t="shared" si="6"/>
        <v>2.0922422702776888</v>
      </c>
      <c r="AD12" s="259">
        <f t="shared" si="7"/>
        <v>2.0813550369561726</v>
      </c>
      <c r="AE12" s="259">
        <f t="shared" si="8"/>
        <v>2.2743829617096525</v>
      </c>
      <c r="AF12" s="259">
        <f t="shared" si="9"/>
        <v>2.4641236916121563</v>
      </c>
      <c r="AG12" s="259">
        <f t="shared" si="10"/>
        <v>2.5007264402426213</v>
      </c>
      <c r="AH12" s="259">
        <f t="shared" si="11"/>
        <v>2.3011815613649613</v>
      </c>
      <c r="AI12" s="259">
        <f t="shared" si="11"/>
        <v>2.4543973581641061</v>
      </c>
      <c r="AJ12" s="259" t="str">
        <f t="shared" si="12"/>
        <v/>
      </c>
      <c r="AK12" s="92" t="str">
        <f t="shared" si="13"/>
        <v/>
      </c>
      <c r="AN12"/>
    </row>
    <row r="13" spans="1:40" ht="20.100000000000001" customHeight="1" x14ac:dyDescent="0.25">
      <c r="A13" s="178" t="s">
        <v>84</v>
      </c>
      <c r="B13" s="174">
        <v>248639.30000000008</v>
      </c>
      <c r="C13" s="256">
        <v>301296.24000000011</v>
      </c>
      <c r="D13" s="256">
        <v>302219.03000000003</v>
      </c>
      <c r="E13" s="256">
        <v>271364.13999999984</v>
      </c>
      <c r="F13" s="256">
        <v>280219.00999999989</v>
      </c>
      <c r="G13" s="256">
        <v>268822.42000000004</v>
      </c>
      <c r="H13" s="256">
        <v>250739.99</v>
      </c>
      <c r="I13" s="256">
        <v>255895.56999999989</v>
      </c>
      <c r="J13" s="256">
        <v>258644.39999999985</v>
      </c>
      <c r="K13" s="3"/>
      <c r="L13" s="92" t="str">
        <f t="shared" si="2"/>
        <v/>
      </c>
      <c r="N13" s="163" t="s">
        <v>84</v>
      </c>
      <c r="O13" s="174">
        <v>54364.509000000027</v>
      </c>
      <c r="P13" s="256">
        <v>59788.318999999996</v>
      </c>
      <c r="Q13" s="256">
        <v>62714.63899999993</v>
      </c>
      <c r="R13" s="256">
        <v>65018.055000000037</v>
      </c>
      <c r="S13" s="256">
        <v>69122.01800000004</v>
      </c>
      <c r="T13" s="256">
        <v>69013.110000000117</v>
      </c>
      <c r="U13" s="256">
        <v>62444.103999999985</v>
      </c>
      <c r="V13" s="256">
        <v>64960.082000000002</v>
      </c>
      <c r="W13" s="256">
        <v>69406.631999999954</v>
      </c>
      <c r="X13" s="3"/>
      <c r="Y13" s="92" t="str">
        <f t="shared" si="3"/>
        <v/>
      </c>
      <c r="AA13" s="183">
        <f t="shared" si="4"/>
        <v>2.1864809384518056</v>
      </c>
      <c r="AB13" s="259">
        <f t="shared" si="5"/>
        <v>1.9843699011975713</v>
      </c>
      <c r="AC13" s="259">
        <f t="shared" si="6"/>
        <v>2.0751386502696381</v>
      </c>
      <c r="AD13" s="259">
        <f t="shared" si="7"/>
        <v>2.3959707793373171</v>
      </c>
      <c r="AE13" s="259">
        <f t="shared" si="8"/>
        <v>2.4667140890976693</v>
      </c>
      <c r="AF13" s="259">
        <f t="shared" si="9"/>
        <v>2.5672378814237335</v>
      </c>
      <c r="AG13" s="259">
        <f t="shared" si="10"/>
        <v>2.490392697231901</v>
      </c>
      <c r="AH13" s="259">
        <f t="shared" si="11"/>
        <v>2.5385387484433601</v>
      </c>
      <c r="AI13" s="259">
        <f t="shared" si="11"/>
        <v>2.6834770828210468</v>
      </c>
      <c r="AJ13" s="259" t="str">
        <f t="shared" si="12"/>
        <v/>
      </c>
      <c r="AK13" s="92" t="str">
        <f t="shared" si="13"/>
        <v/>
      </c>
      <c r="AN13"/>
    </row>
    <row r="14" spans="1:40" ht="20.100000000000001" customHeight="1" x14ac:dyDescent="0.25">
      <c r="A14" s="178" t="s">
        <v>85</v>
      </c>
      <c r="B14" s="174">
        <v>188089.6999999999</v>
      </c>
      <c r="C14" s="256">
        <v>220263.89</v>
      </c>
      <c r="D14" s="256">
        <v>238438.41000000006</v>
      </c>
      <c r="E14" s="256">
        <v>192903.74999999985</v>
      </c>
      <c r="F14" s="256">
        <v>168311.4199999999</v>
      </c>
      <c r="G14" s="256">
        <v>186814.79000000024</v>
      </c>
      <c r="H14" s="256">
        <v>210170.4499999999</v>
      </c>
      <c r="I14" s="256">
        <v>217088.89999999976</v>
      </c>
      <c r="J14" s="256">
        <v>216856.97999999995</v>
      </c>
      <c r="K14" s="3"/>
      <c r="L14" s="92" t="str">
        <f t="shared" si="2"/>
        <v/>
      </c>
      <c r="N14" s="163" t="s">
        <v>85</v>
      </c>
      <c r="O14" s="174">
        <v>39184.329000000012</v>
      </c>
      <c r="P14" s="256">
        <v>43186.20999999997</v>
      </c>
      <c r="Q14" s="256">
        <v>48896.256000000016</v>
      </c>
      <c r="R14" s="256">
        <v>49231.409</v>
      </c>
      <c r="S14" s="256">
        <v>41790.908999999992</v>
      </c>
      <c r="T14" s="256">
        <v>45062.92500000001</v>
      </c>
      <c r="U14" s="256">
        <v>49976.91399999999</v>
      </c>
      <c r="V14" s="256">
        <v>51185.558999999957</v>
      </c>
      <c r="W14" s="256">
        <v>56163.129999999983</v>
      </c>
      <c r="X14" s="3"/>
      <c r="Y14" s="92" t="str">
        <f t="shared" si="3"/>
        <v/>
      </c>
      <c r="AA14" s="183">
        <f t="shared" si="4"/>
        <v>2.0832788291969222</v>
      </c>
      <c r="AB14" s="259">
        <f t="shared" si="5"/>
        <v>1.9606577364996127</v>
      </c>
      <c r="AC14" s="259">
        <f t="shared" si="6"/>
        <v>2.0506870516373601</v>
      </c>
      <c r="AD14" s="259">
        <f t="shared" si="7"/>
        <v>2.5521229628765663</v>
      </c>
      <c r="AE14" s="259">
        <f t="shared" si="8"/>
        <v>2.4829514836248197</v>
      </c>
      <c r="AF14" s="259">
        <f t="shared" si="9"/>
        <v>2.412171166961671</v>
      </c>
      <c r="AG14" s="259">
        <f t="shared" si="10"/>
        <v>2.3779229668109867</v>
      </c>
      <c r="AH14" s="259">
        <f t="shared" si="11"/>
        <v>2.3578155769364537</v>
      </c>
      <c r="AI14" s="259">
        <f t="shared" si="11"/>
        <v>2.5898695997703185</v>
      </c>
      <c r="AJ14" s="259" t="str">
        <f t="shared" si="12"/>
        <v/>
      </c>
      <c r="AK14" s="92" t="str">
        <f t="shared" si="13"/>
        <v/>
      </c>
      <c r="AN14"/>
    </row>
    <row r="15" spans="1:40" ht="20.100000000000001" customHeight="1" x14ac:dyDescent="0.25">
      <c r="A15" s="178" t="s">
        <v>86</v>
      </c>
      <c r="B15" s="174">
        <v>276286.43999999977</v>
      </c>
      <c r="C15" s="256">
        <v>291231.52999999991</v>
      </c>
      <c r="D15" s="256">
        <v>295760.24000000017</v>
      </c>
      <c r="E15" s="256">
        <v>290599.48999999982</v>
      </c>
      <c r="F15" s="256">
        <v>290227.67999999964</v>
      </c>
      <c r="G15" s="256">
        <v>248925.34999999977</v>
      </c>
      <c r="H15" s="256">
        <v>261926.87000000026</v>
      </c>
      <c r="I15" s="256">
        <v>270035.33999999985</v>
      </c>
      <c r="J15" s="256">
        <v>219679.95000000013</v>
      </c>
      <c r="K15" s="3"/>
      <c r="L15" s="92" t="str">
        <f t="shared" si="2"/>
        <v/>
      </c>
      <c r="N15" s="163" t="s">
        <v>86</v>
      </c>
      <c r="O15" s="174">
        <v>64657.764999999978</v>
      </c>
      <c r="P15" s="256">
        <v>67014.460999999996</v>
      </c>
      <c r="Q15" s="256">
        <v>62417.526999999995</v>
      </c>
      <c r="R15" s="256">
        <v>71596.117000000057</v>
      </c>
      <c r="S15" s="256">
        <v>76295.819000000003</v>
      </c>
      <c r="T15" s="256">
        <v>70793.574000000022</v>
      </c>
      <c r="U15" s="256">
        <v>69809.002000000037</v>
      </c>
      <c r="V15" s="256">
        <v>72154.198999999877</v>
      </c>
      <c r="W15" s="256">
        <v>67709.387999999904</v>
      </c>
      <c r="X15" s="3"/>
      <c r="Y15" s="92" t="str">
        <f t="shared" si="3"/>
        <v/>
      </c>
      <c r="AA15" s="183">
        <f t="shared" si="4"/>
        <v>2.3402438787802988</v>
      </c>
      <c r="AB15" s="259">
        <f t="shared" si="5"/>
        <v>2.3010716250400503</v>
      </c>
      <c r="AC15" s="259">
        <f t="shared" si="6"/>
        <v>2.1104096683178226</v>
      </c>
      <c r="AD15" s="259">
        <f t="shared" si="7"/>
        <v>2.4637385633402213</v>
      </c>
      <c r="AE15" s="259">
        <f t="shared" si="8"/>
        <v>2.6288264096656837</v>
      </c>
      <c r="AF15" s="259">
        <f t="shared" si="9"/>
        <v>2.843968041021137</v>
      </c>
      <c r="AG15" s="259">
        <f t="shared" si="10"/>
        <v>2.6652096442033595</v>
      </c>
      <c r="AH15" s="259">
        <f t="shared" si="11"/>
        <v>2.6720280019644802</v>
      </c>
      <c r="AI15" s="259">
        <f t="shared" si="11"/>
        <v>3.0821833307955444</v>
      </c>
      <c r="AJ15" s="259" t="str">
        <f t="shared" si="12"/>
        <v/>
      </c>
      <c r="AK15" s="92" t="str">
        <f t="shared" si="13"/>
        <v/>
      </c>
      <c r="AN15"/>
    </row>
    <row r="16" spans="1:40" ht="20.100000000000001" customHeight="1" x14ac:dyDescent="0.25">
      <c r="A16" s="178" t="s">
        <v>87</v>
      </c>
      <c r="B16" s="174">
        <v>218413.52999999985</v>
      </c>
      <c r="C16" s="256">
        <v>269385.36999999994</v>
      </c>
      <c r="D16" s="256">
        <v>357795.17000000092</v>
      </c>
      <c r="E16" s="256">
        <v>308575.81999999948</v>
      </c>
      <c r="F16" s="256">
        <v>305395.48999999964</v>
      </c>
      <c r="G16" s="256">
        <v>278553.34999999945</v>
      </c>
      <c r="H16" s="256">
        <v>249519.28000000003</v>
      </c>
      <c r="I16" s="256">
        <v>311782.15999999997</v>
      </c>
      <c r="J16" s="256">
        <v>293833.79000000015</v>
      </c>
      <c r="K16" s="3"/>
      <c r="L16" s="92" t="str">
        <f t="shared" si="2"/>
        <v/>
      </c>
      <c r="N16" s="163" t="s">
        <v>87</v>
      </c>
      <c r="O16" s="174">
        <v>62505.198999999993</v>
      </c>
      <c r="P16" s="256">
        <v>72259.178000000014</v>
      </c>
      <c r="Q16" s="256">
        <v>85069.483999999968</v>
      </c>
      <c r="R16" s="256">
        <v>87588.735000000001</v>
      </c>
      <c r="S16" s="256">
        <v>89099.010000000038</v>
      </c>
      <c r="T16" s="256">
        <v>82030.592000000048</v>
      </c>
      <c r="U16" s="256">
        <v>76031.939000000013</v>
      </c>
      <c r="V16" s="256">
        <v>87874.430000000008</v>
      </c>
      <c r="W16" s="256">
        <v>92200.083000000086</v>
      </c>
      <c r="X16" s="3"/>
      <c r="Y16" s="92" t="str">
        <f t="shared" si="3"/>
        <v/>
      </c>
      <c r="AA16" s="183">
        <f t="shared" si="4"/>
        <v>2.8617823721817981</v>
      </c>
      <c r="AB16" s="259">
        <f t="shared" si="5"/>
        <v>2.6823720233953323</v>
      </c>
      <c r="AC16" s="259">
        <f t="shared" si="6"/>
        <v>2.3776029173339523</v>
      </c>
      <c r="AD16" s="259">
        <f t="shared" si="7"/>
        <v>2.8384834236201706</v>
      </c>
      <c r="AE16" s="259">
        <f t="shared" si="8"/>
        <v>2.9174959328967214</v>
      </c>
      <c r="AF16" s="259">
        <f t="shared" si="9"/>
        <v>2.9448790330469983</v>
      </c>
      <c r="AG16" s="259">
        <f t="shared" si="10"/>
        <v>3.0471368384839841</v>
      </c>
      <c r="AH16" s="259">
        <f t="shared" si="11"/>
        <v>2.8184560014594813</v>
      </c>
      <c r="AI16" s="259">
        <f t="shared" si="11"/>
        <v>3.1378311868080262</v>
      </c>
      <c r="AJ16" s="259" t="str">
        <f t="shared" si="12"/>
        <v/>
      </c>
      <c r="AK16" s="92" t="str">
        <f t="shared" si="13"/>
        <v/>
      </c>
      <c r="AN16"/>
    </row>
    <row r="17" spans="1:40" ht="20.100000000000001" customHeight="1" x14ac:dyDescent="0.25">
      <c r="A17" s="178" t="s">
        <v>88</v>
      </c>
      <c r="B17" s="174">
        <v>283992.13999999984</v>
      </c>
      <c r="C17" s="256">
        <v>340923.25</v>
      </c>
      <c r="D17" s="256">
        <v>307861.13000000047</v>
      </c>
      <c r="E17" s="256">
        <v>286413.15999999997</v>
      </c>
      <c r="F17" s="256">
        <v>274219.10999999993</v>
      </c>
      <c r="G17" s="256">
        <v>273526.25000000035</v>
      </c>
      <c r="H17" s="256">
        <v>315362.60000000033</v>
      </c>
      <c r="I17" s="256">
        <v>307583.89000000048</v>
      </c>
      <c r="J17" s="256">
        <v>274305.2600000003</v>
      </c>
      <c r="K17" s="3"/>
      <c r="L17" s="92" t="str">
        <f t="shared" si="2"/>
        <v/>
      </c>
      <c r="N17" s="163" t="s">
        <v>88</v>
      </c>
      <c r="O17" s="174">
        <v>75798.92399999997</v>
      </c>
      <c r="P17" s="256">
        <v>78510.058999999979</v>
      </c>
      <c r="Q17" s="256">
        <v>82860.765000000043</v>
      </c>
      <c r="R17" s="256">
        <v>82287.181999999913</v>
      </c>
      <c r="S17" s="256">
        <v>81224.970999999918</v>
      </c>
      <c r="T17" s="256">
        <v>82936.982000000047</v>
      </c>
      <c r="U17" s="256">
        <v>94068.771999999837</v>
      </c>
      <c r="V17" s="256">
        <v>91073.205999999991</v>
      </c>
      <c r="W17" s="256">
        <v>86015.88999999997</v>
      </c>
      <c r="X17" s="3"/>
      <c r="Y17" s="92" t="str">
        <f t="shared" si="3"/>
        <v/>
      </c>
      <c r="AA17" s="183">
        <f t="shared" si="4"/>
        <v>2.669050065963094</v>
      </c>
      <c r="AB17" s="259">
        <f t="shared" si="5"/>
        <v>2.3028660849619373</v>
      </c>
      <c r="AC17" s="259">
        <f t="shared" si="6"/>
        <v>2.6914981115024137</v>
      </c>
      <c r="AD17" s="259">
        <f t="shared" si="7"/>
        <v>2.8730237814491453</v>
      </c>
      <c r="AE17" s="259">
        <f t="shared" si="8"/>
        <v>2.9620463358662326</v>
      </c>
      <c r="AF17" s="259">
        <f t="shared" si="9"/>
        <v>3.0321397672069845</v>
      </c>
      <c r="AG17" s="259">
        <f t="shared" si="10"/>
        <v>2.9828765998250821</v>
      </c>
      <c r="AH17" s="259">
        <f t="shared" si="11"/>
        <v>2.9609224982491722</v>
      </c>
      <c r="AI17" s="259">
        <f t="shared" si="11"/>
        <v>3.1357725331260462</v>
      </c>
      <c r="AJ17" s="259" t="str">
        <f t="shared" si="12"/>
        <v/>
      </c>
      <c r="AK17" s="92" t="str">
        <f t="shared" si="13"/>
        <v/>
      </c>
      <c r="AN17"/>
    </row>
    <row r="18" spans="1:40" ht="20.100000000000001" customHeight="1" thickBot="1" x14ac:dyDescent="0.3">
      <c r="A18" s="178" t="s">
        <v>89</v>
      </c>
      <c r="B18" s="174">
        <v>226068.2300000001</v>
      </c>
      <c r="C18" s="256">
        <v>257835.04999999996</v>
      </c>
      <c r="D18" s="256">
        <v>297135.57000000012</v>
      </c>
      <c r="E18" s="256">
        <v>191538.02999999988</v>
      </c>
      <c r="F18" s="256">
        <v>207146.76999999993</v>
      </c>
      <c r="G18" s="256">
        <v>199318.66999999981</v>
      </c>
      <c r="H18" s="256">
        <v>191845.38999999996</v>
      </c>
      <c r="I18" s="256">
        <v>235737.21000000008</v>
      </c>
      <c r="J18" s="256">
        <v>196379.65000000008</v>
      </c>
      <c r="K18" s="3"/>
      <c r="L18" s="92" t="str">
        <f t="shared" si="2"/>
        <v/>
      </c>
      <c r="N18" s="163" t="s">
        <v>89</v>
      </c>
      <c r="O18" s="174">
        <v>50975.751000000069</v>
      </c>
      <c r="P18" s="256">
        <v>55476.897000000012</v>
      </c>
      <c r="Q18" s="256">
        <v>59634.482000000025</v>
      </c>
      <c r="R18" s="256">
        <v>54113.734999999979</v>
      </c>
      <c r="S18" s="256">
        <v>57504.426999999996</v>
      </c>
      <c r="T18" s="256">
        <v>58105.801000000007</v>
      </c>
      <c r="U18" s="256">
        <v>58962.415000000001</v>
      </c>
      <c r="V18" s="256">
        <v>63954.802999999964</v>
      </c>
      <c r="W18" s="256">
        <v>62434.558000000041</v>
      </c>
      <c r="X18" s="3"/>
      <c r="Y18" s="92" t="str">
        <f t="shared" si="3"/>
        <v/>
      </c>
      <c r="AA18" s="183">
        <f t="shared" si="4"/>
        <v>2.2548834482403852</v>
      </c>
      <c r="AB18" s="259">
        <f t="shared" si="5"/>
        <v>2.1516429593261281</v>
      </c>
      <c r="AC18" s="259">
        <f t="shared" si="6"/>
        <v>2.0069789019200899</v>
      </c>
      <c r="AD18" s="259">
        <f t="shared" si="7"/>
        <v>2.825221445579241</v>
      </c>
      <c r="AE18" s="259">
        <f t="shared" si="8"/>
        <v>2.7760233480831014</v>
      </c>
      <c r="AF18" s="259">
        <f t="shared" si="9"/>
        <v>2.9152211882609924</v>
      </c>
      <c r="AG18" s="259">
        <f t="shared" si="10"/>
        <v>3.0734340293504063</v>
      </c>
      <c r="AH18" s="259">
        <f t="shared" si="11"/>
        <v>2.7129702179812827</v>
      </c>
      <c r="AI18" s="259">
        <f t="shared" si="11"/>
        <v>3.1792784028284</v>
      </c>
      <c r="AJ18" s="259" t="str">
        <f t="shared" si="12"/>
        <v/>
      </c>
      <c r="AK18" s="92" t="str">
        <f t="shared" si="13"/>
        <v/>
      </c>
      <c r="AN18" s="164"/>
    </row>
    <row r="19" spans="1:40" ht="20.100000000000001" customHeight="1" thickBot="1" x14ac:dyDescent="0.3">
      <c r="A19" s="353" t="s">
        <v>173</v>
      </c>
      <c r="B19" s="279">
        <f>SUM(B7:B8)</f>
        <v>324282.5299999998</v>
      </c>
      <c r="C19" s="280">
        <f t="shared" ref="C19:K19" si="14">SUM(C7:C8)</f>
        <v>371531.20999999996</v>
      </c>
      <c r="D19" s="280">
        <f t="shared" si="14"/>
        <v>469386.43999999983</v>
      </c>
      <c r="E19" s="280">
        <f t="shared" si="14"/>
        <v>473940.06000000006</v>
      </c>
      <c r="F19" s="280">
        <f t="shared" si="14"/>
        <v>416113.35</v>
      </c>
      <c r="G19" s="280">
        <f t="shared" si="14"/>
        <v>374840.10999999969</v>
      </c>
      <c r="H19" s="280">
        <f t="shared" si="14"/>
        <v>351454.62999999995</v>
      </c>
      <c r="I19" s="280">
        <f t="shared" si="14"/>
        <v>382904.22</v>
      </c>
      <c r="J19" s="280">
        <f t="shared" si="14"/>
        <v>464547.38</v>
      </c>
      <c r="K19" s="281">
        <f t="shared" si="14"/>
        <v>449171.60999999975</v>
      </c>
      <c r="L19" s="104">
        <f t="shared" si="2"/>
        <v>0.17306518585770558</v>
      </c>
      <c r="M19" s="283"/>
      <c r="N19" s="282"/>
      <c r="O19" s="279">
        <f>SUM(O7:O8)</f>
        <v>76657.482999999993</v>
      </c>
      <c r="P19" s="280">
        <f t="shared" ref="P19:X19" si="15">SUM(P7:P8)</f>
        <v>82374.840999999986</v>
      </c>
      <c r="Q19" s="280">
        <f t="shared" si="15"/>
        <v>90217.886999999959</v>
      </c>
      <c r="R19" s="280">
        <f t="shared" si="15"/>
        <v>97538.081000000064</v>
      </c>
      <c r="S19" s="280">
        <f t="shared" si="15"/>
        <v>99379.73599999999</v>
      </c>
      <c r="T19" s="280">
        <f t="shared" si="15"/>
        <v>91803.796000000002</v>
      </c>
      <c r="U19" s="280">
        <f t="shared" si="15"/>
        <v>93192.348000000027</v>
      </c>
      <c r="V19" s="280">
        <f t="shared" si="15"/>
        <v>97573.680999999953</v>
      </c>
      <c r="W19" s="280">
        <f t="shared" si="15"/>
        <v>112396.16400000005</v>
      </c>
      <c r="X19" s="281">
        <f t="shared" si="15"/>
        <v>119006.52900000001</v>
      </c>
      <c r="Y19" s="98">
        <f t="shared" si="3"/>
        <v>0.21965808587256297</v>
      </c>
      <c r="AA19" s="284">
        <f>(O19/B19)*10</f>
        <v>2.3639103531109136</v>
      </c>
      <c r="AB19" s="285">
        <f t="shared" si="5"/>
        <v>2.2171714995356648</v>
      </c>
      <c r="AC19" s="285">
        <f t="shared" si="6"/>
        <v>1.922038629833448</v>
      </c>
      <c r="AD19" s="285">
        <f t="shared" si="7"/>
        <v>2.0580256710099594</v>
      </c>
      <c r="AE19" s="285">
        <f t="shared" si="8"/>
        <v>2.3882852112291038</v>
      </c>
      <c r="AF19" s="285">
        <f t="shared" si="9"/>
        <v>2.4491454769875101</v>
      </c>
      <c r="AG19" s="285">
        <f t="shared" si="10"/>
        <v>2.651618161923206</v>
      </c>
      <c r="AH19" s="285">
        <f t="shared" si="11"/>
        <v>2.5482529547467498</v>
      </c>
      <c r="AI19" s="285">
        <f t="shared" si="11"/>
        <v>2.4194768679999883</v>
      </c>
      <c r="AJ19" s="285">
        <f t="shared" si="12"/>
        <v>2.649466848539249</v>
      </c>
      <c r="AK19" s="104">
        <f t="shared" si="13"/>
        <v>3.9718935125323124E-2</v>
      </c>
      <c r="AN19" s="164"/>
    </row>
    <row r="20" spans="1:40" ht="20.100000000000001" customHeight="1" x14ac:dyDescent="0.25">
      <c r="A20" s="178" t="s">
        <v>90</v>
      </c>
      <c r="B20" s="174">
        <f>SUM(B7:B9)</f>
        <v>571934.28999999992</v>
      </c>
      <c r="C20" s="256">
        <f>SUM(C7:C9)</f>
        <v>600923.96</v>
      </c>
      <c r="D20" s="256">
        <f>SUM(D7:D9)</f>
        <v>775955.95</v>
      </c>
      <c r="E20" s="256">
        <f t="shared" ref="E20:H20" si="16">SUM(E7:E9)</f>
        <v>705578.6</v>
      </c>
      <c r="F20" s="256">
        <f t="shared" si="16"/>
        <v>632916.85000000009</v>
      </c>
      <c r="G20" s="256">
        <f t="shared" ref="G20" si="17">SUM(G7:G9)</f>
        <v>633325.84999999986</v>
      </c>
      <c r="H20" s="256">
        <f t="shared" si="16"/>
        <v>600973.71999999986</v>
      </c>
      <c r="I20" s="256">
        <f t="shared" ref="I20:J20" si="18">SUM(I7:I9)</f>
        <v>625120.99999999977</v>
      </c>
      <c r="J20" s="256">
        <f t="shared" si="18"/>
        <v>708242.25999999989</v>
      </c>
      <c r="K20" s="3" t="str">
        <f>IF(K9="","",SUM(K7:K9))</f>
        <v/>
      </c>
      <c r="L20" s="104" t="str">
        <f t="shared" si="2"/>
        <v/>
      </c>
      <c r="N20" s="163" t="s">
        <v>90</v>
      </c>
      <c r="O20" s="174">
        <f t="shared" ref="O20:S20" si="19">SUM(O7:O9)</f>
        <v>127825.96000000005</v>
      </c>
      <c r="P20" s="256">
        <f t="shared" si="19"/>
        <v>131829.77699999997</v>
      </c>
      <c r="Q20" s="256">
        <f t="shared" si="19"/>
        <v>147637.00799999994</v>
      </c>
      <c r="R20" s="256">
        <f t="shared" si="19"/>
        <v>147798.02600000007</v>
      </c>
      <c r="S20" s="256">
        <f t="shared" si="19"/>
        <v>150261.35799999989</v>
      </c>
      <c r="T20" s="256">
        <f t="shared" ref="T20:U20" si="20">SUM(T7:T9)</f>
        <v>154060.902</v>
      </c>
      <c r="U20" s="256">
        <f t="shared" si="20"/>
        <v>149616.23400000005</v>
      </c>
      <c r="V20" s="256">
        <f t="shared" ref="V20:W20" si="21">SUM(V7:V9)</f>
        <v>163769.66399999987</v>
      </c>
      <c r="W20" s="256">
        <f t="shared" si="21"/>
        <v>177421.9800000001</v>
      </c>
      <c r="X20" s="3" t="str">
        <f>IF(X9="","",SUM(X7:X9))</f>
        <v/>
      </c>
      <c r="Y20" s="92" t="str">
        <f t="shared" si="3"/>
        <v/>
      </c>
      <c r="AA20" s="181">
        <f t="shared" si="4"/>
        <v>2.2349763291863489</v>
      </c>
      <c r="AB20" s="258">
        <f t="shared" si="5"/>
        <v>2.1937846678638007</v>
      </c>
      <c r="AC20" s="258">
        <f t="shared" si="6"/>
        <v>1.9026467675130263</v>
      </c>
      <c r="AD20" s="258">
        <f t="shared" si="7"/>
        <v>2.094706755562032</v>
      </c>
      <c r="AE20" s="258">
        <f t="shared" si="8"/>
        <v>2.3741089844582248</v>
      </c>
      <c r="AF20" s="258">
        <f t="shared" si="9"/>
        <v>2.4325693006214739</v>
      </c>
      <c r="AG20" s="258">
        <f t="shared" si="10"/>
        <v>2.4895636701052433</v>
      </c>
      <c r="AH20" s="258">
        <f t="shared" si="11"/>
        <v>2.61980742928169</v>
      </c>
      <c r="AI20" s="258">
        <f t="shared" si="11"/>
        <v>2.5051029855236271</v>
      </c>
      <c r="AJ20" s="258" t="str">
        <f t="shared" si="12"/>
        <v/>
      </c>
      <c r="AK20" s="104" t="str">
        <f t="shared" si="13"/>
        <v/>
      </c>
      <c r="AN20" s="164"/>
    </row>
    <row r="21" spans="1:40" ht="20.100000000000001" customHeight="1" x14ac:dyDescent="0.25">
      <c r="A21" s="178" t="s">
        <v>91</v>
      </c>
      <c r="B21" s="174">
        <f>SUM(B10:B12)</f>
        <v>653030.27</v>
      </c>
      <c r="C21" s="256">
        <f>SUM(C10:C12)</f>
        <v>796751.14999999991</v>
      </c>
      <c r="D21" s="256">
        <f>SUM(D10:D12)</f>
        <v>787513.37999999966</v>
      </c>
      <c r="E21" s="256">
        <f t="shared" ref="E21:H21" si="22">SUM(E10:E12)</f>
        <v>793642.10999999975</v>
      </c>
      <c r="F21" s="256">
        <f t="shared" si="22"/>
        <v>677732</v>
      </c>
      <c r="G21" s="256">
        <f t="shared" ref="G21" si="23">SUM(G10:G12)</f>
        <v>708901.94999999972</v>
      </c>
      <c r="H21" s="256">
        <f t="shared" si="22"/>
        <v>698966.54999999958</v>
      </c>
      <c r="I21" s="256">
        <f t="shared" ref="I21:J21" si="24">SUM(I10:I12)</f>
        <v>769908.66000000015</v>
      </c>
      <c r="J21" s="256">
        <f t="shared" si="24"/>
        <v>802758.85999999987</v>
      </c>
      <c r="K21" s="3" t="str">
        <f>IF(K12="","",SUM(K10:K12))</f>
        <v/>
      </c>
      <c r="L21" s="92" t="str">
        <f t="shared" si="2"/>
        <v/>
      </c>
      <c r="N21" s="163" t="s">
        <v>91</v>
      </c>
      <c r="O21" s="174">
        <f t="shared" ref="O21:S21" si="25">SUM(O10:O12)</f>
        <v>139067.76800000004</v>
      </c>
      <c r="P21" s="256">
        <f t="shared" si="25"/>
        <v>148853.359</v>
      </c>
      <c r="Q21" s="256">
        <f t="shared" si="25"/>
        <v>154274.67400000006</v>
      </c>
      <c r="R21" s="256">
        <f t="shared" si="25"/>
        <v>163160.30300000007</v>
      </c>
      <c r="S21" s="256">
        <f t="shared" si="25"/>
        <v>160986.291</v>
      </c>
      <c r="T21" s="256">
        <f t="shared" ref="T21:U21" si="26">SUM(T10:T12)</f>
        <v>173530.01899999991</v>
      </c>
      <c r="U21" s="256">
        <f t="shared" si="26"/>
        <v>163064.24500000002</v>
      </c>
      <c r="V21" s="256">
        <f t="shared" ref="V21:W21" si="27">SUM(V10:V12)</f>
        <v>184640.71300000005</v>
      </c>
      <c r="W21" s="256">
        <f t="shared" si="27"/>
        <v>192941.22100000005</v>
      </c>
      <c r="X21" s="3" t="str">
        <f>IF(X12="","",SUM(X10:X12))</f>
        <v/>
      </c>
      <c r="Y21" s="92" t="str">
        <f t="shared" si="3"/>
        <v/>
      </c>
      <c r="AA21" s="183">
        <f t="shared" si="4"/>
        <v>2.1295761374124362</v>
      </c>
      <c r="AB21" s="259">
        <f t="shared" si="5"/>
        <v>1.8682540841014164</v>
      </c>
      <c r="AC21" s="259">
        <f t="shared" si="6"/>
        <v>1.9590101948490086</v>
      </c>
      <c r="AD21" s="259">
        <f t="shared" si="7"/>
        <v>2.0558423115930697</v>
      </c>
      <c r="AE21" s="259">
        <f t="shared" si="8"/>
        <v>2.3753680068227561</v>
      </c>
      <c r="AF21" s="259">
        <f t="shared" si="9"/>
        <v>2.4478705270877024</v>
      </c>
      <c r="AG21" s="259">
        <f t="shared" si="10"/>
        <v>2.3329334572591511</v>
      </c>
      <c r="AH21" s="259">
        <f t="shared" si="11"/>
        <v>2.3982158221210295</v>
      </c>
      <c r="AI21" s="259">
        <f t="shared" si="11"/>
        <v>2.403476692863908</v>
      </c>
      <c r="AJ21" s="259" t="str">
        <f t="shared" si="12"/>
        <v/>
      </c>
      <c r="AK21" s="92" t="str">
        <f t="shared" si="13"/>
        <v/>
      </c>
      <c r="AN21" s="164"/>
    </row>
    <row r="22" spans="1:40" ht="20.100000000000001" customHeight="1" x14ac:dyDescent="0.25">
      <c r="A22" s="178" t="s">
        <v>92</v>
      </c>
      <c r="B22" s="174">
        <f>SUM(B13:B15)</f>
        <v>713015.43999999971</v>
      </c>
      <c r="C22" s="256">
        <f>SUM(C13:C15)</f>
        <v>812791.66</v>
      </c>
      <c r="D22" s="256">
        <f>SUM(D13:D15)</f>
        <v>836417.68000000017</v>
      </c>
      <c r="E22" s="256">
        <f t="shared" ref="E22:H22" si="28">SUM(E13:E15)</f>
        <v>754867.37999999942</v>
      </c>
      <c r="F22" s="256">
        <f t="shared" si="28"/>
        <v>738758.1099999994</v>
      </c>
      <c r="G22" s="256">
        <f t="shared" ref="G22" si="29">SUM(G13:G15)</f>
        <v>704562.56</v>
      </c>
      <c r="H22" s="256">
        <f t="shared" si="28"/>
        <v>722837.31000000017</v>
      </c>
      <c r="I22" s="256">
        <f t="shared" ref="I22:J22" si="30">SUM(I13:I15)</f>
        <v>743019.80999999947</v>
      </c>
      <c r="J22" s="256">
        <f t="shared" si="30"/>
        <v>695181.32999999984</v>
      </c>
      <c r="K22" s="3" t="str">
        <f>IF(K15="","",SUM(K13:K15))</f>
        <v/>
      </c>
      <c r="L22" s="92" t="str">
        <f t="shared" si="2"/>
        <v/>
      </c>
      <c r="N22" s="163" t="s">
        <v>92</v>
      </c>
      <c r="O22" s="174">
        <f t="shared" ref="O22:S22" si="31">SUM(O13:O15)</f>
        <v>158206.60300000003</v>
      </c>
      <c r="P22" s="256">
        <f t="shared" si="31"/>
        <v>169988.98999999996</v>
      </c>
      <c r="Q22" s="256">
        <f t="shared" si="31"/>
        <v>174028.42199999993</v>
      </c>
      <c r="R22" s="256">
        <f t="shared" si="31"/>
        <v>185845.58100000009</v>
      </c>
      <c r="S22" s="256">
        <f t="shared" si="31"/>
        <v>187208.74600000004</v>
      </c>
      <c r="T22" s="256">
        <f t="shared" ref="T22:U22" si="32">SUM(T13:T15)</f>
        <v>184869.60900000014</v>
      </c>
      <c r="U22" s="256">
        <f t="shared" si="32"/>
        <v>182230.02000000002</v>
      </c>
      <c r="V22" s="256">
        <f t="shared" ref="V22:W22" si="33">SUM(V13:V15)</f>
        <v>188299.83999999985</v>
      </c>
      <c r="W22" s="256">
        <f t="shared" si="33"/>
        <v>193279.14999999985</v>
      </c>
      <c r="X22" s="3" t="str">
        <f>IF(X15="","",SUM(X13:X15))</f>
        <v/>
      </c>
      <c r="Y22" s="92" t="str">
        <f t="shared" si="3"/>
        <v/>
      </c>
      <c r="AA22" s="183">
        <f t="shared" si="4"/>
        <v>2.2188383886890319</v>
      </c>
      <c r="AB22" s="259">
        <f t="shared" si="5"/>
        <v>2.0914214351067524</v>
      </c>
      <c r="AC22" s="259">
        <f t="shared" si="6"/>
        <v>2.0806401653298372</v>
      </c>
      <c r="AD22" s="259">
        <f t="shared" si="7"/>
        <v>2.461963331890169</v>
      </c>
      <c r="AE22" s="259">
        <f t="shared" si="8"/>
        <v>2.5341007220888607</v>
      </c>
      <c r="AF22" s="259">
        <f t="shared" si="9"/>
        <v>2.6238920359321978</v>
      </c>
      <c r="AG22" s="259">
        <f t="shared" si="10"/>
        <v>2.5210378252334538</v>
      </c>
      <c r="AH22" s="259">
        <f t="shared" si="11"/>
        <v>2.5342506009361982</v>
      </c>
      <c r="AI22" s="259">
        <f t="shared" si="11"/>
        <v>2.7802695736952527</v>
      </c>
      <c r="AJ22" s="259" t="str">
        <f t="shared" si="12"/>
        <v/>
      </c>
      <c r="AK22" s="92" t="str">
        <f t="shared" si="13"/>
        <v/>
      </c>
      <c r="AN22" s="164"/>
    </row>
    <row r="23" spans="1:40" ht="20.100000000000001" customHeight="1" thickBot="1" x14ac:dyDescent="0.3">
      <c r="A23" s="179" t="s">
        <v>93</v>
      </c>
      <c r="B23" s="348">
        <f>SUM(B16:B18)</f>
        <v>728473.89999999979</v>
      </c>
      <c r="C23" s="257">
        <f>SUM(C16:C18)</f>
        <v>868143.66999999981</v>
      </c>
      <c r="D23" s="257">
        <f>SUM(D16:D18)</f>
        <v>962791.87000000151</v>
      </c>
      <c r="E23" s="257">
        <f t="shared" ref="E23:H23" si="34">SUM(E16:E18)</f>
        <v>786527.00999999943</v>
      </c>
      <c r="F23" s="257">
        <f t="shared" si="34"/>
        <v>786761.36999999953</v>
      </c>
      <c r="G23" s="257">
        <f t="shared" ref="G23" si="35">SUM(G16:G18)</f>
        <v>751398.26999999967</v>
      </c>
      <c r="H23" s="257">
        <f t="shared" si="34"/>
        <v>756727.27000000025</v>
      </c>
      <c r="I23" s="257">
        <f t="shared" ref="I23:J23" si="36">SUM(I16:I18)</f>
        <v>855103.26000000059</v>
      </c>
      <c r="J23" s="257">
        <f t="shared" si="36"/>
        <v>764518.70000000065</v>
      </c>
      <c r="K23" s="180" t="str">
        <f>IF(K18="","",SUM(K16:K18))</f>
        <v/>
      </c>
      <c r="L23" s="95" t="str">
        <f t="shared" si="2"/>
        <v/>
      </c>
      <c r="N23" s="166" t="s">
        <v>93</v>
      </c>
      <c r="O23" s="348">
        <f t="shared" ref="O23:S23" si="37">SUM(O16:O18)</f>
        <v>189279.87400000004</v>
      </c>
      <c r="P23" s="257">
        <f t="shared" si="37"/>
        <v>206246.13400000002</v>
      </c>
      <c r="Q23" s="257">
        <f t="shared" si="37"/>
        <v>227564.73100000003</v>
      </c>
      <c r="R23" s="257">
        <f t="shared" si="37"/>
        <v>223989.65199999989</v>
      </c>
      <c r="S23" s="257">
        <f t="shared" si="37"/>
        <v>227828.40799999997</v>
      </c>
      <c r="T23" s="257">
        <f t="shared" ref="T23:U23" si="38">SUM(T16:T18)</f>
        <v>223073.37500000009</v>
      </c>
      <c r="U23" s="257">
        <f t="shared" si="38"/>
        <v>229063.12599999984</v>
      </c>
      <c r="V23" s="257">
        <f t="shared" ref="V23:W23" si="39">SUM(V16:V18)</f>
        <v>242902.43899999995</v>
      </c>
      <c r="W23" s="257">
        <f t="shared" si="39"/>
        <v>240650.5310000001</v>
      </c>
      <c r="X23" s="180" t="str">
        <f>IF(X18="","",SUM(X16:X18))</f>
        <v/>
      </c>
      <c r="Y23" s="95" t="str">
        <f t="shared" si="3"/>
        <v/>
      </c>
      <c r="AA23" s="184">
        <f>(O23/B23)*10</f>
        <v>2.5983068713923734</v>
      </c>
      <c r="AB23" s="260">
        <f>(P23/C23)*10</f>
        <v>2.3757143100519302</v>
      </c>
      <c r="AC23" s="260">
        <f t="shared" ref="AC23:AI23" si="40">IF(Q18="","",(Q23/D23)*10)</f>
        <v>2.363592154138149</v>
      </c>
      <c r="AD23" s="260">
        <f t="shared" si="40"/>
        <v>2.8478316593348785</v>
      </c>
      <c r="AE23" s="260">
        <f t="shared" si="40"/>
        <v>2.895775220890676</v>
      </c>
      <c r="AF23" s="260">
        <f t="shared" si="40"/>
        <v>2.9687767979556323</v>
      </c>
      <c r="AG23" s="260">
        <f t="shared" si="40"/>
        <v>3.0270235404625998</v>
      </c>
      <c r="AH23" s="260">
        <f t="shared" si="40"/>
        <v>2.8406211315344509</v>
      </c>
      <c r="AI23" s="260">
        <f t="shared" si="40"/>
        <v>3.1477389761689265</v>
      </c>
      <c r="AJ23" s="260" t="str">
        <f t="shared" si="12"/>
        <v/>
      </c>
      <c r="AK23" s="95" t="str">
        <f t="shared" si="13"/>
        <v/>
      </c>
      <c r="AN23" s="164"/>
    </row>
    <row r="24" spans="1:40" x14ac:dyDescent="0.25"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AN24" s="164"/>
    </row>
    <row r="25" spans="1:40" ht="15.75" thickBot="1" x14ac:dyDescent="0.3">
      <c r="L25" s="159" t="s">
        <v>1</v>
      </c>
      <c r="Y25" s="206">
        <v>1000</v>
      </c>
      <c r="AK25" s="206" t="s">
        <v>52</v>
      </c>
      <c r="AN25" s="164"/>
    </row>
    <row r="26" spans="1:40" ht="20.100000000000001" customHeight="1" x14ac:dyDescent="0.25">
      <c r="A26" s="392" t="s">
        <v>2</v>
      </c>
      <c r="B26" s="394" t="s">
        <v>77</v>
      </c>
      <c r="C26" s="388"/>
      <c r="D26" s="388"/>
      <c r="E26" s="388"/>
      <c r="F26" s="388"/>
      <c r="G26" s="388"/>
      <c r="H26" s="388"/>
      <c r="I26" s="388"/>
      <c r="J26" s="388"/>
      <c r="K26" s="389"/>
      <c r="L26" s="390" t="s">
        <v>136</v>
      </c>
      <c r="N26" s="395" t="s">
        <v>3</v>
      </c>
      <c r="O26" s="387" t="s">
        <v>77</v>
      </c>
      <c r="P26" s="388"/>
      <c r="Q26" s="388"/>
      <c r="R26" s="388"/>
      <c r="S26" s="388"/>
      <c r="T26" s="388"/>
      <c r="U26" s="388"/>
      <c r="V26" s="388"/>
      <c r="W26" s="388"/>
      <c r="X26" s="389"/>
      <c r="Y26" s="390" t="s">
        <v>136</v>
      </c>
      <c r="AA26" s="387" t="s">
        <v>77</v>
      </c>
      <c r="AB26" s="388"/>
      <c r="AC26" s="388"/>
      <c r="AD26" s="388"/>
      <c r="AE26" s="388"/>
      <c r="AF26" s="388"/>
      <c r="AG26" s="388"/>
      <c r="AH26" s="388"/>
      <c r="AI26" s="388"/>
      <c r="AJ26" s="389"/>
      <c r="AK26" s="390" t="str">
        <f>Y26</f>
        <v>D       2019/2018</v>
      </c>
      <c r="AN26" s="164"/>
    </row>
    <row r="27" spans="1:40" ht="20.100000000000001" customHeight="1" thickBot="1" x14ac:dyDescent="0.3">
      <c r="A27" s="393"/>
      <c r="B27" s="148">
        <v>2010</v>
      </c>
      <c r="C27" s="214">
        <v>2011</v>
      </c>
      <c r="D27" s="214">
        <v>2012</v>
      </c>
      <c r="E27" s="214">
        <v>2013</v>
      </c>
      <c r="F27" s="214">
        <v>2014</v>
      </c>
      <c r="G27" s="214">
        <v>2015</v>
      </c>
      <c r="H27" s="214">
        <v>2016</v>
      </c>
      <c r="I27" s="211">
        <v>2017</v>
      </c>
      <c r="J27" s="214">
        <v>2018</v>
      </c>
      <c r="K27" s="211">
        <v>2019</v>
      </c>
      <c r="L27" s="391"/>
      <c r="N27" s="396"/>
      <c r="O27" s="36">
        <v>2010</v>
      </c>
      <c r="P27" s="214">
        <v>2011</v>
      </c>
      <c r="Q27" s="214">
        <v>2012</v>
      </c>
      <c r="R27" s="214">
        <v>2013</v>
      </c>
      <c r="S27" s="214">
        <v>2014</v>
      </c>
      <c r="T27" s="214">
        <v>2015</v>
      </c>
      <c r="U27" s="214">
        <v>2016</v>
      </c>
      <c r="V27" s="214">
        <v>2017</v>
      </c>
      <c r="W27" s="214">
        <v>2018</v>
      </c>
      <c r="X27" s="211">
        <v>2019</v>
      </c>
      <c r="Y27" s="391"/>
      <c r="AA27" s="36">
        <v>2010</v>
      </c>
      <c r="AB27" s="214">
        <v>2011</v>
      </c>
      <c r="AC27" s="214">
        <v>2012</v>
      </c>
      <c r="AD27" s="214">
        <v>2013</v>
      </c>
      <c r="AE27" s="214">
        <v>2014</v>
      </c>
      <c r="AF27" s="214">
        <v>2015</v>
      </c>
      <c r="AG27" s="214">
        <v>2016</v>
      </c>
      <c r="AH27" s="299">
        <v>2017</v>
      </c>
      <c r="AI27" s="214">
        <v>2018</v>
      </c>
      <c r="AJ27" s="211">
        <v>2019</v>
      </c>
      <c r="AK27" s="391"/>
      <c r="AN27" s="164"/>
    </row>
    <row r="28" spans="1:40" ht="3" customHeight="1" thickBot="1" x14ac:dyDescent="0.3">
      <c r="A28" s="161" t="s">
        <v>94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207"/>
      <c r="M28" s="8"/>
      <c r="N28" s="161"/>
      <c r="O28" s="186">
        <v>2010</v>
      </c>
      <c r="P28" s="186">
        <v>2011</v>
      </c>
      <c r="Q28" s="186">
        <v>2012</v>
      </c>
      <c r="R28" s="186"/>
      <c r="S28" s="186"/>
      <c r="T28" s="186"/>
      <c r="U28" s="186"/>
      <c r="V28" s="186"/>
      <c r="W28" s="160"/>
      <c r="X28" s="186"/>
      <c r="Y28" s="205"/>
      <c r="Z28" s="8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207"/>
      <c r="AN28" s="164"/>
    </row>
    <row r="29" spans="1:40" ht="20.100000000000001" customHeight="1" x14ac:dyDescent="0.25">
      <c r="A29" s="177" t="s">
        <v>78</v>
      </c>
      <c r="B29" s="172">
        <v>85580.320000000022</v>
      </c>
      <c r="C29" s="255">
        <v>80916.799999999988</v>
      </c>
      <c r="D29" s="255">
        <v>125346.10000000003</v>
      </c>
      <c r="E29" s="255">
        <v>120157.7999999999</v>
      </c>
      <c r="F29" s="255">
        <v>101957.16000000005</v>
      </c>
      <c r="G29" s="255">
        <v>91780.269999999946</v>
      </c>
      <c r="H29" s="255">
        <v>94208.579999999958</v>
      </c>
      <c r="I29" s="255">
        <v>97384.19</v>
      </c>
      <c r="J29" s="255">
        <v>128156.2499999999</v>
      </c>
      <c r="K29" s="169">
        <v>118097.34999999992</v>
      </c>
      <c r="L29" s="104">
        <f>IF(K29="","",(K29-I29)/I29)</f>
        <v>0.21269530505927006</v>
      </c>
      <c r="N29" s="163" t="s">
        <v>78</v>
      </c>
      <c r="O29" s="59">
        <v>23270.865999999998</v>
      </c>
      <c r="P29" s="255">
        <v>22495.121000000003</v>
      </c>
      <c r="Q29" s="255">
        <v>24799.759999999984</v>
      </c>
      <c r="R29" s="255">
        <v>25615.480000000018</v>
      </c>
      <c r="S29" s="255">
        <v>29400.613000000012</v>
      </c>
      <c r="T29" s="255">
        <v>25803.076000000012</v>
      </c>
      <c r="U29" s="255">
        <v>26846.136999999999</v>
      </c>
      <c r="V29" s="255">
        <v>26458.813000000006</v>
      </c>
      <c r="W29" s="255">
        <v>31766.379999999994</v>
      </c>
      <c r="X29" s="169">
        <v>32058.023999999987</v>
      </c>
      <c r="Y29" s="104">
        <f>IF(X29="","",(X29-V29)/V29)</f>
        <v>0.21161988634939821</v>
      </c>
      <c r="AA29" s="349">
        <f t="shared" ref="AA29:AA38" si="41">(O29/B29)*10</f>
        <v>2.7191842704023532</v>
      </c>
      <c r="AB29" s="258">
        <f t="shared" ref="AB29:AB38" si="42">(P29/C29)*10</f>
        <v>2.7800309700828514</v>
      </c>
      <c r="AC29" s="258">
        <f t="shared" ref="AC29:AC38" si="43">(Q29/D29)*10</f>
        <v>1.9785027216642543</v>
      </c>
      <c r="AD29" s="258">
        <f t="shared" ref="AD29:AD38" si="44">(R29/E29)*10</f>
        <v>2.1318199900464254</v>
      </c>
      <c r="AE29" s="258">
        <f t="shared" ref="AE29:AE38" si="45">(S29/F29)*10</f>
        <v>2.8836241613634588</v>
      </c>
      <c r="AF29" s="258">
        <f t="shared" ref="AF29:AF38" si="46">(T29/G29)*10</f>
        <v>2.8113968285340656</v>
      </c>
      <c r="AG29" s="258">
        <f t="shared" ref="AG29:AG38" si="47">(U29/H29)*10</f>
        <v>2.849648832409958</v>
      </c>
      <c r="AH29" s="258">
        <f t="shared" ref="AH29:AI38" si="48">(V29/I29)*10</f>
        <v>2.7169515914236184</v>
      </c>
      <c r="AI29" s="258">
        <f t="shared" si="48"/>
        <v>2.4787226530114621</v>
      </c>
      <c r="AJ29" s="182">
        <f t="shared" ref="AJ29:AJ45" si="49">IF(X29="","",(X29/K29)*10)</f>
        <v>2.714542197602233</v>
      </c>
      <c r="AK29" s="104">
        <f>IF(AJ29="","",(AJ29-AH29)/AH29)</f>
        <v>-8.8680042330931651E-4</v>
      </c>
      <c r="AN29" s="164"/>
    </row>
    <row r="30" spans="1:40" ht="20.100000000000001" customHeight="1" x14ac:dyDescent="0.25">
      <c r="A30" s="178" t="s">
        <v>79</v>
      </c>
      <c r="B30" s="174">
        <v>88844.739999999976</v>
      </c>
      <c r="C30" s="256">
        <v>127722.29999999996</v>
      </c>
      <c r="D30" s="256">
        <v>128469.03999999996</v>
      </c>
      <c r="E30" s="256">
        <v>149512.51999999999</v>
      </c>
      <c r="F30" s="256">
        <v>109776.64999999998</v>
      </c>
      <c r="G30" s="256">
        <v>98756.11</v>
      </c>
      <c r="H30" s="256">
        <v>114532.42999999993</v>
      </c>
      <c r="I30" s="256">
        <v>103808.3599999998</v>
      </c>
      <c r="J30" s="256">
        <v>151954.03000000003</v>
      </c>
      <c r="K30" s="3">
        <v>116535.41000000005</v>
      </c>
      <c r="L30" s="92">
        <f t="shared" ref="L30:L45" si="50">IF(K30="","",(K30-I30)/I30)</f>
        <v>0.12260139742117374</v>
      </c>
      <c r="N30" s="163" t="s">
        <v>79</v>
      </c>
      <c r="O30" s="25">
        <v>24769.378999999986</v>
      </c>
      <c r="P30" s="256">
        <v>26090.180999999997</v>
      </c>
      <c r="Q30" s="256">
        <v>26845.964000000011</v>
      </c>
      <c r="R30" s="256">
        <v>29407.368999999981</v>
      </c>
      <c r="S30" s="256">
        <v>29868.044999999998</v>
      </c>
      <c r="T30" s="256">
        <v>27835.92599999997</v>
      </c>
      <c r="U30" s="256">
        <v>29206.410000000018</v>
      </c>
      <c r="V30" s="256">
        <v>26340.90199999998</v>
      </c>
      <c r="W30" s="256">
        <v>32157.471000000023</v>
      </c>
      <c r="X30" s="3">
        <v>32709.621000000032</v>
      </c>
      <c r="Y30" s="92">
        <f t="shared" ref="Y30:Y45" si="51">IF(X30="","",(X30-V30)/V30)</f>
        <v>0.24178059657942072</v>
      </c>
      <c r="AA30" s="350">
        <f t="shared" si="41"/>
        <v>2.7879398375187985</v>
      </c>
      <c r="AB30" s="259">
        <f t="shared" si="42"/>
        <v>2.0427271510143492</v>
      </c>
      <c r="AC30" s="259">
        <f t="shared" si="43"/>
        <v>2.0896835533292704</v>
      </c>
      <c r="AD30" s="259">
        <f t="shared" si="44"/>
        <v>1.9668833753855519</v>
      </c>
      <c r="AE30" s="259">
        <f t="shared" si="45"/>
        <v>2.7208012815111413</v>
      </c>
      <c r="AF30" s="259">
        <f t="shared" si="46"/>
        <v>2.8186535496385967</v>
      </c>
      <c r="AG30" s="259">
        <f t="shared" si="47"/>
        <v>2.5500559099287456</v>
      </c>
      <c r="AH30" s="259">
        <f t="shared" si="48"/>
        <v>2.5374547868784392</v>
      </c>
      <c r="AI30" s="259">
        <f t="shared" si="48"/>
        <v>2.1162631224719748</v>
      </c>
      <c r="AJ30" s="341">
        <f t="shared" si="49"/>
        <v>2.806839655002717</v>
      </c>
      <c r="AK30" s="92">
        <f t="shared" ref="AK30:AK45" si="52">IF(AJ30="","",(AJ30-AH30)/AH30)</f>
        <v>0.10616341600146241</v>
      </c>
      <c r="AN30" s="164"/>
    </row>
    <row r="31" spans="1:40" ht="20.100000000000001" customHeight="1" x14ac:dyDescent="0.25">
      <c r="A31" s="178" t="s">
        <v>80</v>
      </c>
      <c r="B31" s="174">
        <v>163017.80000000002</v>
      </c>
      <c r="C31" s="256">
        <v>124161.32999999994</v>
      </c>
      <c r="D31" s="256">
        <v>181017.38999999993</v>
      </c>
      <c r="E31" s="256">
        <v>128321.88000000003</v>
      </c>
      <c r="F31" s="256">
        <v>109180.21999999993</v>
      </c>
      <c r="G31" s="256">
        <v>128703.72000000002</v>
      </c>
      <c r="H31" s="256">
        <v>167047.14999999997</v>
      </c>
      <c r="I31" s="256">
        <v>132554.25999999992</v>
      </c>
      <c r="J31" s="256">
        <v>137188.43000000011</v>
      </c>
      <c r="K31" s="3"/>
      <c r="L31" s="92" t="str">
        <f t="shared" si="50"/>
        <v/>
      </c>
      <c r="N31" s="163" t="s">
        <v>80</v>
      </c>
      <c r="O31" s="25">
        <v>34176.324999999983</v>
      </c>
      <c r="P31" s="256">
        <v>30181.553999999996</v>
      </c>
      <c r="Q31" s="256">
        <v>34669.633000000002</v>
      </c>
      <c r="R31" s="256">
        <v>29423.860999999994</v>
      </c>
      <c r="S31" s="256">
        <v>29544.088000000018</v>
      </c>
      <c r="T31" s="256">
        <v>34831.201999999983</v>
      </c>
      <c r="U31" s="256">
        <v>34959.243999999999</v>
      </c>
      <c r="V31" s="256">
        <v>36871.593000000023</v>
      </c>
      <c r="W31" s="256">
        <v>37148.373999999989</v>
      </c>
      <c r="X31" s="3"/>
      <c r="Y31" s="92" t="str">
        <f t="shared" si="51"/>
        <v/>
      </c>
      <c r="AA31" s="350">
        <f t="shared" si="41"/>
        <v>2.0964781146598703</v>
      </c>
      <c r="AB31" s="259">
        <f t="shared" si="42"/>
        <v>2.4308336581123937</v>
      </c>
      <c r="AC31" s="259">
        <f t="shared" si="43"/>
        <v>1.9152653234034593</v>
      </c>
      <c r="AD31" s="259">
        <f t="shared" si="44"/>
        <v>2.2929730300085991</v>
      </c>
      <c r="AE31" s="259">
        <f t="shared" si="45"/>
        <v>2.7059927155303445</v>
      </c>
      <c r="AF31" s="259">
        <f t="shared" si="46"/>
        <v>2.7063088774745574</v>
      </c>
      <c r="AG31" s="259">
        <f t="shared" si="47"/>
        <v>2.0927770392969895</v>
      </c>
      <c r="AH31" s="259">
        <f t="shared" si="48"/>
        <v>2.7816226351382478</v>
      </c>
      <c r="AI31" s="259">
        <f t="shared" si="48"/>
        <v>2.7078357846940855</v>
      </c>
      <c r="AJ31" s="341" t="str">
        <f t="shared" si="49"/>
        <v/>
      </c>
      <c r="AK31" s="92" t="str">
        <f t="shared" si="52"/>
        <v/>
      </c>
      <c r="AN31" s="164"/>
    </row>
    <row r="32" spans="1:40" ht="20.100000000000001" customHeight="1" x14ac:dyDescent="0.25">
      <c r="A32" s="178" t="s">
        <v>81</v>
      </c>
      <c r="B32" s="174">
        <v>129054.22999999992</v>
      </c>
      <c r="C32" s="256">
        <v>143928.69999999998</v>
      </c>
      <c r="D32" s="256">
        <v>130551.29999999993</v>
      </c>
      <c r="E32" s="256">
        <v>168057.08999999997</v>
      </c>
      <c r="F32" s="256">
        <v>116200.55999999991</v>
      </c>
      <c r="G32" s="256">
        <v>126285.80000000003</v>
      </c>
      <c r="H32" s="256">
        <v>162799.5</v>
      </c>
      <c r="I32" s="256">
        <v>136504.25</v>
      </c>
      <c r="J32" s="256">
        <v>165455.07000000015</v>
      </c>
      <c r="K32" s="3"/>
      <c r="L32" s="92" t="str">
        <f t="shared" si="50"/>
        <v/>
      </c>
      <c r="N32" s="163" t="s">
        <v>81</v>
      </c>
      <c r="O32" s="25">
        <v>29571.834999999992</v>
      </c>
      <c r="P32" s="256">
        <v>27556.182000000004</v>
      </c>
      <c r="Q32" s="256">
        <v>27462.67</v>
      </c>
      <c r="R32" s="256">
        <v>33693.252999999975</v>
      </c>
      <c r="S32" s="256">
        <v>31434.276000000013</v>
      </c>
      <c r="T32" s="256">
        <v>35272.59899999998</v>
      </c>
      <c r="U32" s="256">
        <v>32738.878999999994</v>
      </c>
      <c r="V32" s="256">
        <v>32083.801000000014</v>
      </c>
      <c r="W32" s="256">
        <v>37328.779999999977</v>
      </c>
      <c r="X32" s="3"/>
      <c r="Y32" s="92" t="str">
        <f t="shared" si="51"/>
        <v/>
      </c>
      <c r="AA32" s="350">
        <f t="shared" si="41"/>
        <v>2.2914270225780289</v>
      </c>
      <c r="AB32" s="259">
        <f t="shared" si="42"/>
        <v>1.9145717289185553</v>
      </c>
      <c r="AC32" s="259">
        <f t="shared" si="43"/>
        <v>2.1035922277296368</v>
      </c>
      <c r="AD32" s="259">
        <f t="shared" si="44"/>
        <v>2.004869476200021</v>
      </c>
      <c r="AE32" s="259">
        <f t="shared" si="45"/>
        <v>2.7051742263548508</v>
      </c>
      <c r="AF32" s="259">
        <f t="shared" si="46"/>
        <v>2.7930772105810764</v>
      </c>
      <c r="AG32" s="259">
        <f t="shared" si="47"/>
        <v>2.0109938298336294</v>
      </c>
      <c r="AH32" s="259">
        <f t="shared" si="48"/>
        <v>2.350388431129435</v>
      </c>
      <c r="AI32" s="259">
        <f t="shared" si="48"/>
        <v>2.2561279022758232</v>
      </c>
      <c r="AJ32" s="341" t="str">
        <f t="shared" si="49"/>
        <v/>
      </c>
      <c r="AK32" s="92" t="str">
        <f t="shared" si="52"/>
        <v/>
      </c>
      <c r="AN32" s="164"/>
    </row>
    <row r="33" spans="1:40" ht="20.100000000000001" customHeight="1" x14ac:dyDescent="0.25">
      <c r="A33" s="178" t="s">
        <v>82</v>
      </c>
      <c r="B33" s="174">
        <v>118132.11000000003</v>
      </c>
      <c r="C33" s="256">
        <v>147173.66999999995</v>
      </c>
      <c r="D33" s="256">
        <v>167545.44000000024</v>
      </c>
      <c r="E33" s="256">
        <v>131905.74000000005</v>
      </c>
      <c r="F33" s="256">
        <v>115807.50000000003</v>
      </c>
      <c r="G33" s="256">
        <v>114798.86000000002</v>
      </c>
      <c r="H33" s="256">
        <v>138304.09999999992</v>
      </c>
      <c r="I33" s="256">
        <v>136571.18999999994</v>
      </c>
      <c r="J33" s="256">
        <v>145479.03999999998</v>
      </c>
      <c r="K33" s="3"/>
      <c r="L33" s="92" t="str">
        <f t="shared" si="50"/>
        <v/>
      </c>
      <c r="N33" s="163" t="s">
        <v>82</v>
      </c>
      <c r="O33" s="25">
        <v>29004.790999999972</v>
      </c>
      <c r="P33" s="256">
        <v>32396.498</v>
      </c>
      <c r="Q33" s="256">
        <v>31705.719999999998</v>
      </c>
      <c r="R33" s="256">
        <v>31122.389999999996</v>
      </c>
      <c r="S33" s="256">
        <v>31058.100000000006</v>
      </c>
      <c r="T33" s="256">
        <v>31539.86900000001</v>
      </c>
      <c r="U33" s="256">
        <v>33068.363999999994</v>
      </c>
      <c r="V33" s="256">
        <v>35756.228999999999</v>
      </c>
      <c r="W33" s="256">
        <v>35030.742999999973</v>
      </c>
      <c r="X33" s="3"/>
      <c r="Y33" s="92" t="str">
        <f t="shared" si="51"/>
        <v/>
      </c>
      <c r="AA33" s="350">
        <f t="shared" si="41"/>
        <v>2.4552842575993914</v>
      </c>
      <c r="AB33" s="259">
        <f t="shared" si="42"/>
        <v>2.2012427902355096</v>
      </c>
      <c r="AC33" s="259">
        <f t="shared" si="43"/>
        <v>1.8923654382954234</v>
      </c>
      <c r="AD33" s="259">
        <f t="shared" si="44"/>
        <v>2.3594416740317734</v>
      </c>
      <c r="AE33" s="259">
        <f t="shared" si="45"/>
        <v>2.6818729356906932</v>
      </c>
      <c r="AF33" s="259">
        <f t="shared" si="46"/>
        <v>2.7474026310017368</v>
      </c>
      <c r="AG33" s="259">
        <f t="shared" si="47"/>
        <v>2.3909894211379137</v>
      </c>
      <c r="AH33" s="259">
        <f t="shared" si="48"/>
        <v>2.6181384961205953</v>
      </c>
      <c r="AI33" s="259">
        <f t="shared" si="48"/>
        <v>2.4079580811091397</v>
      </c>
      <c r="AJ33" s="341" t="str">
        <f t="shared" si="49"/>
        <v/>
      </c>
      <c r="AK33" s="92" t="str">
        <f t="shared" si="52"/>
        <v/>
      </c>
      <c r="AN33" s="164"/>
    </row>
    <row r="34" spans="1:40" ht="20.100000000000001" customHeight="1" x14ac:dyDescent="0.25">
      <c r="A34" s="178" t="s">
        <v>83</v>
      </c>
      <c r="B34" s="174">
        <v>135211.27999999997</v>
      </c>
      <c r="C34" s="256">
        <v>175317.34000000005</v>
      </c>
      <c r="D34" s="256">
        <v>118154.39000000004</v>
      </c>
      <c r="E34" s="256">
        <v>152399.24000000002</v>
      </c>
      <c r="F34" s="256">
        <v>114737.72999999998</v>
      </c>
      <c r="G34" s="256">
        <v>115427.66999999995</v>
      </c>
      <c r="H34" s="256">
        <v>126613.06000000001</v>
      </c>
      <c r="I34" s="256">
        <v>158748.79999999984</v>
      </c>
      <c r="J34" s="256">
        <v>150032.0699999998</v>
      </c>
      <c r="K34" s="3"/>
      <c r="L34" s="92" t="str">
        <f t="shared" si="50"/>
        <v/>
      </c>
      <c r="N34" s="163" t="s">
        <v>83</v>
      </c>
      <c r="O34" s="25">
        <v>28421.635000000002</v>
      </c>
      <c r="P34" s="256">
        <v>31101.468000000008</v>
      </c>
      <c r="Q34" s="256">
        <v>27821.58</v>
      </c>
      <c r="R34" s="256">
        <v>30041.770000000019</v>
      </c>
      <c r="S34" s="256">
        <v>29496.788000000015</v>
      </c>
      <c r="T34" s="256">
        <v>31068.588000000022</v>
      </c>
      <c r="U34" s="256">
        <v>31963.873999999989</v>
      </c>
      <c r="V34" s="256">
        <v>36552.647000000026</v>
      </c>
      <c r="W34" s="256">
        <v>35925.827999999987</v>
      </c>
      <c r="X34" s="3"/>
      <c r="Y34" s="92" t="str">
        <f t="shared" si="51"/>
        <v/>
      </c>
      <c r="AA34" s="350">
        <f t="shared" si="41"/>
        <v>2.1020165625234823</v>
      </c>
      <c r="AB34" s="259">
        <f t="shared" si="42"/>
        <v>1.7740098041642658</v>
      </c>
      <c r="AC34" s="259">
        <f t="shared" si="43"/>
        <v>2.354680177351006</v>
      </c>
      <c r="AD34" s="259">
        <f t="shared" si="44"/>
        <v>1.9712545810595916</v>
      </c>
      <c r="AE34" s="259">
        <f t="shared" si="45"/>
        <v>2.5708010782503732</v>
      </c>
      <c r="AF34" s="259">
        <f t="shared" si="46"/>
        <v>2.691606613908089</v>
      </c>
      <c r="AG34" s="259">
        <f t="shared" si="47"/>
        <v>2.5245321454200687</v>
      </c>
      <c r="AH34" s="259">
        <f t="shared" si="48"/>
        <v>2.302546349956665</v>
      </c>
      <c r="AI34" s="259">
        <f t="shared" si="48"/>
        <v>2.3945432466538676</v>
      </c>
      <c r="AJ34" s="341" t="str">
        <f t="shared" si="49"/>
        <v/>
      </c>
      <c r="AK34" s="92" t="str">
        <f t="shared" si="52"/>
        <v/>
      </c>
      <c r="AN34" s="164"/>
    </row>
    <row r="35" spans="1:40" ht="20.100000000000001" customHeight="1" x14ac:dyDescent="0.25">
      <c r="A35" s="178" t="s">
        <v>84</v>
      </c>
      <c r="B35" s="174">
        <v>127394.07999999993</v>
      </c>
      <c r="C35" s="256">
        <v>153173.20000000004</v>
      </c>
      <c r="D35" s="256">
        <v>157184.51</v>
      </c>
      <c r="E35" s="256">
        <v>153334.56</v>
      </c>
      <c r="F35" s="256">
        <v>127866.06000000003</v>
      </c>
      <c r="G35" s="256">
        <v>125620.06999999993</v>
      </c>
      <c r="H35" s="256">
        <v>136980</v>
      </c>
      <c r="I35" s="256">
        <v>146129.38000000009</v>
      </c>
      <c r="J35" s="256">
        <v>138896.72999999992</v>
      </c>
      <c r="K35" s="3"/>
      <c r="L35" s="92" t="str">
        <f t="shared" si="50"/>
        <v/>
      </c>
      <c r="N35" s="163" t="s">
        <v>84</v>
      </c>
      <c r="O35" s="25">
        <v>32779.412000000004</v>
      </c>
      <c r="P35" s="256">
        <v>32399.374999999993</v>
      </c>
      <c r="Q35" s="256">
        <v>32672.658999999996</v>
      </c>
      <c r="R35" s="256">
        <v>33859.816999999988</v>
      </c>
      <c r="S35" s="256">
        <v>36267.96699999999</v>
      </c>
      <c r="T35" s="256">
        <v>36630.704999999973</v>
      </c>
      <c r="U35" s="256">
        <v>36275.366999999962</v>
      </c>
      <c r="V35" s="256">
        <v>35376.584000000017</v>
      </c>
      <c r="W35" s="256">
        <v>35919.597000000031</v>
      </c>
      <c r="X35" s="3"/>
      <c r="Y35" s="92" t="str">
        <f t="shared" si="51"/>
        <v/>
      </c>
      <c r="AA35" s="350">
        <f t="shared" si="41"/>
        <v>2.5730718413288924</v>
      </c>
      <c r="AB35" s="259">
        <f t="shared" si="42"/>
        <v>2.1152117341675951</v>
      </c>
      <c r="AC35" s="259">
        <f t="shared" si="43"/>
        <v>2.0786182429808124</v>
      </c>
      <c r="AD35" s="259">
        <f t="shared" si="44"/>
        <v>2.2082312689324564</v>
      </c>
      <c r="AE35" s="259">
        <f t="shared" si="45"/>
        <v>2.8364029516511247</v>
      </c>
      <c r="AF35" s="259">
        <f t="shared" si="46"/>
        <v>2.9159914494554884</v>
      </c>
      <c r="AG35" s="259">
        <f t="shared" si="47"/>
        <v>2.6482236092860245</v>
      </c>
      <c r="AH35" s="259">
        <f t="shared" si="48"/>
        <v>2.420908375851591</v>
      </c>
      <c r="AI35" s="259">
        <f t="shared" si="48"/>
        <v>2.586064985115204</v>
      </c>
      <c r="AJ35" s="341" t="str">
        <f t="shared" si="49"/>
        <v/>
      </c>
      <c r="AK35" s="92" t="str">
        <f t="shared" si="52"/>
        <v/>
      </c>
      <c r="AN35" s="164"/>
    </row>
    <row r="36" spans="1:40" ht="20.100000000000001" customHeight="1" x14ac:dyDescent="0.25">
      <c r="A36" s="178" t="s">
        <v>85</v>
      </c>
      <c r="B36" s="174">
        <v>84144.9</v>
      </c>
      <c r="C36" s="256">
        <v>93566.699999999968</v>
      </c>
      <c r="D36" s="256">
        <v>109659.02</v>
      </c>
      <c r="E36" s="256">
        <v>85683.409999999989</v>
      </c>
      <c r="F36" s="256">
        <v>75119.589999999982</v>
      </c>
      <c r="G36" s="256">
        <v>77720.049999999974</v>
      </c>
      <c r="H36" s="256">
        <v>113987.73000000001</v>
      </c>
      <c r="I36" s="256">
        <v>111174.93000000004</v>
      </c>
      <c r="J36" s="256">
        <v>115941.40999999997</v>
      </c>
      <c r="K36" s="3"/>
      <c r="L36" s="92" t="str">
        <f t="shared" si="50"/>
        <v/>
      </c>
      <c r="N36" s="163" t="s">
        <v>85</v>
      </c>
      <c r="O36" s="25">
        <v>21851.23599999999</v>
      </c>
      <c r="P36" s="256">
        <v>23756.94100000001</v>
      </c>
      <c r="Q36" s="256">
        <v>26722.863000000001</v>
      </c>
      <c r="R36" s="256">
        <v>25745.833000000013</v>
      </c>
      <c r="S36" s="256">
        <v>21196.857</v>
      </c>
      <c r="T36" s="256">
        <v>23742.381999999994</v>
      </c>
      <c r="U36" s="256">
        <v>27458.442999999999</v>
      </c>
      <c r="V36" s="256">
        <v>27352.074000000026</v>
      </c>
      <c r="W36" s="256">
        <v>30706.172000000002</v>
      </c>
      <c r="X36" s="3"/>
      <c r="Y36" s="92" t="str">
        <f t="shared" si="51"/>
        <v/>
      </c>
      <c r="AA36" s="350">
        <f t="shared" si="41"/>
        <v>2.596858038930463</v>
      </c>
      <c r="AB36" s="259">
        <f t="shared" si="42"/>
        <v>2.5390380338304137</v>
      </c>
      <c r="AC36" s="259">
        <f t="shared" si="43"/>
        <v>2.4369051446930676</v>
      </c>
      <c r="AD36" s="259">
        <f t="shared" si="44"/>
        <v>3.0047628823362675</v>
      </c>
      <c r="AE36" s="259">
        <f t="shared" si="45"/>
        <v>2.8217482283915563</v>
      </c>
      <c r="AF36" s="259">
        <f t="shared" si="46"/>
        <v>3.0548593316653818</v>
      </c>
      <c r="AG36" s="259">
        <f t="shared" si="47"/>
        <v>2.4088946240090925</v>
      </c>
      <c r="AH36" s="259">
        <f t="shared" si="48"/>
        <v>2.4602735526795487</v>
      </c>
      <c r="AI36" s="259">
        <f t="shared" si="48"/>
        <v>2.6484214742601466</v>
      </c>
      <c r="AJ36" s="341" t="str">
        <f t="shared" si="49"/>
        <v/>
      </c>
      <c r="AK36" s="92" t="str">
        <f t="shared" si="52"/>
        <v/>
      </c>
      <c r="AN36" s="164"/>
    </row>
    <row r="37" spans="1:40" ht="20.100000000000001" customHeight="1" x14ac:dyDescent="0.25">
      <c r="A37" s="178" t="s">
        <v>86</v>
      </c>
      <c r="B37" s="174">
        <v>138558.80000000005</v>
      </c>
      <c r="C37" s="256">
        <v>155834.77000000008</v>
      </c>
      <c r="D37" s="256">
        <v>166910.12999999986</v>
      </c>
      <c r="E37" s="256">
        <v>141021.50999999992</v>
      </c>
      <c r="F37" s="256">
        <v>123949.06000000001</v>
      </c>
      <c r="G37" s="256">
        <v>108934.93999999996</v>
      </c>
      <c r="H37" s="256">
        <v>146959.93000000008</v>
      </c>
      <c r="I37" s="256">
        <v>149813.69000000015</v>
      </c>
      <c r="J37" s="256">
        <v>117216.90999999996</v>
      </c>
      <c r="K37" s="3"/>
      <c r="L37" s="92" t="str">
        <f t="shared" si="50"/>
        <v/>
      </c>
      <c r="N37" s="163" t="s">
        <v>86</v>
      </c>
      <c r="O37" s="25">
        <v>36869.314999999995</v>
      </c>
      <c r="P37" s="256">
        <v>38144.778000000013</v>
      </c>
      <c r="Q37" s="256">
        <v>35747.971000000005</v>
      </c>
      <c r="R37" s="256">
        <v>35405.063999999991</v>
      </c>
      <c r="S37" s="256">
        <v>39468.506000000016</v>
      </c>
      <c r="T37" s="256">
        <v>36656.012999999941</v>
      </c>
      <c r="U37" s="256">
        <v>39730.441999999974</v>
      </c>
      <c r="V37" s="256">
        <v>39192.852999999996</v>
      </c>
      <c r="W37" s="256">
        <v>37315.728999999941</v>
      </c>
      <c r="X37" s="3"/>
      <c r="Y37" s="92" t="str">
        <f t="shared" si="51"/>
        <v/>
      </c>
      <c r="AA37" s="350">
        <f t="shared" si="41"/>
        <v>2.6609147163514684</v>
      </c>
      <c r="AB37" s="259">
        <f t="shared" si="42"/>
        <v>2.4477706740286518</v>
      </c>
      <c r="AC37" s="259">
        <f t="shared" si="43"/>
        <v>2.1417496349682335</v>
      </c>
      <c r="AD37" s="259">
        <f t="shared" si="44"/>
        <v>2.5106144445623939</v>
      </c>
      <c r="AE37" s="259">
        <f t="shared" si="45"/>
        <v>3.1842521435822113</v>
      </c>
      <c r="AF37" s="259">
        <f t="shared" si="46"/>
        <v>3.3649454435831103</v>
      </c>
      <c r="AG37" s="259">
        <f t="shared" si="47"/>
        <v>2.7034880868546924</v>
      </c>
      <c r="AH37" s="259">
        <f t="shared" si="48"/>
        <v>2.6161062450300743</v>
      </c>
      <c r="AI37" s="259">
        <f t="shared" si="48"/>
        <v>3.1834765990674856</v>
      </c>
      <c r="AJ37" s="341" t="str">
        <f t="shared" si="49"/>
        <v/>
      </c>
      <c r="AK37" s="92" t="str">
        <f t="shared" si="52"/>
        <v/>
      </c>
      <c r="AN37" s="164"/>
    </row>
    <row r="38" spans="1:40" ht="20.100000000000001" customHeight="1" x14ac:dyDescent="0.25">
      <c r="A38" s="178" t="s">
        <v>87</v>
      </c>
      <c r="B38" s="174">
        <v>122092.12999999996</v>
      </c>
      <c r="C38" s="256">
        <v>129989.20999999999</v>
      </c>
      <c r="D38" s="256">
        <v>213923.46999999977</v>
      </c>
      <c r="E38" s="256">
        <v>143278.98999999987</v>
      </c>
      <c r="F38" s="256">
        <v>142422.69000000009</v>
      </c>
      <c r="G38" s="256">
        <v>143940.27999999988</v>
      </c>
      <c r="H38" s="256">
        <v>138455.72000000012</v>
      </c>
      <c r="I38" s="256">
        <v>171453.88000000003</v>
      </c>
      <c r="J38" s="256">
        <v>168877.93999999994</v>
      </c>
      <c r="K38" s="3"/>
      <c r="L38" s="92" t="str">
        <f t="shared" si="50"/>
        <v/>
      </c>
      <c r="N38" s="163" t="s">
        <v>87</v>
      </c>
      <c r="O38" s="25">
        <v>39727.941999999974</v>
      </c>
      <c r="P38" s="256">
        <v>40734.826999999983</v>
      </c>
      <c r="Q38" s="256">
        <v>48266.111999999994</v>
      </c>
      <c r="R38" s="256">
        <v>48573.176999999916</v>
      </c>
      <c r="S38" s="256">
        <v>47199.009999999987</v>
      </c>
      <c r="T38" s="256">
        <v>49361.275999999947</v>
      </c>
      <c r="U38" s="256">
        <v>45412.628000000033</v>
      </c>
      <c r="V38" s="256">
        <v>51828.547999999981</v>
      </c>
      <c r="W38" s="256">
        <v>54754.662999999971</v>
      </c>
      <c r="X38" s="3"/>
      <c r="Y38" s="92" t="str">
        <f t="shared" si="51"/>
        <v/>
      </c>
      <c r="AA38" s="350">
        <f t="shared" si="41"/>
        <v>3.2539314368583776</v>
      </c>
      <c r="AB38" s="259">
        <f t="shared" si="42"/>
        <v>3.1337083285605001</v>
      </c>
      <c r="AC38" s="259">
        <f t="shared" si="43"/>
        <v>2.2562326611474677</v>
      </c>
      <c r="AD38" s="259">
        <f t="shared" si="44"/>
        <v>3.3901116276712977</v>
      </c>
      <c r="AE38" s="259">
        <f t="shared" si="45"/>
        <v>3.3140091652530894</v>
      </c>
      <c r="AF38" s="259">
        <f t="shared" si="46"/>
        <v>3.4292885910740196</v>
      </c>
      <c r="AG38" s="259">
        <f t="shared" si="47"/>
        <v>3.2799387414257781</v>
      </c>
      <c r="AH38" s="259">
        <f t="shared" si="48"/>
        <v>3.0228856879762631</v>
      </c>
      <c r="AI38" s="259">
        <f t="shared" si="48"/>
        <v>3.2422626069455838</v>
      </c>
      <c r="AJ38" s="341" t="str">
        <f t="shared" si="49"/>
        <v/>
      </c>
      <c r="AK38" s="92" t="str">
        <f t="shared" si="52"/>
        <v/>
      </c>
      <c r="AN38" s="164"/>
    </row>
    <row r="39" spans="1:40" ht="20.100000000000001" customHeight="1" x14ac:dyDescent="0.25">
      <c r="A39" s="178" t="s">
        <v>88</v>
      </c>
      <c r="B39" s="174">
        <v>155283.11000000002</v>
      </c>
      <c r="C39" s="256">
        <v>190846.28999999995</v>
      </c>
      <c r="D39" s="256">
        <v>164476.10999999999</v>
      </c>
      <c r="E39" s="256">
        <v>155784.03000000006</v>
      </c>
      <c r="F39" s="256">
        <v>141171.96999999974</v>
      </c>
      <c r="G39" s="256">
        <v>154005.31000000008</v>
      </c>
      <c r="H39" s="256">
        <v>193124.43999999997</v>
      </c>
      <c r="I39" s="256">
        <v>201955.88000000003</v>
      </c>
      <c r="J39" s="256">
        <v>161915.69000000009</v>
      </c>
      <c r="K39" s="3"/>
      <c r="L39" s="92" t="str">
        <f t="shared" si="50"/>
        <v/>
      </c>
      <c r="N39" s="163" t="s">
        <v>88</v>
      </c>
      <c r="O39" s="25">
        <v>50334.872000000032</v>
      </c>
      <c r="P39" s="256">
        <v>48986.57900000002</v>
      </c>
      <c r="Q39" s="256">
        <v>51362.042000000016</v>
      </c>
      <c r="R39" s="256">
        <v>51289.855999999963</v>
      </c>
      <c r="S39" s="256">
        <v>48284.936000000031</v>
      </c>
      <c r="T39" s="256">
        <v>53105.856999999989</v>
      </c>
      <c r="U39" s="256">
        <v>59549.020999999986</v>
      </c>
      <c r="V39" s="256">
        <v>59949.772000000063</v>
      </c>
      <c r="W39" s="256">
        <v>53852.74200000002</v>
      </c>
      <c r="X39" s="3"/>
      <c r="Y39" s="92" t="str">
        <f t="shared" si="51"/>
        <v/>
      </c>
      <c r="AA39" s="350">
        <f t="shared" ref="AA39:AB45" si="53">(O39/B39)*10</f>
        <v>3.2414904621629503</v>
      </c>
      <c r="AB39" s="259">
        <f t="shared" si="53"/>
        <v>2.5668080317411479</v>
      </c>
      <c r="AC39" s="259">
        <f t="shared" ref="AC39:AI41" si="54">IF(Q39="","",(Q39/D39)*10)</f>
        <v>3.1227660965473962</v>
      </c>
      <c r="AD39" s="259">
        <f t="shared" si="54"/>
        <v>3.2923693141074821</v>
      </c>
      <c r="AE39" s="259">
        <f t="shared" si="54"/>
        <v>3.4202920027254784</v>
      </c>
      <c r="AF39" s="259">
        <f t="shared" si="54"/>
        <v>3.4483133730908344</v>
      </c>
      <c r="AG39" s="259">
        <f t="shared" si="54"/>
        <v>3.0834533940913951</v>
      </c>
      <c r="AH39" s="259">
        <f t="shared" si="54"/>
        <v>2.9684588534882002</v>
      </c>
      <c r="AI39" s="259">
        <f t="shared" si="54"/>
        <v>3.3259742771068073</v>
      </c>
      <c r="AJ39" s="341" t="str">
        <f t="shared" si="49"/>
        <v/>
      </c>
      <c r="AK39" s="92" t="str">
        <f t="shared" si="52"/>
        <v/>
      </c>
      <c r="AN39" s="164"/>
    </row>
    <row r="40" spans="1:40" ht="20.100000000000001" customHeight="1" thickBot="1" x14ac:dyDescent="0.3">
      <c r="A40" s="178" t="s">
        <v>89</v>
      </c>
      <c r="B40" s="174">
        <v>149645.83999999991</v>
      </c>
      <c r="C40" s="256">
        <v>159202.30000000008</v>
      </c>
      <c r="D40" s="256">
        <v>203434.65000000014</v>
      </c>
      <c r="E40" s="256">
        <v>108594.94999999985</v>
      </c>
      <c r="F40" s="256">
        <v>106301.55</v>
      </c>
      <c r="G40" s="256">
        <v>116548.94000000003</v>
      </c>
      <c r="H40" s="256">
        <v>113772.80000000005</v>
      </c>
      <c r="I40" s="256">
        <v>142835.37999999974</v>
      </c>
      <c r="J40" s="256">
        <v>118795.82999999997</v>
      </c>
      <c r="K40" s="3"/>
      <c r="L40" s="92" t="str">
        <f t="shared" si="50"/>
        <v/>
      </c>
      <c r="N40" s="166" t="s">
        <v>89</v>
      </c>
      <c r="O40" s="25">
        <v>35379.044000000002</v>
      </c>
      <c r="P40" s="256">
        <v>37144.067999999992</v>
      </c>
      <c r="Q40" s="256">
        <v>37986.12000000001</v>
      </c>
      <c r="R40" s="256">
        <v>33420.183999999987</v>
      </c>
      <c r="S40" s="256">
        <v>33733.983000000022</v>
      </c>
      <c r="T40" s="256">
        <v>36039.897999999965</v>
      </c>
      <c r="U40" s="256">
        <v>34055.992000000013</v>
      </c>
      <c r="V40" s="256">
        <v>35937.855999999992</v>
      </c>
      <c r="W40" s="256">
        <v>36139.561000000002</v>
      </c>
      <c r="X40" s="3"/>
      <c r="Y40" s="92" t="str">
        <f t="shared" si="51"/>
        <v/>
      </c>
      <c r="AA40" s="350">
        <f t="shared" si="53"/>
        <v>2.3641849315690981</v>
      </c>
      <c r="AB40" s="259">
        <f t="shared" si="53"/>
        <v>2.3331363931299971</v>
      </c>
      <c r="AC40" s="259">
        <f t="shared" si="54"/>
        <v>1.8672394304510065</v>
      </c>
      <c r="AD40" s="259">
        <f t="shared" si="54"/>
        <v>3.0775081161693092</v>
      </c>
      <c r="AE40" s="259">
        <f t="shared" si="54"/>
        <v>3.1734234355002373</v>
      </c>
      <c r="AF40" s="259">
        <f t="shared" si="54"/>
        <v>3.0922544640903604</v>
      </c>
      <c r="AG40" s="259">
        <f t="shared" si="54"/>
        <v>2.9933333802103839</v>
      </c>
      <c r="AH40" s="259">
        <f t="shared" si="54"/>
        <v>2.5160332124995959</v>
      </c>
      <c r="AI40" s="259">
        <f t="shared" si="54"/>
        <v>3.0421573720222344</v>
      </c>
      <c r="AJ40" s="343" t="str">
        <f t="shared" si="49"/>
        <v/>
      </c>
      <c r="AK40" s="95" t="str">
        <f t="shared" si="52"/>
        <v/>
      </c>
      <c r="AN40" s="164"/>
    </row>
    <row r="41" spans="1:40" ht="20.100000000000001" customHeight="1" thickBot="1" x14ac:dyDescent="0.3">
      <c r="A41" s="52" t="str">
        <f>A19</f>
        <v>janeiro-fevereiro</v>
      </c>
      <c r="B41" s="279">
        <f>SUM(B29:B30)</f>
        <v>174425.06</v>
      </c>
      <c r="C41" s="280">
        <f t="shared" ref="C41:K41" si="55">SUM(C29:C30)</f>
        <v>208639.09999999995</v>
      </c>
      <c r="D41" s="280">
        <f t="shared" si="55"/>
        <v>253815.14</v>
      </c>
      <c r="E41" s="280">
        <f t="shared" si="55"/>
        <v>269670.31999999989</v>
      </c>
      <c r="F41" s="280">
        <f t="shared" si="55"/>
        <v>211733.81000000003</v>
      </c>
      <c r="G41" s="280">
        <f t="shared" si="55"/>
        <v>190536.37999999995</v>
      </c>
      <c r="H41" s="280">
        <f t="shared" si="55"/>
        <v>208741.00999999989</v>
      </c>
      <c r="I41" s="280">
        <f t="shared" si="55"/>
        <v>201192.54999999981</v>
      </c>
      <c r="J41" s="280">
        <f t="shared" si="55"/>
        <v>280110.27999999991</v>
      </c>
      <c r="K41" s="281">
        <f t="shared" si="55"/>
        <v>234632.75999999995</v>
      </c>
      <c r="L41" s="104">
        <f t="shared" si="50"/>
        <v>0.16620998143320997</v>
      </c>
      <c r="N41" s="163"/>
      <c r="O41" s="279">
        <f>SUM(O29:O30)</f>
        <v>48040.244999999981</v>
      </c>
      <c r="P41" s="280">
        <f t="shared" ref="P41:X41" si="56">SUM(P29:P30)</f>
        <v>48585.301999999996</v>
      </c>
      <c r="Q41" s="280">
        <f t="shared" si="56"/>
        <v>51645.723999999995</v>
      </c>
      <c r="R41" s="280">
        <f t="shared" si="56"/>
        <v>55022.849000000002</v>
      </c>
      <c r="S41" s="280">
        <f t="shared" si="56"/>
        <v>59268.65800000001</v>
      </c>
      <c r="T41" s="280">
        <f t="shared" si="56"/>
        <v>53639.001999999979</v>
      </c>
      <c r="U41" s="280">
        <f t="shared" si="56"/>
        <v>56052.54700000002</v>
      </c>
      <c r="V41" s="280">
        <f t="shared" si="56"/>
        <v>52799.714999999982</v>
      </c>
      <c r="W41" s="280">
        <f t="shared" si="56"/>
        <v>63923.851000000017</v>
      </c>
      <c r="X41" s="281">
        <f t="shared" si="56"/>
        <v>64767.645000000019</v>
      </c>
      <c r="Y41" s="104">
        <f t="shared" si="51"/>
        <v>0.22666656439338811</v>
      </c>
      <c r="AA41" s="351">
        <f t="shared" si="53"/>
        <v>2.7542054450203417</v>
      </c>
      <c r="AB41" s="285">
        <f t="shared" si="53"/>
        <v>2.3286767437167821</v>
      </c>
      <c r="AC41" s="285">
        <f t="shared" si="54"/>
        <v>2.0347771216484563</v>
      </c>
      <c r="AD41" s="285">
        <f t="shared" si="54"/>
        <v>2.0403746693369897</v>
      </c>
      <c r="AE41" s="285">
        <f t="shared" si="54"/>
        <v>2.799206135288455</v>
      </c>
      <c r="AF41" s="285">
        <f t="shared" si="54"/>
        <v>2.815158029138582</v>
      </c>
      <c r="AG41" s="285">
        <f t="shared" si="54"/>
        <v>2.6852675954763292</v>
      </c>
      <c r="AH41" s="285">
        <f t="shared" si="54"/>
        <v>2.6243374816811076</v>
      </c>
      <c r="AI41" s="285">
        <f t="shared" si="54"/>
        <v>2.2820958588167501</v>
      </c>
      <c r="AJ41" s="182">
        <f t="shared" si="49"/>
        <v>2.760383716238092</v>
      </c>
      <c r="AK41" s="104">
        <f t="shared" si="52"/>
        <v>5.1840220820165019E-2</v>
      </c>
      <c r="AN41" s="164"/>
    </row>
    <row r="42" spans="1:40" ht="20.100000000000001" customHeight="1" x14ac:dyDescent="0.25">
      <c r="A42" s="178" t="s">
        <v>90</v>
      </c>
      <c r="B42" s="174">
        <f>SUM(B29:B31)</f>
        <v>337442.86</v>
      </c>
      <c r="C42" s="256">
        <f>SUM(C29:C31)</f>
        <v>332800.42999999988</v>
      </c>
      <c r="D42" s="256">
        <f>SUM(D29:D31)</f>
        <v>434832.52999999991</v>
      </c>
      <c r="E42" s="256">
        <f t="shared" ref="E42:F42" si="57">SUM(E29:E31)</f>
        <v>397992.19999999995</v>
      </c>
      <c r="F42" s="256">
        <f t="shared" si="57"/>
        <v>320914.02999999997</v>
      </c>
      <c r="G42" s="256">
        <f t="shared" ref="G42:H42" si="58">SUM(G29:G31)</f>
        <v>319240.09999999998</v>
      </c>
      <c r="H42" s="256">
        <f t="shared" si="58"/>
        <v>375788.15999999986</v>
      </c>
      <c r="I42" s="256">
        <f t="shared" ref="I42:J42" si="59">SUM(I29:I31)</f>
        <v>333746.80999999971</v>
      </c>
      <c r="J42" s="256">
        <f t="shared" si="59"/>
        <v>417298.71</v>
      </c>
      <c r="K42" s="3" t="str">
        <f>IF(K31="","",SUM(K29:K31))</f>
        <v/>
      </c>
      <c r="L42" s="104" t="str">
        <f t="shared" si="50"/>
        <v/>
      </c>
      <c r="N42" s="162" t="s">
        <v>90</v>
      </c>
      <c r="O42" s="25">
        <f>SUM(O29:O31)</f>
        <v>82216.569999999963</v>
      </c>
      <c r="P42" s="256">
        <f>SUM(P29:P31)</f>
        <v>78766.856</v>
      </c>
      <c r="Q42" s="256">
        <f>SUM(Q29:Q31)</f>
        <v>86315.356999999989</v>
      </c>
      <c r="R42" s="256">
        <f t="shared" ref="R42:S42" si="60">SUM(R29:R31)</f>
        <v>84446.709999999992</v>
      </c>
      <c r="S42" s="256">
        <f t="shared" si="60"/>
        <v>88812.746000000028</v>
      </c>
      <c r="T42" s="256">
        <f t="shared" ref="T42:U42" si="61">SUM(T29:T31)</f>
        <v>88470.203999999969</v>
      </c>
      <c r="U42" s="256">
        <f t="shared" si="61"/>
        <v>91011.791000000027</v>
      </c>
      <c r="V42" s="256">
        <f t="shared" ref="V42:W42" si="62">SUM(V29:V31)</f>
        <v>89671.308000000005</v>
      </c>
      <c r="W42" s="256">
        <f t="shared" si="62"/>
        <v>101072.22500000001</v>
      </c>
      <c r="X42" s="3" t="str">
        <f>IF(X31="","",SUM(X29:X31))</f>
        <v/>
      </c>
      <c r="Y42" s="104" t="str">
        <f t="shared" si="51"/>
        <v/>
      </c>
      <c r="AA42" s="349">
        <f t="shared" si="53"/>
        <v>2.4364590200545351</v>
      </c>
      <c r="AB42" s="258">
        <f t="shared" si="53"/>
        <v>2.3667894900255999</v>
      </c>
      <c r="AC42" s="258">
        <f t="shared" ref="AC42:AI44" si="63">(Q42/D42)*10</f>
        <v>1.9850252923809542</v>
      </c>
      <c r="AD42" s="258">
        <f t="shared" si="63"/>
        <v>2.1218182165379122</v>
      </c>
      <c r="AE42" s="258">
        <f t="shared" si="63"/>
        <v>2.7674934000236773</v>
      </c>
      <c r="AF42" s="258">
        <f t="shared" si="63"/>
        <v>2.7712747865947911</v>
      </c>
      <c r="AG42" s="258">
        <f t="shared" si="63"/>
        <v>2.4218908599994227</v>
      </c>
      <c r="AH42" s="258">
        <f t="shared" si="63"/>
        <v>2.6868064446818258</v>
      </c>
      <c r="AI42" s="258">
        <f t="shared" si="63"/>
        <v>2.4220593684557521</v>
      </c>
      <c r="AJ42" s="342" t="str">
        <f t="shared" si="49"/>
        <v/>
      </c>
      <c r="AK42" s="104" t="str">
        <f t="shared" si="52"/>
        <v/>
      </c>
      <c r="AN42" s="164"/>
    </row>
    <row r="43" spans="1:40" ht="20.100000000000001" customHeight="1" x14ac:dyDescent="0.25">
      <c r="A43" s="178" t="s">
        <v>91</v>
      </c>
      <c r="B43" s="174">
        <f>SUM(B32:B34)</f>
        <v>382397.61999999994</v>
      </c>
      <c r="C43" s="256">
        <f>SUM(C32:C34)</f>
        <v>466419.70999999996</v>
      </c>
      <c r="D43" s="256">
        <f>SUM(D32:D34)</f>
        <v>416251.13000000024</v>
      </c>
      <c r="E43" s="256">
        <f t="shared" ref="E43:F43" si="64">SUM(E32:E34)</f>
        <v>452362.07000000007</v>
      </c>
      <c r="F43" s="256">
        <f t="shared" si="64"/>
        <v>346745.78999999992</v>
      </c>
      <c r="G43" s="256">
        <f t="shared" ref="G43:H43" si="65">SUM(G32:G34)</f>
        <v>356512.32999999996</v>
      </c>
      <c r="H43" s="256">
        <f t="shared" si="65"/>
        <v>427716.65999999992</v>
      </c>
      <c r="I43" s="256">
        <f t="shared" ref="I43:J43" si="66">SUM(I32:I34)</f>
        <v>431824.23999999976</v>
      </c>
      <c r="J43" s="256">
        <f t="shared" si="66"/>
        <v>460966.17999999993</v>
      </c>
      <c r="K43" s="3" t="str">
        <f>IF(K34="","",SUM(K32:K34))</f>
        <v/>
      </c>
      <c r="L43" s="92" t="str">
        <f t="shared" si="50"/>
        <v/>
      </c>
      <c r="N43" s="163" t="s">
        <v>91</v>
      </c>
      <c r="O43" s="25">
        <f>SUM(O32:O34)</f>
        <v>86998.260999999969</v>
      </c>
      <c r="P43" s="256">
        <f>SUM(P32:P34)</f>
        <v>91054.148000000016</v>
      </c>
      <c r="Q43" s="256">
        <f>SUM(Q32:Q34)</f>
        <v>86989.97</v>
      </c>
      <c r="R43" s="256">
        <f t="shared" ref="R43:S43" si="67">SUM(R32:R34)</f>
        <v>94857.412999999986</v>
      </c>
      <c r="S43" s="256">
        <f t="shared" si="67"/>
        <v>91989.164000000033</v>
      </c>
      <c r="T43" s="256">
        <f t="shared" ref="T43:U43" si="68">SUM(T32:T34)</f>
        <v>97881.056000000011</v>
      </c>
      <c r="U43" s="256">
        <f t="shared" si="68"/>
        <v>97771.116999999969</v>
      </c>
      <c r="V43" s="256">
        <f t="shared" ref="V43:W43" si="69">SUM(V32:V34)</f>
        <v>104392.67700000004</v>
      </c>
      <c r="W43" s="256">
        <f t="shared" si="69"/>
        <v>108285.35099999994</v>
      </c>
      <c r="X43" s="3" t="str">
        <f>IF(X34="","",SUM(X32:X34))</f>
        <v/>
      </c>
      <c r="Y43" s="92" t="str">
        <f t="shared" si="51"/>
        <v/>
      </c>
      <c r="AA43" s="350">
        <f t="shared" si="53"/>
        <v>2.2750732862824821</v>
      </c>
      <c r="AB43" s="259">
        <f t="shared" si="53"/>
        <v>1.9521934010893327</v>
      </c>
      <c r="AC43" s="259">
        <f t="shared" si="63"/>
        <v>2.0898434558003469</v>
      </c>
      <c r="AD43" s="259">
        <f t="shared" si="63"/>
        <v>2.0969356029341712</v>
      </c>
      <c r="AE43" s="259">
        <f t="shared" si="63"/>
        <v>2.6529280715996597</v>
      </c>
      <c r="AF43" s="259">
        <f t="shared" si="63"/>
        <v>2.7455167118623924</v>
      </c>
      <c r="AG43" s="259">
        <f t="shared" si="63"/>
        <v>2.2858851698692302</v>
      </c>
      <c r="AH43" s="259">
        <f t="shared" si="63"/>
        <v>2.4174807092811674</v>
      </c>
      <c r="AI43" s="259">
        <f t="shared" si="63"/>
        <v>2.349095350118743</v>
      </c>
      <c r="AJ43" s="341" t="str">
        <f t="shared" si="49"/>
        <v/>
      </c>
      <c r="AK43" s="92" t="str">
        <f t="shared" si="52"/>
        <v/>
      </c>
      <c r="AN43" s="164"/>
    </row>
    <row r="44" spans="1:40" ht="20.100000000000001" customHeight="1" x14ac:dyDescent="0.25">
      <c r="A44" s="178" t="s">
        <v>92</v>
      </c>
      <c r="B44" s="174">
        <f>SUM(B35:B37)</f>
        <v>350097.77999999997</v>
      </c>
      <c r="C44" s="256">
        <f>SUM(C35:C37)</f>
        <v>402574.6700000001</v>
      </c>
      <c r="D44" s="256">
        <f>SUM(D35:D37)</f>
        <v>433753.65999999992</v>
      </c>
      <c r="E44" s="256">
        <f t="shared" ref="E44:F44" si="70">SUM(E35:E37)</f>
        <v>380039.47999999986</v>
      </c>
      <c r="F44" s="256">
        <f t="shared" si="70"/>
        <v>326934.71000000002</v>
      </c>
      <c r="G44" s="256">
        <f t="shared" ref="G44:H44" si="71">SUM(G35:G37)</f>
        <v>312275.05999999988</v>
      </c>
      <c r="H44" s="256">
        <f t="shared" si="71"/>
        <v>397927.66000000009</v>
      </c>
      <c r="I44" s="256">
        <f t="shared" ref="I44:J44" si="72">SUM(I35:I37)</f>
        <v>407118.00000000023</v>
      </c>
      <c r="J44" s="256">
        <f t="shared" si="72"/>
        <v>372055.04999999987</v>
      </c>
      <c r="K44" s="3" t="str">
        <f>IF(K37="","",SUM(K35:K37))</f>
        <v/>
      </c>
      <c r="L44" s="92" t="str">
        <f t="shared" si="50"/>
        <v/>
      </c>
      <c r="N44" s="163" t="s">
        <v>92</v>
      </c>
      <c r="O44" s="25">
        <f>SUM(O35:O37)</f>
        <v>91499.962999999989</v>
      </c>
      <c r="P44" s="256">
        <f>SUM(P35:P37)</f>
        <v>94301.094000000012</v>
      </c>
      <c r="Q44" s="256">
        <f>SUM(Q35:Q37)</f>
        <v>95143.493000000002</v>
      </c>
      <c r="R44" s="256">
        <f t="shared" ref="R44:S44" si="73">SUM(R35:R37)</f>
        <v>95010.713999999993</v>
      </c>
      <c r="S44" s="256">
        <f t="shared" si="73"/>
        <v>96933.330000000016</v>
      </c>
      <c r="T44" s="256">
        <f t="shared" ref="T44:U44" si="74">SUM(T35:T37)</f>
        <v>97029.099999999919</v>
      </c>
      <c r="U44" s="256">
        <f t="shared" si="74"/>
        <v>103464.25199999993</v>
      </c>
      <c r="V44" s="256">
        <f t="shared" ref="V44:W44" si="75">SUM(V35:V37)</f>
        <v>101921.51100000003</v>
      </c>
      <c r="W44" s="256">
        <f t="shared" si="75"/>
        <v>103941.49799999996</v>
      </c>
      <c r="X44" s="3" t="str">
        <f>IF(X37="","",SUM(X35:X37))</f>
        <v/>
      </c>
      <c r="Y44" s="92" t="str">
        <f t="shared" si="51"/>
        <v/>
      </c>
      <c r="AA44" s="350">
        <f t="shared" si="53"/>
        <v>2.613554504687233</v>
      </c>
      <c r="AB44" s="259">
        <f t="shared" si="53"/>
        <v>2.3424497621770386</v>
      </c>
      <c r="AC44" s="259">
        <f t="shared" si="63"/>
        <v>2.1934914163029777</v>
      </c>
      <c r="AD44" s="259">
        <f t="shared" si="63"/>
        <v>2.5000222082189993</v>
      </c>
      <c r="AE44" s="259">
        <f t="shared" si="63"/>
        <v>2.9649140037776966</v>
      </c>
      <c r="AF44" s="259">
        <f t="shared" si="63"/>
        <v>3.1071677642140223</v>
      </c>
      <c r="AG44" s="259">
        <f t="shared" si="63"/>
        <v>2.6000769084511473</v>
      </c>
      <c r="AH44" s="259">
        <f t="shared" si="63"/>
        <v>2.5034882024376213</v>
      </c>
      <c r="AI44" s="259">
        <f t="shared" si="63"/>
        <v>2.7937128658783155</v>
      </c>
      <c r="AJ44" s="341" t="str">
        <f t="shared" si="49"/>
        <v/>
      </c>
      <c r="AK44" s="92" t="str">
        <f t="shared" si="52"/>
        <v/>
      </c>
      <c r="AN44" s="164"/>
    </row>
    <row r="45" spans="1:40" ht="20.100000000000001" customHeight="1" thickBot="1" x14ac:dyDescent="0.3">
      <c r="A45" s="179" t="s">
        <v>93</v>
      </c>
      <c r="B45" s="348">
        <f>SUM(B38:B40)</f>
        <v>427021.0799999999</v>
      </c>
      <c r="C45" s="257">
        <f>SUM(C38:C40)</f>
        <v>480037.80000000005</v>
      </c>
      <c r="D45" s="257">
        <f>IF(D40="","",SUM(D38:D40))</f>
        <v>581834.22999999986</v>
      </c>
      <c r="E45" s="257">
        <f t="shared" ref="E45:F45" si="76">IF(E40="","",SUM(E38:E40))</f>
        <v>407657.96999999974</v>
      </c>
      <c r="F45" s="257">
        <f t="shared" si="76"/>
        <v>389896.20999999979</v>
      </c>
      <c r="G45" s="257">
        <f t="shared" ref="G45:K45" si="77">IF(G40="","",SUM(G38:G40))</f>
        <v>414494.53</v>
      </c>
      <c r="H45" s="257">
        <f t="shared" si="77"/>
        <v>445352.96000000014</v>
      </c>
      <c r="I45" s="257">
        <f t="shared" ref="I45:J45" si="78">IF(I40="","",SUM(I38:I40))</f>
        <v>516245.13999999978</v>
      </c>
      <c r="J45" s="257">
        <f t="shared" si="78"/>
        <v>449589.45999999996</v>
      </c>
      <c r="K45" s="180" t="str">
        <f t="shared" si="77"/>
        <v/>
      </c>
      <c r="L45" s="95" t="str">
        <f t="shared" si="50"/>
        <v/>
      </c>
      <c r="N45" s="166" t="s">
        <v>93</v>
      </c>
      <c r="O45" s="28">
        <f>SUM(O38:O40)</f>
        <v>125441.85800000001</v>
      </c>
      <c r="P45" s="257">
        <f>SUM(P38:P40)</f>
        <v>126865.47399999999</v>
      </c>
      <c r="Q45" s="257">
        <f>IF(Q40="","",SUM(Q38:Q40))</f>
        <v>137614.27400000003</v>
      </c>
      <c r="R45" s="257">
        <f t="shared" ref="R45:S45" si="79">IF(R40="","",SUM(R38:R40))</f>
        <v>133283.21699999986</v>
      </c>
      <c r="S45" s="257">
        <f t="shared" si="79"/>
        <v>129217.92900000005</v>
      </c>
      <c r="T45" s="257">
        <f t="shared" ref="T45:X45" si="80">IF(T40="","",SUM(T38:T40))</f>
        <v>138507.0309999999</v>
      </c>
      <c r="U45" s="257">
        <f t="shared" si="80"/>
        <v>139017.64100000003</v>
      </c>
      <c r="V45" s="257">
        <f t="shared" ref="V45:W45" si="81">IF(V40="","",SUM(V38:V40))</f>
        <v>147716.17600000004</v>
      </c>
      <c r="W45" s="257">
        <f t="shared" si="81"/>
        <v>144746.96600000001</v>
      </c>
      <c r="X45" s="180" t="str">
        <f t="shared" si="80"/>
        <v/>
      </c>
      <c r="Y45" s="95" t="str">
        <f t="shared" si="51"/>
        <v/>
      </c>
      <c r="AA45" s="352">
        <f t="shared" si="53"/>
        <v>2.9376034082439215</v>
      </c>
      <c r="AB45" s="260">
        <f t="shared" si="53"/>
        <v>2.642822586054681</v>
      </c>
      <c r="AC45" s="260">
        <f t="shared" ref="AC45:AI45" si="82">IF(Q40="","",(Q45/D45)*10)</f>
        <v>2.3651800960558829</v>
      </c>
      <c r="AD45" s="260">
        <f t="shared" si="82"/>
        <v>3.2694863539648189</v>
      </c>
      <c r="AE45" s="260">
        <f t="shared" si="82"/>
        <v>3.3141622228130947</v>
      </c>
      <c r="AF45" s="260">
        <f t="shared" si="82"/>
        <v>3.3415888745262787</v>
      </c>
      <c r="AG45" s="260">
        <f t="shared" si="82"/>
        <v>3.1215160442629593</v>
      </c>
      <c r="AH45" s="260">
        <f t="shared" si="82"/>
        <v>2.8613572226558897</v>
      </c>
      <c r="AI45" s="260">
        <f t="shared" si="82"/>
        <v>3.2195364633325707</v>
      </c>
      <c r="AJ45" s="343" t="str">
        <f t="shared" si="49"/>
        <v/>
      </c>
      <c r="AK45" s="95" t="str">
        <f t="shared" si="52"/>
        <v/>
      </c>
      <c r="AN45" s="164"/>
    </row>
    <row r="46" spans="1:40" x14ac:dyDescent="0.25"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AN46" s="164"/>
    </row>
    <row r="47" spans="1:40" ht="15.75" thickBot="1" x14ac:dyDescent="0.3">
      <c r="L47" s="159" t="s">
        <v>1</v>
      </c>
      <c r="Y47" s="206">
        <v>1000</v>
      </c>
      <c r="AK47" s="206" t="s">
        <v>52</v>
      </c>
      <c r="AN47" s="164"/>
    </row>
    <row r="48" spans="1:40" ht="20.100000000000001" customHeight="1" x14ac:dyDescent="0.25">
      <c r="A48" s="392" t="s">
        <v>16</v>
      </c>
      <c r="B48" s="394" t="s">
        <v>77</v>
      </c>
      <c r="C48" s="388"/>
      <c r="D48" s="388"/>
      <c r="E48" s="388"/>
      <c r="F48" s="388"/>
      <c r="G48" s="388"/>
      <c r="H48" s="388"/>
      <c r="I48" s="388"/>
      <c r="J48" s="388"/>
      <c r="K48" s="389"/>
      <c r="L48" s="390" t="s">
        <v>136</v>
      </c>
      <c r="N48" s="395" t="s">
        <v>3</v>
      </c>
      <c r="O48" s="387" t="s">
        <v>77</v>
      </c>
      <c r="P48" s="388"/>
      <c r="Q48" s="388"/>
      <c r="R48" s="388"/>
      <c r="S48" s="388"/>
      <c r="T48" s="388"/>
      <c r="U48" s="388"/>
      <c r="V48" s="388"/>
      <c r="W48" s="388"/>
      <c r="X48" s="389"/>
      <c r="Y48" s="390" t="s">
        <v>136</v>
      </c>
      <c r="AA48" s="387" t="s">
        <v>77</v>
      </c>
      <c r="AB48" s="388"/>
      <c r="AC48" s="388"/>
      <c r="AD48" s="388"/>
      <c r="AE48" s="388"/>
      <c r="AF48" s="388"/>
      <c r="AG48" s="388"/>
      <c r="AH48" s="388"/>
      <c r="AI48" s="388"/>
      <c r="AJ48" s="389"/>
      <c r="AK48" s="390" t="str">
        <f>Y48</f>
        <v>D       2019/2018</v>
      </c>
      <c r="AN48" s="164"/>
    </row>
    <row r="49" spans="1:40" ht="20.100000000000001" customHeight="1" thickBot="1" x14ac:dyDescent="0.3">
      <c r="A49" s="393"/>
      <c r="B49" s="148">
        <v>2010</v>
      </c>
      <c r="C49" s="214">
        <v>2011</v>
      </c>
      <c r="D49" s="214">
        <v>2012</v>
      </c>
      <c r="E49" s="214">
        <v>2013</v>
      </c>
      <c r="F49" s="214">
        <v>2014</v>
      </c>
      <c r="G49" s="214">
        <v>2015</v>
      </c>
      <c r="H49" s="214">
        <v>2016</v>
      </c>
      <c r="I49" s="214">
        <v>2017</v>
      </c>
      <c r="J49" s="214">
        <v>2018</v>
      </c>
      <c r="K49" s="211">
        <v>2019</v>
      </c>
      <c r="L49" s="391"/>
      <c r="N49" s="396"/>
      <c r="O49" s="36">
        <v>2010</v>
      </c>
      <c r="P49" s="214">
        <v>2011</v>
      </c>
      <c r="Q49" s="214">
        <v>2012</v>
      </c>
      <c r="R49" s="214">
        <v>2013</v>
      </c>
      <c r="S49" s="214">
        <v>2014</v>
      </c>
      <c r="T49" s="214">
        <v>2015</v>
      </c>
      <c r="U49" s="214">
        <v>2016</v>
      </c>
      <c r="V49" s="214">
        <v>2017</v>
      </c>
      <c r="W49" s="214">
        <v>2018</v>
      </c>
      <c r="X49" s="211">
        <v>2019</v>
      </c>
      <c r="Y49" s="391"/>
      <c r="AA49" s="36">
        <v>2010</v>
      </c>
      <c r="AB49" s="214">
        <v>2011</v>
      </c>
      <c r="AC49" s="214">
        <v>2012</v>
      </c>
      <c r="AD49" s="214">
        <v>2013</v>
      </c>
      <c r="AE49" s="214">
        <v>2014</v>
      </c>
      <c r="AF49" s="214">
        <v>2015</v>
      </c>
      <c r="AG49" s="214">
        <v>2017</v>
      </c>
      <c r="AH49" s="214">
        <v>2017</v>
      </c>
      <c r="AI49" s="214">
        <v>2018</v>
      </c>
      <c r="AJ49" s="211">
        <v>2019</v>
      </c>
      <c r="AK49" s="391"/>
      <c r="AN49" s="164"/>
    </row>
    <row r="50" spans="1:40" ht="3" customHeight="1" thickBot="1" x14ac:dyDescent="0.3">
      <c r="A50" s="161" t="s">
        <v>95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207"/>
      <c r="M50" s="8"/>
      <c r="N50" s="161"/>
      <c r="O50" s="186">
        <v>2010</v>
      </c>
      <c r="P50" s="186">
        <v>2011</v>
      </c>
      <c r="Q50" s="186">
        <v>2012</v>
      </c>
      <c r="R50" s="186"/>
      <c r="S50" s="186"/>
      <c r="T50" s="186"/>
      <c r="U50" s="186"/>
      <c r="V50" s="186"/>
      <c r="W50" s="186"/>
      <c r="X50" s="186"/>
      <c r="Y50" s="205"/>
      <c r="Z50" s="8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207"/>
      <c r="AN50" s="164"/>
    </row>
    <row r="51" spans="1:40" ht="20.100000000000001" customHeight="1" x14ac:dyDescent="0.25">
      <c r="A51" s="177" t="s">
        <v>78</v>
      </c>
      <c r="B51" s="172">
        <v>77038.130000000048</v>
      </c>
      <c r="C51" s="255">
        <v>75617.27</v>
      </c>
      <c r="D51" s="255">
        <v>113844.10000000002</v>
      </c>
      <c r="E51" s="255">
        <v>93610.949999999983</v>
      </c>
      <c r="F51" s="255">
        <v>94388.039999999921</v>
      </c>
      <c r="G51" s="255">
        <v>91436.9399999999</v>
      </c>
      <c r="H51" s="255">
        <v>70145.979999999967</v>
      </c>
      <c r="I51" s="255">
        <v>96671.300000000032</v>
      </c>
      <c r="J51" s="255">
        <v>86694.989999999991</v>
      </c>
      <c r="K51" s="169">
        <v>102763.39999999991</v>
      </c>
      <c r="L51" s="104">
        <f>IF(K51="","",(K51-I51)/I51)</f>
        <v>6.3018703586275066E-2</v>
      </c>
      <c r="N51" s="163" t="s">
        <v>78</v>
      </c>
      <c r="O51" s="172">
        <v>14178.058999999999</v>
      </c>
      <c r="P51" s="255">
        <v>16344.844999999999</v>
      </c>
      <c r="Q51" s="255">
        <v>18481.169000000002</v>
      </c>
      <c r="R51" s="255">
        <v>20000.632999999987</v>
      </c>
      <c r="S51" s="255">
        <v>18045.733999999989</v>
      </c>
      <c r="T51" s="255">
        <v>19063.57499999999</v>
      </c>
      <c r="U51" s="255">
        <v>17884.870999999992</v>
      </c>
      <c r="V51" s="255">
        <v>22256.648000000001</v>
      </c>
      <c r="W51" s="255">
        <v>22753.967000000004</v>
      </c>
      <c r="X51" s="169">
        <v>25859.797999999988</v>
      </c>
      <c r="Y51" s="104">
        <f>IF(X51="","",(X51-V51)/V51)</f>
        <v>0.16189095500813899</v>
      </c>
      <c r="AA51" s="349">
        <f t="shared" ref="AA51:AA60" si="83">(O51/B51)*10</f>
        <v>1.8403950095881081</v>
      </c>
      <c r="AB51" s="258">
        <f t="shared" ref="AB51:AB60" si="84">(P51/C51)*10</f>
        <v>2.1615227579625658</v>
      </c>
      <c r="AC51" s="258">
        <f t="shared" ref="AC51:AC60" si="85">(Q51/D51)*10</f>
        <v>1.6233752122420044</v>
      </c>
      <c r="AD51" s="258">
        <f t="shared" ref="AD51:AD60" si="86">(R51/E51)*10</f>
        <v>2.1365698136809841</v>
      </c>
      <c r="AE51" s="258">
        <f t="shared" ref="AE51:AE60" si="87">(S51/F51)*10</f>
        <v>1.9118665881821473</v>
      </c>
      <c r="AF51" s="258">
        <f t="shared" ref="AF51:AF60" si="88">(T51/G51)*10</f>
        <v>2.084887683249244</v>
      </c>
      <c r="AG51" s="258">
        <f t="shared" ref="AG51:AG60" si="89">(U51/H51)*10</f>
        <v>2.5496644283820684</v>
      </c>
      <c r="AH51" s="258">
        <f t="shared" ref="AH51:AI60" si="90">(V51/I51)*10</f>
        <v>2.302301510375881</v>
      </c>
      <c r="AI51" s="258">
        <f t="shared" si="90"/>
        <v>2.6245999913028428</v>
      </c>
      <c r="AJ51" s="182">
        <f t="shared" ref="AJ51:AJ67" si="91">IF(K51="","",(X51/K51)*10)</f>
        <v>2.5164404836741494</v>
      </c>
      <c r="AK51" s="104">
        <f>IF(AJ51="","",(AJ51-AH51)/AH51)</f>
        <v>9.3010829525672051E-2</v>
      </c>
      <c r="AN51" s="164"/>
    </row>
    <row r="52" spans="1:40" ht="20.100000000000001" customHeight="1" x14ac:dyDescent="0.25">
      <c r="A52" s="178" t="s">
        <v>79</v>
      </c>
      <c r="B52" s="174">
        <v>72819.339999999982</v>
      </c>
      <c r="C52" s="256">
        <v>87274.840000000011</v>
      </c>
      <c r="D52" s="256">
        <v>101727.20000000001</v>
      </c>
      <c r="E52" s="256">
        <v>110658.78999999996</v>
      </c>
      <c r="F52" s="256">
        <v>109991.49999999996</v>
      </c>
      <c r="G52" s="256">
        <v>92866.790000000066</v>
      </c>
      <c r="H52" s="256">
        <v>72567.640000000072</v>
      </c>
      <c r="I52" s="256">
        <v>85040.37</v>
      </c>
      <c r="J52" s="256">
        <v>97742.109999999957</v>
      </c>
      <c r="K52" s="3">
        <v>111775.44999999997</v>
      </c>
      <c r="L52" s="92">
        <f t="shared" ref="L52:L67" si="92">IF(K52="","",(K52-I52)/I52)</f>
        <v>0.31438104043996956</v>
      </c>
      <c r="N52" s="163" t="s">
        <v>79</v>
      </c>
      <c r="O52" s="174">
        <v>14439.179</v>
      </c>
      <c r="P52" s="256">
        <v>17444.693999999992</v>
      </c>
      <c r="Q52" s="256">
        <v>20090.994000000017</v>
      </c>
      <c r="R52" s="256">
        <v>22514.599000000009</v>
      </c>
      <c r="S52" s="256">
        <v>22065.344000000008</v>
      </c>
      <c r="T52" s="256">
        <v>19101.218999999997</v>
      </c>
      <c r="U52" s="256">
        <v>19254.929999999989</v>
      </c>
      <c r="V52" s="256">
        <v>22517.317999999988</v>
      </c>
      <c r="W52" s="256">
        <v>25718.346000000012</v>
      </c>
      <c r="X52" s="3">
        <v>28379.086000000003</v>
      </c>
      <c r="Y52" s="92">
        <f t="shared" ref="Y52:Y67" si="93">IF(X52="","",(X52-V52)/V52)</f>
        <v>0.26032265476732253</v>
      </c>
      <c r="AA52" s="350">
        <f t="shared" si="83"/>
        <v>1.9828769390109828</v>
      </c>
      <c r="AB52" s="259">
        <f t="shared" si="84"/>
        <v>1.9988227993313985</v>
      </c>
      <c r="AC52" s="259">
        <f t="shared" si="85"/>
        <v>1.9749874173279136</v>
      </c>
      <c r="AD52" s="259">
        <f t="shared" si="86"/>
        <v>2.0345965286625685</v>
      </c>
      <c r="AE52" s="259">
        <f t="shared" si="87"/>
        <v>2.0060953800975545</v>
      </c>
      <c r="AF52" s="259">
        <f t="shared" si="88"/>
        <v>2.0568406639230217</v>
      </c>
      <c r="AG52" s="259">
        <f t="shared" si="89"/>
        <v>2.6533769046368283</v>
      </c>
      <c r="AH52" s="259">
        <f t="shared" si="90"/>
        <v>2.647838667682183</v>
      </c>
      <c r="AI52" s="259">
        <f t="shared" si="90"/>
        <v>2.6312452227601826</v>
      </c>
      <c r="AJ52" s="340">
        <f t="shared" si="91"/>
        <v>2.5389373068952095</v>
      </c>
      <c r="AK52" s="92">
        <f t="shared" ref="AK52:AK67" si="94">IF(AJ52="","",(AJ52-AH52)/AH52)</f>
        <v>-4.112839732879256E-2</v>
      </c>
      <c r="AN52" s="164"/>
    </row>
    <row r="53" spans="1:40" ht="20.100000000000001" customHeight="1" x14ac:dyDescent="0.25">
      <c r="A53" s="178" t="s">
        <v>80</v>
      </c>
      <c r="B53" s="174">
        <v>84633.959999999977</v>
      </c>
      <c r="C53" s="256">
        <v>105231.42000000006</v>
      </c>
      <c r="D53" s="256">
        <v>125552.12000000001</v>
      </c>
      <c r="E53" s="256">
        <v>103316.65999999999</v>
      </c>
      <c r="F53" s="256">
        <v>107623.27999999997</v>
      </c>
      <c r="G53" s="256">
        <v>129782.01999999996</v>
      </c>
      <c r="H53" s="256">
        <v>82471.939999999886</v>
      </c>
      <c r="I53" s="256">
        <v>109662.51999999996</v>
      </c>
      <c r="J53" s="256">
        <v>106506.45</v>
      </c>
      <c r="K53" s="3"/>
      <c r="L53" s="92" t="str">
        <f t="shared" si="92"/>
        <v/>
      </c>
      <c r="N53" s="163" t="s">
        <v>80</v>
      </c>
      <c r="O53" s="174">
        <v>16992.152000000002</v>
      </c>
      <c r="P53" s="256">
        <v>19273.382000000009</v>
      </c>
      <c r="Q53" s="256">
        <v>22749.488000000016</v>
      </c>
      <c r="R53" s="256">
        <v>20836.083999999995</v>
      </c>
      <c r="S53" s="256">
        <v>21337.534000000003</v>
      </c>
      <c r="T53" s="256">
        <v>27425.90399999998</v>
      </c>
      <c r="U53" s="256">
        <v>21464.642000000003</v>
      </c>
      <c r="V53" s="256">
        <v>29324.389999999978</v>
      </c>
      <c r="W53" s="256">
        <v>27877.442000000025</v>
      </c>
      <c r="X53" s="3"/>
      <c r="Y53" s="92" t="str">
        <f t="shared" si="93"/>
        <v/>
      </c>
      <c r="AA53" s="350">
        <f t="shared" si="83"/>
        <v>2.0077226683000542</v>
      </c>
      <c r="AB53" s="259">
        <f t="shared" si="84"/>
        <v>1.8315235126543004</v>
      </c>
      <c r="AC53" s="259">
        <f t="shared" si="85"/>
        <v>1.8119557041330736</v>
      </c>
      <c r="AD53" s="259">
        <f t="shared" si="86"/>
        <v>2.0167206334389824</v>
      </c>
      <c r="AE53" s="259">
        <f t="shared" si="87"/>
        <v>1.9826132412987234</v>
      </c>
      <c r="AF53" s="259">
        <f t="shared" si="88"/>
        <v>2.113228319300315</v>
      </c>
      <c r="AG53" s="259">
        <f t="shared" si="89"/>
        <v>2.602660007755369</v>
      </c>
      <c r="AH53" s="259">
        <f t="shared" si="90"/>
        <v>2.6740576452191678</v>
      </c>
      <c r="AI53" s="259">
        <f t="shared" si="90"/>
        <v>2.6174416666784057</v>
      </c>
      <c r="AJ53" s="340" t="str">
        <f t="shared" si="91"/>
        <v/>
      </c>
      <c r="AK53" s="92" t="str">
        <f t="shared" si="94"/>
        <v/>
      </c>
      <c r="AN53" s="164"/>
    </row>
    <row r="54" spans="1:40" ht="20.100000000000001" customHeight="1" x14ac:dyDescent="0.25">
      <c r="A54" s="178" t="s">
        <v>81</v>
      </c>
      <c r="B54" s="174">
        <v>86281.630000000092</v>
      </c>
      <c r="C54" s="256">
        <v>90571.82</v>
      </c>
      <c r="D54" s="256">
        <v>114496.53999999998</v>
      </c>
      <c r="E54" s="256">
        <v>127144.32000000001</v>
      </c>
      <c r="F54" s="256">
        <v>101418.98</v>
      </c>
      <c r="G54" s="256">
        <v>138312.82000000012</v>
      </c>
      <c r="H54" s="256">
        <v>88569.839999999909</v>
      </c>
      <c r="I54" s="256">
        <v>90117.859999999855</v>
      </c>
      <c r="J54" s="256">
        <v>116078.70999999999</v>
      </c>
      <c r="K54" s="3"/>
      <c r="L54" s="92" t="str">
        <f t="shared" si="92"/>
        <v/>
      </c>
      <c r="N54" s="163" t="s">
        <v>81</v>
      </c>
      <c r="O54" s="174">
        <v>16453.240000000009</v>
      </c>
      <c r="P54" s="256">
        <v>17348.706999999995</v>
      </c>
      <c r="Q54" s="256">
        <v>21481.076000000001</v>
      </c>
      <c r="R54" s="256">
        <v>23047.187999999995</v>
      </c>
      <c r="S54" s="256">
        <v>22346.683000000005</v>
      </c>
      <c r="T54" s="256">
        <v>26898.605999999982</v>
      </c>
      <c r="U54" s="256">
        <v>21576.277000000009</v>
      </c>
      <c r="V54" s="256">
        <v>21390.798000000017</v>
      </c>
      <c r="W54" s="256">
        <v>27605.387000000021</v>
      </c>
      <c r="X54" s="3"/>
      <c r="Y54" s="92" t="str">
        <f t="shared" si="93"/>
        <v/>
      </c>
      <c r="AA54" s="350">
        <f t="shared" si="83"/>
        <v>1.9069227134443323</v>
      </c>
      <c r="AB54" s="259">
        <f t="shared" si="84"/>
        <v>1.915464103514757</v>
      </c>
      <c r="AC54" s="259">
        <f t="shared" si="85"/>
        <v>1.8761332001822941</v>
      </c>
      <c r="AD54" s="259">
        <f t="shared" si="86"/>
        <v>1.8126793237794652</v>
      </c>
      <c r="AE54" s="259">
        <f t="shared" si="87"/>
        <v>2.2034024597762674</v>
      </c>
      <c r="AF54" s="259">
        <f t="shared" si="88"/>
        <v>1.9447659298682476</v>
      </c>
      <c r="AG54" s="259">
        <f t="shared" si="89"/>
        <v>2.43607496637682</v>
      </c>
      <c r="AH54" s="259">
        <f t="shared" si="90"/>
        <v>2.3736469108343288</v>
      </c>
      <c r="AI54" s="259">
        <f t="shared" si="90"/>
        <v>2.3781610770829569</v>
      </c>
      <c r="AJ54" s="340" t="str">
        <f t="shared" si="91"/>
        <v/>
      </c>
      <c r="AK54" s="92" t="str">
        <f t="shared" si="94"/>
        <v/>
      </c>
      <c r="AN54" s="164"/>
    </row>
    <row r="55" spans="1:40" ht="20.100000000000001" customHeight="1" x14ac:dyDescent="0.25">
      <c r="A55" s="178" t="s">
        <v>82</v>
      </c>
      <c r="B55" s="174">
        <v>103881.57000000004</v>
      </c>
      <c r="C55" s="256">
        <v>116719.58999999998</v>
      </c>
      <c r="D55" s="256">
        <v>131645.18999999994</v>
      </c>
      <c r="E55" s="256">
        <v>124200.61000000002</v>
      </c>
      <c r="F55" s="256">
        <v>115003.54999999996</v>
      </c>
      <c r="G55" s="256">
        <v>101873.18999999994</v>
      </c>
      <c r="H55" s="256">
        <v>98498.06999999992</v>
      </c>
      <c r="I55" s="256">
        <v>125722.75999999988</v>
      </c>
      <c r="J55" s="256">
        <v>118131.25000000006</v>
      </c>
      <c r="K55" s="3"/>
      <c r="L55" s="92" t="str">
        <f t="shared" si="92"/>
        <v/>
      </c>
      <c r="N55" s="163" t="s">
        <v>82</v>
      </c>
      <c r="O55" s="174">
        <v>18200.404999999999</v>
      </c>
      <c r="P55" s="256">
        <v>20446.271000000008</v>
      </c>
      <c r="Q55" s="256">
        <v>22726.202999999998</v>
      </c>
      <c r="R55" s="256">
        <v>24859.089999999986</v>
      </c>
      <c r="S55" s="256">
        <v>23995.31</v>
      </c>
      <c r="T55" s="256">
        <v>23727.782000000003</v>
      </c>
      <c r="U55" s="256">
        <v>22966.652000000002</v>
      </c>
      <c r="V55" s="256">
        <v>30748.386000000035</v>
      </c>
      <c r="W55" s="256">
        <v>29747.405000000002</v>
      </c>
      <c r="X55" s="3"/>
      <c r="Y55" s="92" t="str">
        <f t="shared" si="93"/>
        <v/>
      </c>
      <c r="AA55" s="350">
        <f t="shared" si="83"/>
        <v>1.7520340711061637</v>
      </c>
      <c r="AB55" s="259">
        <f t="shared" si="84"/>
        <v>1.7517428736684229</v>
      </c>
      <c r="AC55" s="259">
        <f t="shared" si="85"/>
        <v>1.726322321385233</v>
      </c>
      <c r="AD55" s="259">
        <f t="shared" si="86"/>
        <v>2.0015272066699175</v>
      </c>
      <c r="AE55" s="259">
        <f t="shared" si="87"/>
        <v>2.0864842867894087</v>
      </c>
      <c r="AF55" s="259">
        <f t="shared" si="88"/>
        <v>2.3291488172697856</v>
      </c>
      <c r="AG55" s="259">
        <f t="shared" si="89"/>
        <v>2.331685483786639</v>
      </c>
      <c r="AH55" s="259">
        <f t="shared" si="90"/>
        <v>2.4457294765084749</v>
      </c>
      <c r="AI55" s="259">
        <f t="shared" si="90"/>
        <v>2.5181655997037184</v>
      </c>
      <c r="AJ55" s="340" t="str">
        <f t="shared" si="91"/>
        <v/>
      </c>
      <c r="AK55" s="92" t="str">
        <f t="shared" si="94"/>
        <v/>
      </c>
      <c r="AN55" s="164"/>
    </row>
    <row r="56" spans="1:40" ht="20.100000000000001" customHeight="1" x14ac:dyDescent="0.25">
      <c r="A56" s="178" t="s">
        <v>83</v>
      </c>
      <c r="B56" s="174">
        <v>80469.45</v>
      </c>
      <c r="C56" s="256">
        <v>123040.03000000013</v>
      </c>
      <c r="D56" s="256">
        <v>125120.51999999996</v>
      </c>
      <c r="E56" s="256">
        <v>89935.11</v>
      </c>
      <c r="F56" s="256">
        <v>114563.67999999995</v>
      </c>
      <c r="G56" s="256">
        <v>112203.61000000006</v>
      </c>
      <c r="H56" s="256">
        <v>84181.98000000001</v>
      </c>
      <c r="I56" s="256">
        <v>122243.79999999992</v>
      </c>
      <c r="J56" s="256">
        <v>107582.71999999991</v>
      </c>
      <c r="K56" s="3"/>
      <c r="L56" s="92" t="str">
        <f t="shared" si="92"/>
        <v/>
      </c>
      <c r="N56" s="163" t="s">
        <v>83</v>
      </c>
      <c r="O56" s="174">
        <v>17415.862000000005</v>
      </c>
      <c r="P56" s="256">
        <v>20004.232999999982</v>
      </c>
      <c r="Q56" s="256">
        <v>23077.424999999992</v>
      </c>
      <c r="R56" s="256">
        <v>20396.612000000005</v>
      </c>
      <c r="S56" s="256">
        <v>22655.134000000016</v>
      </c>
      <c r="T56" s="256">
        <v>25022.574999999983</v>
      </c>
      <c r="U56" s="256">
        <v>20750.199000000015</v>
      </c>
      <c r="V56" s="256">
        <v>28108.851999999995</v>
      </c>
      <c r="W56" s="256">
        <v>27303.077999999969</v>
      </c>
      <c r="X56" s="3"/>
      <c r="Y56" s="92" t="str">
        <f t="shared" si="93"/>
        <v/>
      </c>
      <c r="AA56" s="350">
        <f t="shared" si="83"/>
        <v>2.1642824699311363</v>
      </c>
      <c r="AB56" s="259">
        <f t="shared" si="84"/>
        <v>1.6258312843389231</v>
      </c>
      <c r="AC56" s="259">
        <f t="shared" si="85"/>
        <v>1.8444156881700937</v>
      </c>
      <c r="AD56" s="259">
        <f t="shared" si="86"/>
        <v>2.2679253964330508</v>
      </c>
      <c r="AE56" s="259">
        <f t="shared" si="87"/>
        <v>1.9775145141985686</v>
      </c>
      <c r="AF56" s="259">
        <f t="shared" si="88"/>
        <v>2.2301042720461464</v>
      </c>
      <c r="AG56" s="259">
        <f t="shared" si="89"/>
        <v>2.4649217088977964</v>
      </c>
      <c r="AH56" s="259">
        <f t="shared" si="90"/>
        <v>2.2994092133916006</v>
      </c>
      <c r="AI56" s="259">
        <f t="shared" si="90"/>
        <v>2.5378683491177756</v>
      </c>
      <c r="AJ56" s="340" t="str">
        <f t="shared" si="91"/>
        <v/>
      </c>
      <c r="AK56" s="92" t="str">
        <f t="shared" si="94"/>
        <v/>
      </c>
      <c r="AN56" s="164"/>
    </row>
    <row r="57" spans="1:40" ht="20.100000000000001" customHeight="1" x14ac:dyDescent="0.25">
      <c r="A57" s="178" t="s">
        <v>84</v>
      </c>
      <c r="B57" s="174">
        <v>121245.22000000007</v>
      </c>
      <c r="C57" s="256">
        <v>148123.03999999998</v>
      </c>
      <c r="D57" s="256">
        <v>145034.51999999987</v>
      </c>
      <c r="E57" s="256">
        <v>118029.58</v>
      </c>
      <c r="F57" s="256">
        <v>152352.9499999999</v>
      </c>
      <c r="G57" s="256">
        <v>143202.34999999995</v>
      </c>
      <c r="H57" s="256">
        <v>113759.98999999999</v>
      </c>
      <c r="I57" s="256">
        <v>109766.18999999981</v>
      </c>
      <c r="J57" s="256">
        <v>119747.66999999998</v>
      </c>
      <c r="K57" s="3"/>
      <c r="L57" s="92" t="str">
        <f t="shared" si="92"/>
        <v/>
      </c>
      <c r="N57" s="163" t="s">
        <v>84</v>
      </c>
      <c r="O57" s="174">
        <v>21585.097000000031</v>
      </c>
      <c r="P57" s="256">
        <v>27388.943999999978</v>
      </c>
      <c r="Q57" s="256">
        <v>30041.980000000014</v>
      </c>
      <c r="R57" s="256">
        <v>31158.237999999987</v>
      </c>
      <c r="S57" s="256">
        <v>32854.051000000014</v>
      </c>
      <c r="T57" s="256">
        <v>32382.404999999973</v>
      </c>
      <c r="U57" s="256">
        <v>26168.737000000016</v>
      </c>
      <c r="V57" s="256">
        <v>29583.498000000021</v>
      </c>
      <c r="W57" s="256">
        <v>33487.034999999982</v>
      </c>
      <c r="X57" s="3"/>
      <c r="Y57" s="92" t="str">
        <f t="shared" si="93"/>
        <v/>
      </c>
      <c r="AA57" s="350">
        <f t="shared" si="83"/>
        <v>1.78028436914874</v>
      </c>
      <c r="AB57" s="259">
        <f t="shared" si="84"/>
        <v>1.8490670998920886</v>
      </c>
      <c r="AC57" s="259">
        <f t="shared" si="85"/>
        <v>2.0713675613226452</v>
      </c>
      <c r="AD57" s="259">
        <f t="shared" si="86"/>
        <v>2.6398668876056313</v>
      </c>
      <c r="AE57" s="259">
        <f t="shared" si="87"/>
        <v>2.1564433770399614</v>
      </c>
      <c r="AF57" s="259">
        <f t="shared" si="88"/>
        <v>2.2613040218962874</v>
      </c>
      <c r="AG57" s="259">
        <f t="shared" si="89"/>
        <v>2.3003462816760107</v>
      </c>
      <c r="AH57" s="259">
        <f t="shared" si="90"/>
        <v>2.6951375464521514</v>
      </c>
      <c r="AI57" s="259">
        <f t="shared" si="90"/>
        <v>2.7964665199748762</v>
      </c>
      <c r="AJ57" s="340" t="str">
        <f t="shared" si="91"/>
        <v/>
      </c>
      <c r="AK57" s="92" t="str">
        <f t="shared" si="94"/>
        <v/>
      </c>
      <c r="AN57" s="164"/>
    </row>
    <row r="58" spans="1:40" ht="20.100000000000001" customHeight="1" x14ac:dyDescent="0.25">
      <c r="A58" s="178" t="s">
        <v>85</v>
      </c>
      <c r="B58" s="174">
        <v>103944.79999999996</v>
      </c>
      <c r="C58" s="256">
        <v>126697.19000000006</v>
      </c>
      <c r="D58" s="256">
        <v>128779.38999999998</v>
      </c>
      <c r="E58" s="256">
        <v>107220.34000000003</v>
      </c>
      <c r="F58" s="256">
        <v>93191.830000000045</v>
      </c>
      <c r="G58" s="256">
        <v>109094.74000000005</v>
      </c>
      <c r="H58" s="256">
        <v>96182.719999999987</v>
      </c>
      <c r="I58" s="256">
        <v>105913.96999999994</v>
      </c>
      <c r="J58" s="256">
        <v>100915.57000000004</v>
      </c>
      <c r="K58" s="3"/>
      <c r="L58" s="92" t="str">
        <f t="shared" si="92"/>
        <v/>
      </c>
      <c r="N58" s="163" t="s">
        <v>85</v>
      </c>
      <c r="O58" s="174">
        <v>17333.093000000012</v>
      </c>
      <c r="P58" s="256">
        <v>19429.269</v>
      </c>
      <c r="Q58" s="256">
        <v>22173.393</v>
      </c>
      <c r="R58" s="256">
        <v>23485.576000000015</v>
      </c>
      <c r="S58" s="256">
        <v>20594.052000000025</v>
      </c>
      <c r="T58" s="256">
        <v>21320.543000000012</v>
      </c>
      <c r="U58" s="256">
        <v>22518.471000000009</v>
      </c>
      <c r="V58" s="256">
        <v>23833.485000000026</v>
      </c>
      <c r="W58" s="256">
        <v>25456.957999999977</v>
      </c>
      <c r="X58" s="3"/>
      <c r="Y58" s="92" t="str">
        <f t="shared" si="93"/>
        <v/>
      </c>
      <c r="AA58" s="350">
        <f t="shared" si="83"/>
        <v>1.6675286305808483</v>
      </c>
      <c r="AB58" s="259">
        <f t="shared" si="84"/>
        <v>1.5335201199016324</v>
      </c>
      <c r="AC58" s="259">
        <f t="shared" si="85"/>
        <v>1.7218122402971472</v>
      </c>
      <c r="AD58" s="259">
        <f t="shared" si="86"/>
        <v>2.1904030522566904</v>
      </c>
      <c r="AE58" s="259">
        <f t="shared" si="87"/>
        <v>2.2098559498187784</v>
      </c>
      <c r="AF58" s="259">
        <f t="shared" si="88"/>
        <v>1.9543144793232015</v>
      </c>
      <c r="AG58" s="259">
        <f t="shared" si="89"/>
        <v>2.3412179443459293</v>
      </c>
      <c r="AH58" s="259">
        <f t="shared" si="90"/>
        <v>2.250268307381929</v>
      </c>
      <c r="AI58" s="259">
        <f t="shared" si="90"/>
        <v>2.5225996345261654</v>
      </c>
      <c r="AJ58" s="340" t="str">
        <f t="shared" si="91"/>
        <v/>
      </c>
      <c r="AK58" s="92" t="str">
        <f t="shared" si="94"/>
        <v/>
      </c>
      <c r="AN58" s="164"/>
    </row>
    <row r="59" spans="1:40" ht="20.100000000000001" customHeight="1" x14ac:dyDescent="0.25">
      <c r="A59" s="178" t="s">
        <v>86</v>
      </c>
      <c r="B59" s="174">
        <v>137727.64000000004</v>
      </c>
      <c r="C59" s="256">
        <v>135396.7600000001</v>
      </c>
      <c r="D59" s="256">
        <v>128850.10999999991</v>
      </c>
      <c r="E59" s="256">
        <v>149577.98000000007</v>
      </c>
      <c r="F59" s="256">
        <v>166278.61999999994</v>
      </c>
      <c r="G59" s="256">
        <v>139990.40999999989</v>
      </c>
      <c r="H59" s="256">
        <v>114966.93999999992</v>
      </c>
      <c r="I59" s="256">
        <v>120221.65000000008</v>
      </c>
      <c r="J59" s="256">
        <v>102463.03999999989</v>
      </c>
      <c r="K59" s="3"/>
      <c r="L59" s="92" t="str">
        <f t="shared" si="92"/>
        <v/>
      </c>
      <c r="N59" s="163" t="s">
        <v>86</v>
      </c>
      <c r="O59" s="174">
        <v>27788.44999999999</v>
      </c>
      <c r="P59" s="256">
        <v>28869.683000000026</v>
      </c>
      <c r="Q59" s="256">
        <v>26669.555999999982</v>
      </c>
      <c r="R59" s="256">
        <v>36191.052999999971</v>
      </c>
      <c r="S59" s="256">
        <v>36827.313000000016</v>
      </c>
      <c r="T59" s="256">
        <v>34137.561000000023</v>
      </c>
      <c r="U59" s="256">
        <v>30078.559999999987</v>
      </c>
      <c r="V59" s="256">
        <v>32961.34600000002</v>
      </c>
      <c r="W59" s="256">
        <v>30393.659000000007</v>
      </c>
      <c r="X59" s="3"/>
      <c r="Y59" s="92" t="str">
        <f t="shared" si="93"/>
        <v/>
      </c>
      <c r="AA59" s="350">
        <f t="shared" si="83"/>
        <v>2.0176378539558204</v>
      </c>
      <c r="AB59" s="259">
        <f t="shared" si="84"/>
        <v>2.1322284964573752</v>
      </c>
      <c r="AC59" s="259">
        <f t="shared" si="85"/>
        <v>2.0698124355501131</v>
      </c>
      <c r="AD59" s="259">
        <f t="shared" si="86"/>
        <v>2.4195441735474672</v>
      </c>
      <c r="AE59" s="259">
        <f t="shared" si="87"/>
        <v>2.2147954439362096</v>
      </c>
      <c r="AF59" s="259">
        <f t="shared" si="88"/>
        <v>2.4385642559372496</v>
      </c>
      <c r="AG59" s="259">
        <f t="shared" si="89"/>
        <v>2.6162790798815738</v>
      </c>
      <c r="AH59" s="259">
        <f t="shared" si="90"/>
        <v>2.7417146578839997</v>
      </c>
      <c r="AI59" s="259">
        <f t="shared" si="90"/>
        <v>2.9663046304306451</v>
      </c>
      <c r="AJ59" s="340" t="str">
        <f t="shared" si="91"/>
        <v/>
      </c>
      <c r="AK59" s="92" t="str">
        <f t="shared" si="94"/>
        <v/>
      </c>
      <c r="AN59" s="164"/>
    </row>
    <row r="60" spans="1:40" ht="20.100000000000001" customHeight="1" x14ac:dyDescent="0.25">
      <c r="A60" s="178" t="s">
        <v>87</v>
      </c>
      <c r="B60" s="174">
        <v>96321.399999999951</v>
      </c>
      <c r="C60" s="256">
        <v>139396.15999999995</v>
      </c>
      <c r="D60" s="256">
        <v>143871.70000000001</v>
      </c>
      <c r="E60" s="256">
        <v>165296.83000000013</v>
      </c>
      <c r="F60" s="256">
        <v>162972.80000000025</v>
      </c>
      <c r="G60" s="256">
        <v>134613.07000000015</v>
      </c>
      <c r="H60" s="256">
        <v>111063.55999999998</v>
      </c>
      <c r="I60" s="256">
        <v>140328.28</v>
      </c>
      <c r="J60" s="256">
        <v>124955.84999999992</v>
      </c>
      <c r="K60" s="3"/>
      <c r="L60" s="92" t="str">
        <f t="shared" si="92"/>
        <v/>
      </c>
      <c r="N60" s="163" t="s">
        <v>87</v>
      </c>
      <c r="O60" s="174">
        <v>22777.257000000005</v>
      </c>
      <c r="P60" s="256">
        <v>31524.350999999995</v>
      </c>
      <c r="Q60" s="256">
        <v>36803.372000000003</v>
      </c>
      <c r="R60" s="256">
        <v>39015.558000000005</v>
      </c>
      <c r="S60" s="256">
        <v>41900.000000000029</v>
      </c>
      <c r="T60" s="256">
        <v>32669.316000000006</v>
      </c>
      <c r="U60" s="256">
        <v>30619.310999999994</v>
      </c>
      <c r="V60" s="256">
        <v>36045.881999999991</v>
      </c>
      <c r="W60" s="256">
        <v>37445.419999999984</v>
      </c>
      <c r="X60" s="3"/>
      <c r="Y60" s="92" t="str">
        <f t="shared" si="93"/>
        <v/>
      </c>
      <c r="AA60" s="350">
        <f t="shared" si="83"/>
        <v>2.3647140718469641</v>
      </c>
      <c r="AB60" s="259">
        <f t="shared" si="84"/>
        <v>2.2614935016861302</v>
      </c>
      <c r="AC60" s="259">
        <f t="shared" si="85"/>
        <v>2.5580688905462297</v>
      </c>
      <c r="AD60" s="259">
        <f t="shared" si="86"/>
        <v>2.3603331049966276</v>
      </c>
      <c r="AE60" s="259">
        <f t="shared" si="87"/>
        <v>2.5709811698639262</v>
      </c>
      <c r="AF60" s="259">
        <f t="shared" si="88"/>
        <v>2.426905203187177</v>
      </c>
      <c r="AG60" s="259">
        <f t="shared" si="89"/>
        <v>2.7569178405590455</v>
      </c>
      <c r="AH60" s="259">
        <f t="shared" si="90"/>
        <v>2.5686826632521962</v>
      </c>
      <c r="AI60" s="259">
        <f t="shared" si="90"/>
        <v>2.996692031625571</v>
      </c>
      <c r="AJ60" s="340" t="str">
        <f t="shared" si="91"/>
        <v/>
      </c>
      <c r="AK60" s="92" t="str">
        <f t="shared" si="94"/>
        <v/>
      </c>
      <c r="AN60" s="164"/>
    </row>
    <row r="61" spans="1:40" ht="20.100000000000001" customHeight="1" x14ac:dyDescent="0.25">
      <c r="A61" s="178" t="s">
        <v>88</v>
      </c>
      <c r="B61" s="174">
        <v>128709.03000000012</v>
      </c>
      <c r="C61" s="256">
        <v>150076.9599999999</v>
      </c>
      <c r="D61" s="256">
        <v>143385.01999999976</v>
      </c>
      <c r="E61" s="256">
        <v>130629.12999999999</v>
      </c>
      <c r="F61" s="256">
        <v>133047.13999999996</v>
      </c>
      <c r="G61" s="256">
        <v>119520.93999999986</v>
      </c>
      <c r="H61" s="256">
        <v>122238.15999999995</v>
      </c>
      <c r="I61" s="256">
        <v>105628.01</v>
      </c>
      <c r="J61" s="256">
        <v>112389.56999999989</v>
      </c>
      <c r="K61" s="3"/>
      <c r="L61" s="92" t="str">
        <f t="shared" si="92"/>
        <v/>
      </c>
      <c r="N61" s="163" t="s">
        <v>88</v>
      </c>
      <c r="O61" s="174">
        <v>25464.052000000007</v>
      </c>
      <c r="P61" s="256">
        <v>29523.48000000001</v>
      </c>
      <c r="Q61" s="256">
        <v>31498.723000000002</v>
      </c>
      <c r="R61" s="256">
        <v>30997.326000000052</v>
      </c>
      <c r="S61" s="256">
        <v>32940.034999999967</v>
      </c>
      <c r="T61" s="256">
        <v>29831.125000000007</v>
      </c>
      <c r="U61" s="256">
        <v>34519.751000000018</v>
      </c>
      <c r="V61" s="256">
        <v>31123.434000000001</v>
      </c>
      <c r="W61" s="256">
        <v>32163.148000000005</v>
      </c>
      <c r="X61" s="3"/>
      <c r="Y61" s="92" t="str">
        <f t="shared" si="93"/>
        <v/>
      </c>
      <c r="AA61" s="350">
        <f t="shared" ref="AA61:AB67" si="95">(O61/B61)*10</f>
        <v>1.9784200067392308</v>
      </c>
      <c r="AB61" s="259">
        <f t="shared" si="95"/>
        <v>1.9672226836151285</v>
      </c>
      <c r="AC61" s="259">
        <f t="shared" ref="AC61:AI63" si="96">IF(Q61="","",(Q61/D61)*10)</f>
        <v>2.1967931517532344</v>
      </c>
      <c r="AD61" s="259">
        <f t="shared" si="96"/>
        <v>2.3729260081576027</v>
      </c>
      <c r="AE61" s="259">
        <f t="shared" si="96"/>
        <v>2.4758168420606395</v>
      </c>
      <c r="AF61" s="259">
        <f t="shared" si="96"/>
        <v>2.4958910965727048</v>
      </c>
      <c r="AG61" s="259">
        <f t="shared" si="96"/>
        <v>2.8239750172941114</v>
      </c>
      <c r="AH61" s="259">
        <f t="shared" si="96"/>
        <v>2.9465133348625998</v>
      </c>
      <c r="AI61" s="259">
        <f t="shared" si="96"/>
        <v>2.861755588174244</v>
      </c>
      <c r="AJ61" s="340" t="str">
        <f t="shared" si="91"/>
        <v/>
      </c>
      <c r="AK61" s="92" t="str">
        <f t="shared" si="94"/>
        <v/>
      </c>
      <c r="AN61" s="164"/>
    </row>
    <row r="62" spans="1:40" ht="20.100000000000001" customHeight="1" thickBot="1" x14ac:dyDescent="0.3">
      <c r="A62" s="179" t="s">
        <v>89</v>
      </c>
      <c r="B62" s="348">
        <v>76422.39</v>
      </c>
      <c r="C62" s="257">
        <v>98632.750000000015</v>
      </c>
      <c r="D62" s="257">
        <v>93700.91999999994</v>
      </c>
      <c r="E62" s="257">
        <v>82943.079999999973</v>
      </c>
      <c r="F62" s="257">
        <v>100845.22000000002</v>
      </c>
      <c r="G62" s="257">
        <v>82769.729999999952</v>
      </c>
      <c r="H62" s="257">
        <v>78072.589999999866</v>
      </c>
      <c r="I62" s="257">
        <v>92901.829999999958</v>
      </c>
      <c r="J62" s="257">
        <v>77583.81999999992</v>
      </c>
      <c r="K62" s="180"/>
      <c r="L62" s="92" t="str">
        <f t="shared" si="92"/>
        <v/>
      </c>
      <c r="N62" s="166" t="s">
        <v>89</v>
      </c>
      <c r="O62" s="348">
        <v>15596.707000000013</v>
      </c>
      <c r="P62" s="257">
        <v>18332.828999999987</v>
      </c>
      <c r="Q62" s="257">
        <v>21648.361999999994</v>
      </c>
      <c r="R62" s="257">
        <v>20693.550999999999</v>
      </c>
      <c r="S62" s="257">
        <v>23770.443999999989</v>
      </c>
      <c r="T62" s="257">
        <v>22065.902999999984</v>
      </c>
      <c r="U62" s="257">
        <v>24906.423000000003</v>
      </c>
      <c r="V62" s="257">
        <v>28016.946999999996</v>
      </c>
      <c r="W62" s="257">
        <v>26294.997000000003</v>
      </c>
      <c r="X62" s="180"/>
      <c r="Y62" s="92" t="str">
        <f t="shared" si="93"/>
        <v/>
      </c>
      <c r="AA62" s="350">
        <f t="shared" si="95"/>
        <v>2.0408556968710365</v>
      </c>
      <c r="AB62" s="259">
        <f t="shared" si="95"/>
        <v>1.8586959199657298</v>
      </c>
      <c r="AC62" s="259">
        <f t="shared" si="96"/>
        <v>2.3103681372605527</v>
      </c>
      <c r="AD62" s="259">
        <f t="shared" si="96"/>
        <v>2.494909882777443</v>
      </c>
      <c r="AE62" s="259">
        <f t="shared" si="96"/>
        <v>2.357121537342076</v>
      </c>
      <c r="AF62" s="259">
        <f t="shared" si="96"/>
        <v>2.6659387435479127</v>
      </c>
      <c r="AG62" s="259">
        <f t="shared" si="96"/>
        <v>3.190162257970441</v>
      </c>
      <c r="AH62" s="259">
        <f t="shared" si="96"/>
        <v>3.0157583548138946</v>
      </c>
      <c r="AI62" s="259">
        <f t="shared" si="96"/>
        <v>3.3892372146666707</v>
      </c>
      <c r="AJ62" s="165" t="str">
        <f t="shared" si="91"/>
        <v/>
      </c>
      <c r="AK62" s="92" t="str">
        <f t="shared" si="94"/>
        <v/>
      </c>
      <c r="AN62" s="164"/>
    </row>
    <row r="63" spans="1:40" ht="20.100000000000001" customHeight="1" thickBot="1" x14ac:dyDescent="0.3">
      <c r="A63" s="52" t="str">
        <f>A19</f>
        <v>janeiro-fevereiro</v>
      </c>
      <c r="B63" s="279">
        <f>SUM(B51:B52)</f>
        <v>149857.47000000003</v>
      </c>
      <c r="C63" s="280">
        <f t="shared" ref="C63:K63" si="97">SUM(C51:C52)</f>
        <v>162892.11000000002</v>
      </c>
      <c r="D63" s="280">
        <f t="shared" si="97"/>
        <v>215571.30000000005</v>
      </c>
      <c r="E63" s="280">
        <f t="shared" si="97"/>
        <v>204269.73999999993</v>
      </c>
      <c r="F63" s="280">
        <f t="shared" si="97"/>
        <v>204379.53999999986</v>
      </c>
      <c r="G63" s="280">
        <f t="shared" si="97"/>
        <v>184303.72999999998</v>
      </c>
      <c r="H63" s="280">
        <f t="shared" si="97"/>
        <v>142713.62000000005</v>
      </c>
      <c r="I63" s="280">
        <f t="shared" si="97"/>
        <v>181711.67000000004</v>
      </c>
      <c r="J63" s="280">
        <f t="shared" si="97"/>
        <v>184437.09999999995</v>
      </c>
      <c r="K63" s="281">
        <f t="shared" si="97"/>
        <v>214538.84999999986</v>
      </c>
      <c r="L63" s="98">
        <f>(K63-I63)/I63</f>
        <v>0.18065532059663428</v>
      </c>
      <c r="N63" s="163"/>
      <c r="O63" s="279">
        <f>SUM(O51:O52)</f>
        <v>28617.237999999998</v>
      </c>
      <c r="P63" s="280">
        <f t="shared" ref="P63:X63" si="98">SUM(P51:P52)</f>
        <v>33789.53899999999</v>
      </c>
      <c r="Q63" s="280">
        <f t="shared" si="98"/>
        <v>38572.163000000015</v>
      </c>
      <c r="R63" s="280">
        <f t="shared" si="98"/>
        <v>42515.231999999996</v>
      </c>
      <c r="S63" s="280">
        <f t="shared" si="98"/>
        <v>40111.077999999994</v>
      </c>
      <c r="T63" s="280">
        <f t="shared" si="98"/>
        <v>38164.793999999987</v>
      </c>
      <c r="U63" s="280">
        <f t="shared" si="98"/>
        <v>37139.800999999978</v>
      </c>
      <c r="V63" s="280">
        <f t="shared" si="98"/>
        <v>44773.965999999986</v>
      </c>
      <c r="W63" s="280">
        <f t="shared" si="98"/>
        <v>48472.313000000016</v>
      </c>
      <c r="X63" s="281">
        <f t="shared" si="98"/>
        <v>54238.883999999991</v>
      </c>
      <c r="Y63" s="104">
        <f t="shared" si="93"/>
        <v>0.21139333513586908</v>
      </c>
      <c r="AA63" s="351">
        <f t="shared" si="95"/>
        <v>1.9096303974703424</v>
      </c>
      <c r="AB63" s="285">
        <f t="shared" si="95"/>
        <v>2.0743508694190274</v>
      </c>
      <c r="AC63" s="285">
        <f t="shared" si="96"/>
        <v>1.7892995496153712</v>
      </c>
      <c r="AD63" s="285">
        <f t="shared" si="96"/>
        <v>2.0813279539103546</v>
      </c>
      <c r="AE63" s="285">
        <f t="shared" si="96"/>
        <v>1.9625779566780521</v>
      </c>
      <c r="AF63" s="285">
        <f t="shared" si="96"/>
        <v>2.0707553775498733</v>
      </c>
      <c r="AG63" s="285">
        <f t="shared" si="96"/>
        <v>2.6024005977845679</v>
      </c>
      <c r="AH63" s="285">
        <f t="shared" si="96"/>
        <v>2.464011584946634</v>
      </c>
      <c r="AI63" s="285">
        <f t="shared" si="96"/>
        <v>2.6281216197825725</v>
      </c>
      <c r="AJ63" s="182">
        <f t="shared" si="91"/>
        <v>2.5281614029347144</v>
      </c>
      <c r="AK63" s="104">
        <f t="shared" si="94"/>
        <v>2.6034706321995546E-2</v>
      </c>
      <c r="AN63" s="164"/>
    </row>
    <row r="64" spans="1:40" ht="20.100000000000001" customHeight="1" x14ac:dyDescent="0.25">
      <c r="A64" s="178" t="s">
        <v>90</v>
      </c>
      <c r="B64" s="174">
        <f>SUM(B51:B53)</f>
        <v>234491.43</v>
      </c>
      <c r="C64" s="256">
        <f>SUM(C51:C53)</f>
        <v>268123.53000000009</v>
      </c>
      <c r="D64" s="256">
        <f>SUM(D51:D53)</f>
        <v>341123.42000000004</v>
      </c>
      <c r="E64" s="256">
        <f t="shared" ref="E64:F64" si="99">SUM(E51:E53)</f>
        <v>307586.39999999991</v>
      </c>
      <c r="F64" s="256">
        <f t="shared" si="99"/>
        <v>312002.81999999983</v>
      </c>
      <c r="G64" s="256">
        <f t="shared" ref="G64:H64" si="100">SUM(G51:G53)</f>
        <v>314085.74999999994</v>
      </c>
      <c r="H64" s="256">
        <f t="shared" si="100"/>
        <v>225185.55999999994</v>
      </c>
      <c r="I64" s="256">
        <f t="shared" ref="I64" si="101">SUM(I51:I53)</f>
        <v>291374.19</v>
      </c>
      <c r="J64" s="3">
        <f>IF(J53="","",SUM(J51:J53))</f>
        <v>290943.54999999993</v>
      </c>
      <c r="K64" s="245" t="str">
        <f>IF(K53="","",SUM(K51:K53))</f>
        <v/>
      </c>
      <c r="L64" s="104" t="str">
        <f t="shared" si="92"/>
        <v/>
      </c>
      <c r="N64" s="162" t="s">
        <v>90</v>
      </c>
      <c r="O64" s="174">
        <f>SUM(O51:O53)</f>
        <v>45609.39</v>
      </c>
      <c r="P64" s="256">
        <f>SUM(P51:P53)</f>
        <v>53062.921000000002</v>
      </c>
      <c r="Q64" s="256">
        <f>SUM(Q51:Q53)</f>
        <v>61321.651000000027</v>
      </c>
      <c r="R64" s="256">
        <f>SUM(R51:R53)</f>
        <v>63351.315999999992</v>
      </c>
      <c r="S64" s="256">
        <f t="shared" ref="S64" si="102">SUM(S51:S53)</f>
        <v>61448.611999999994</v>
      </c>
      <c r="T64" s="256">
        <f t="shared" ref="T64:U64" si="103">SUM(T51:T53)</f>
        <v>65590.697999999975</v>
      </c>
      <c r="U64" s="256">
        <f t="shared" si="103"/>
        <v>58604.442999999985</v>
      </c>
      <c r="V64" s="256">
        <f t="shared" ref="V64:W64" si="104">SUM(V51:V53)</f>
        <v>74098.355999999971</v>
      </c>
      <c r="W64" s="256">
        <f t="shared" si="104"/>
        <v>76349.755000000034</v>
      </c>
      <c r="X64" s="3" t="str">
        <f>IF(X53="","",SUM(X51:X53))</f>
        <v/>
      </c>
      <c r="Y64" s="104" t="str">
        <f t="shared" si="93"/>
        <v/>
      </c>
      <c r="AA64" s="349">
        <f t="shared" si="95"/>
        <v>1.9450344091466372</v>
      </c>
      <c r="AB64" s="258">
        <f t="shared" si="95"/>
        <v>1.9790475308153666</v>
      </c>
      <c r="AC64" s="258">
        <f t="shared" ref="AC64:AI66" si="105">(Q64/D64)*10</f>
        <v>1.7976382565582869</v>
      </c>
      <c r="AD64" s="258">
        <f t="shared" si="105"/>
        <v>2.0596266935079059</v>
      </c>
      <c r="AE64" s="258">
        <f t="shared" si="105"/>
        <v>1.9694889937212756</v>
      </c>
      <c r="AF64" s="258">
        <f t="shared" si="105"/>
        <v>2.0883054388809423</v>
      </c>
      <c r="AG64" s="258">
        <f t="shared" si="105"/>
        <v>2.6024956040698171</v>
      </c>
      <c r="AH64" s="258">
        <f t="shared" si="105"/>
        <v>2.5430651905029737</v>
      </c>
      <c r="AI64" s="258">
        <f t="shared" si="105"/>
        <v>2.6242119820150696</v>
      </c>
      <c r="AJ64" s="342" t="str">
        <f t="shared" si="91"/>
        <v/>
      </c>
      <c r="AK64" s="104" t="str">
        <f t="shared" si="94"/>
        <v/>
      </c>
    </row>
    <row r="65" spans="1:37" ht="20.100000000000001" customHeight="1" x14ac:dyDescent="0.25">
      <c r="A65" s="178" t="s">
        <v>91</v>
      </c>
      <c r="B65" s="174">
        <f>SUM(B54:B56)</f>
        <v>270632.65000000014</v>
      </c>
      <c r="C65" s="256">
        <f>SUM(C54:C56)</f>
        <v>330331.44000000012</v>
      </c>
      <c r="D65" s="256">
        <f>SUM(D54:D56)</f>
        <v>371262.24999999988</v>
      </c>
      <c r="E65" s="256">
        <f t="shared" ref="E65:F65" si="106">SUM(E54:E56)</f>
        <v>341280.04000000004</v>
      </c>
      <c r="F65" s="256">
        <f t="shared" si="106"/>
        <v>330986.2099999999</v>
      </c>
      <c r="G65" s="256">
        <f t="shared" ref="G65:H65" si="107">SUM(G54:G56)</f>
        <v>352389.62000000011</v>
      </c>
      <c r="H65" s="256">
        <f t="shared" si="107"/>
        <v>271249.88999999984</v>
      </c>
      <c r="I65" s="256">
        <f t="shared" ref="I65" si="108">SUM(I54:I56)</f>
        <v>338084.41999999963</v>
      </c>
      <c r="J65" s="3">
        <f>IF(J56="","",SUM(J54:J56))</f>
        <v>341792.67999999993</v>
      </c>
      <c r="K65" s="223" t="str">
        <f>IF(K56="","",SUM(K54:K56))</f>
        <v/>
      </c>
      <c r="L65" s="92" t="str">
        <f t="shared" si="92"/>
        <v/>
      </c>
      <c r="N65" s="163" t="s">
        <v>91</v>
      </c>
      <c r="O65" s="174">
        <f>SUM(O54:O56)</f>
        <v>52069.507000000012</v>
      </c>
      <c r="P65" s="256">
        <f>SUM(P54:P56)</f>
        <v>57799.210999999981</v>
      </c>
      <c r="Q65" s="256">
        <f>SUM(Q54:Q56)</f>
        <v>67284.703999999983</v>
      </c>
      <c r="R65" s="256">
        <f>SUM(R54:R56)</f>
        <v>68302.889999999985</v>
      </c>
      <c r="S65" s="256">
        <f t="shared" ref="S65" si="109">SUM(S54:S56)</f>
        <v>68997.127000000022</v>
      </c>
      <c r="T65" s="256">
        <f t="shared" ref="T65:U65" si="110">SUM(T54:T56)</f>
        <v>75648.96299999996</v>
      </c>
      <c r="U65" s="256">
        <f t="shared" si="110"/>
        <v>65293.128000000026</v>
      </c>
      <c r="V65" s="256">
        <f t="shared" ref="V65:W65" si="111">SUM(V54:V56)</f>
        <v>80248.036000000051</v>
      </c>
      <c r="W65" s="256">
        <f t="shared" si="111"/>
        <v>84655.87</v>
      </c>
      <c r="X65" s="3" t="str">
        <f>IF(X56="","",SUM(X54:X56))</f>
        <v/>
      </c>
      <c r="Y65" s="92" t="str">
        <f t="shared" si="93"/>
        <v/>
      </c>
      <c r="AA65" s="350">
        <f t="shared" si="95"/>
        <v>1.9239920608248851</v>
      </c>
      <c r="AB65" s="259">
        <f t="shared" si="95"/>
        <v>1.7497338733485361</v>
      </c>
      <c r="AC65" s="259">
        <f t="shared" si="105"/>
        <v>1.8123227987763368</v>
      </c>
      <c r="AD65" s="259">
        <f t="shared" si="105"/>
        <v>2.0013737105750451</v>
      </c>
      <c r="AE65" s="259">
        <f t="shared" si="105"/>
        <v>2.0845921949437121</v>
      </c>
      <c r="AF65" s="259">
        <f t="shared" si="105"/>
        <v>2.1467420918924893</v>
      </c>
      <c r="AG65" s="259">
        <f t="shared" si="105"/>
        <v>2.4071209024269122</v>
      </c>
      <c r="AH65" s="259">
        <f t="shared" si="105"/>
        <v>2.3736094079697652</v>
      </c>
      <c r="AI65" s="259">
        <f t="shared" si="105"/>
        <v>2.4768192812087144</v>
      </c>
      <c r="AJ65" s="341" t="str">
        <f t="shared" si="91"/>
        <v/>
      </c>
      <c r="AK65" s="92" t="str">
        <f t="shared" si="94"/>
        <v/>
      </c>
    </row>
    <row r="66" spans="1:37" ht="20.100000000000001" customHeight="1" x14ac:dyDescent="0.25">
      <c r="A66" s="178" t="s">
        <v>92</v>
      </c>
      <c r="B66" s="174">
        <f>SUM(B57:B59)</f>
        <v>362917.66000000003</v>
      </c>
      <c r="C66" s="256">
        <f>SUM(C57:C59)</f>
        <v>410216.99000000011</v>
      </c>
      <c r="D66" s="256">
        <f>SUM(D57:D59)</f>
        <v>402664.01999999979</v>
      </c>
      <c r="E66" s="256">
        <f t="shared" ref="E66:F66" si="112">SUM(E57:E59)</f>
        <v>374827.90000000014</v>
      </c>
      <c r="F66" s="256">
        <f t="shared" si="112"/>
        <v>411823.39999999991</v>
      </c>
      <c r="G66" s="256">
        <f t="shared" ref="G66:H66" si="113">SUM(G57:G59)</f>
        <v>392287.49999999988</v>
      </c>
      <c r="H66" s="256">
        <f t="shared" si="113"/>
        <v>324909.64999999991</v>
      </c>
      <c r="I66" s="256">
        <f t="shared" ref="I66" si="114">SUM(I57:I59)</f>
        <v>335901.80999999982</v>
      </c>
      <c r="J66" s="3">
        <f>IF(J59="","",SUM(J57:J59))</f>
        <v>323126.27999999991</v>
      </c>
      <c r="K66" s="223" t="str">
        <f>IF(K59="","",SUM(K57:K59))</f>
        <v/>
      </c>
      <c r="L66" s="92" t="str">
        <f t="shared" si="92"/>
        <v/>
      </c>
      <c r="N66" s="163" t="s">
        <v>92</v>
      </c>
      <c r="O66" s="174">
        <f>SUM(O57:O59)</f>
        <v>66706.640000000043</v>
      </c>
      <c r="P66" s="256">
        <f>SUM(P57:P59)</f>
        <v>75687.896000000008</v>
      </c>
      <c r="Q66" s="256">
        <f>SUM(Q57:Q59)</f>
        <v>78884.929000000004</v>
      </c>
      <c r="R66" s="256">
        <f>SUM(R57:R59)</f>
        <v>90834.866999999969</v>
      </c>
      <c r="S66" s="256">
        <f t="shared" ref="S66" si="115">SUM(S57:S59)</f>
        <v>90275.416000000056</v>
      </c>
      <c r="T66" s="256">
        <f t="shared" ref="T66:U66" si="116">SUM(T57:T59)</f>
        <v>87840.50900000002</v>
      </c>
      <c r="U66" s="256">
        <f t="shared" si="116"/>
        <v>78765.768000000011</v>
      </c>
      <c r="V66" s="256">
        <f t="shared" ref="V66:W66" si="117">SUM(V57:V59)</f>
        <v>86378.329000000071</v>
      </c>
      <c r="W66" s="256">
        <f t="shared" si="117"/>
        <v>89337.651999999973</v>
      </c>
      <c r="X66" s="3" t="str">
        <f>IF(X59="","",SUM(X57:X59))</f>
        <v/>
      </c>
      <c r="Y66" s="92" t="str">
        <f t="shared" si="93"/>
        <v/>
      </c>
      <c r="AA66" s="350">
        <f t="shared" si="95"/>
        <v>1.8380654168220978</v>
      </c>
      <c r="AB66" s="259">
        <f t="shared" si="95"/>
        <v>1.8450697519866253</v>
      </c>
      <c r="AC66" s="259">
        <f t="shared" si="105"/>
        <v>1.959075682997454</v>
      </c>
      <c r="AD66" s="259">
        <f t="shared" si="105"/>
        <v>2.4233752876986996</v>
      </c>
      <c r="AE66" s="259">
        <f t="shared" si="105"/>
        <v>2.1920904931579916</v>
      </c>
      <c r="AF66" s="259">
        <f t="shared" si="105"/>
        <v>2.2391870503138653</v>
      </c>
      <c r="AG66" s="259">
        <f t="shared" si="105"/>
        <v>2.4242360299240122</v>
      </c>
      <c r="AH66" s="259">
        <f t="shared" si="105"/>
        <v>2.5715350863992104</v>
      </c>
      <c r="AI66" s="259">
        <f t="shared" si="105"/>
        <v>2.7647906570768557</v>
      </c>
      <c r="AJ66" s="341" t="str">
        <f t="shared" si="91"/>
        <v/>
      </c>
      <c r="AK66" s="92" t="str">
        <f t="shared" si="94"/>
        <v/>
      </c>
    </row>
    <row r="67" spans="1:37" ht="20.100000000000001" customHeight="1" thickBot="1" x14ac:dyDescent="0.3">
      <c r="A67" s="179" t="s">
        <v>93</v>
      </c>
      <c r="B67" s="348">
        <f>SUM(B60:B62)</f>
        <v>301452.82000000007</v>
      </c>
      <c r="C67" s="257">
        <f>SUM(C60:C62)</f>
        <v>388105.86999999988</v>
      </c>
      <c r="D67" s="257">
        <f>IF(D62="","",SUM(D60:D62))</f>
        <v>380957.63999999966</v>
      </c>
      <c r="E67" s="257">
        <f t="shared" ref="E67:F67" si="118">IF(E62="","",SUM(E60:E62))</f>
        <v>378869.0400000001</v>
      </c>
      <c r="F67" s="257">
        <f t="shared" si="118"/>
        <v>396865.16000000021</v>
      </c>
      <c r="G67" s="257">
        <f t="shared" ref="G67:K67" si="119">IF(G62="","",SUM(G60:G62))</f>
        <v>336903.74</v>
      </c>
      <c r="H67" s="257">
        <f t="shared" si="119"/>
        <v>311374.30999999976</v>
      </c>
      <c r="I67" s="257">
        <f t="shared" ref="I67:J67" si="120">IF(I62="","",SUM(I60:I62))</f>
        <v>338858.11999999994</v>
      </c>
      <c r="J67" s="180">
        <f t="shared" si="120"/>
        <v>314929.23999999976</v>
      </c>
      <c r="K67" s="227" t="str">
        <f t="shared" si="119"/>
        <v/>
      </c>
      <c r="L67" s="95" t="str">
        <f t="shared" si="92"/>
        <v/>
      </c>
      <c r="N67" s="166" t="s">
        <v>93</v>
      </c>
      <c r="O67" s="348">
        <f>SUM(O60:O62)</f>
        <v>63838.016000000018</v>
      </c>
      <c r="P67" s="257">
        <f>SUM(P60:P62)</f>
        <v>79380.659999999989</v>
      </c>
      <c r="Q67" s="257">
        <f>IF(Q62="","",SUM(Q60:Q62))</f>
        <v>89950.456999999995</v>
      </c>
      <c r="R67" s="257">
        <f>IF(R62="","",SUM(R60:R62))</f>
        <v>90706.435000000056</v>
      </c>
      <c r="S67" s="257">
        <f t="shared" ref="S67" si="121">IF(S62="","",SUM(S60:S62))</f>
        <v>98610.478999999992</v>
      </c>
      <c r="T67" s="257">
        <f t="shared" ref="T67:X67" si="122">IF(T62="","",SUM(T60:T62))</f>
        <v>84566.343999999997</v>
      </c>
      <c r="U67" s="257">
        <f t="shared" si="122"/>
        <v>90045.485000000015</v>
      </c>
      <c r="V67" s="257">
        <f t="shared" ref="V67:W67" si="123">IF(V62="","",SUM(V60:V62))</f>
        <v>95186.262999999992</v>
      </c>
      <c r="W67" s="257">
        <f t="shared" si="123"/>
        <v>95903.564999999988</v>
      </c>
      <c r="X67" s="180" t="str">
        <f t="shared" si="122"/>
        <v/>
      </c>
      <c r="Y67" s="95" t="str">
        <f t="shared" si="93"/>
        <v/>
      </c>
      <c r="AA67" s="352">
        <f t="shared" si="95"/>
        <v>2.1176785143360082</v>
      </c>
      <c r="AB67" s="260">
        <f t="shared" si="95"/>
        <v>2.0453352071175841</v>
      </c>
      <c r="AC67" s="260">
        <f t="shared" ref="AC67:AI67" si="124">IF(Q62="","",(Q67/D67)*10)</f>
        <v>2.3611669003409426</v>
      </c>
      <c r="AD67" s="260">
        <f t="shared" si="124"/>
        <v>2.3941369028200361</v>
      </c>
      <c r="AE67" s="260">
        <f t="shared" si="124"/>
        <v>2.4847350923925884</v>
      </c>
      <c r="AF67" s="260">
        <f t="shared" si="124"/>
        <v>2.5101040433685897</v>
      </c>
      <c r="AG67" s="260">
        <f t="shared" si="124"/>
        <v>2.8918726467832263</v>
      </c>
      <c r="AH67" s="260">
        <f t="shared" si="124"/>
        <v>2.8090300152760102</v>
      </c>
      <c r="AI67" s="260">
        <f t="shared" si="124"/>
        <v>3.0452416866722212</v>
      </c>
      <c r="AJ67" s="343" t="str">
        <f t="shared" si="91"/>
        <v/>
      </c>
      <c r="AK67" s="95" t="str">
        <f t="shared" si="94"/>
        <v/>
      </c>
    </row>
    <row r="68" spans="1:37" x14ac:dyDescent="0.25"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</row>
  </sheetData>
  <mergeCells count="24">
    <mergeCell ref="A26:A27"/>
    <mergeCell ref="B26:K26"/>
    <mergeCell ref="L26:L27"/>
    <mergeCell ref="N26:N27"/>
    <mergeCell ref="O4:X4"/>
    <mergeCell ref="A4:A5"/>
    <mergeCell ref="B4:K4"/>
    <mergeCell ref="L4:L5"/>
    <mergeCell ref="N4:N5"/>
    <mergeCell ref="O26:X26"/>
    <mergeCell ref="Y26:Y27"/>
    <mergeCell ref="AA26:AJ26"/>
    <mergeCell ref="AK26:AK27"/>
    <mergeCell ref="AA4:AJ4"/>
    <mergeCell ref="AK4:AK5"/>
    <mergeCell ref="Y4:Y5"/>
    <mergeCell ref="AA48:AJ48"/>
    <mergeCell ref="AK48:AK49"/>
    <mergeCell ref="O48:X48"/>
    <mergeCell ref="Y48:Y49"/>
    <mergeCell ref="A48:A49"/>
    <mergeCell ref="B48:K48"/>
    <mergeCell ref="L48:L49"/>
    <mergeCell ref="N48:N49"/>
  </mergeCells>
  <pageMargins left="0.70866141732283472" right="0.70866141732283472" top="0.74803149606299213" bottom="0.74803149606299213" header="0.31496062992125984" footer="0.31496062992125984"/>
  <pageSetup paperSize="9" scale="54" fitToHeight="2" orientation="landscape" horizontalDpi="4294967292" r:id="rId1"/>
  <ignoredErrors>
    <ignoredError sqref="O20:U23 X21 K65:K67 X65:X67 O64:U67 B64:H67 V20:V23 B20:I23 B42:I45 O42:T45 U42:U45 V42:V45 I64:I67 V64:V67 K20:K23 W64:W67 J64:J67 W20:W23 J20:J23 W42:W45 J42:J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2" id="{F6B00361-CA12-4618-B76B-700151C693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L7:L23</xm:sqref>
        </x14:conditionalFormatting>
        <x14:conditionalFormatting xmlns:xm="http://schemas.microsoft.com/office/excel/2006/main">
          <x14:cfRule type="iconSet" priority="37" id="{2FCE0F4A-BED9-4F79-8128-56F4F28EF42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35" id="{9FB5C3C4-3763-435C-ABD3-DC4AB82B89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Y7:Y23</xm:sqref>
        </x14:conditionalFormatting>
        <x14:conditionalFormatting xmlns:xm="http://schemas.microsoft.com/office/excel/2006/main">
          <x14:cfRule type="iconSet" priority="16" id="{7FAB90C6-0B3D-4411-83C1-B640335AB6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L29:L45</xm:sqref>
        </x14:conditionalFormatting>
        <x14:conditionalFormatting xmlns:xm="http://schemas.microsoft.com/office/excel/2006/main">
          <x14:cfRule type="iconSet" priority="13" id="{35D524CD-2096-46E7-B568-AAE528611F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1" id="{7462860E-F239-4BFB-9719-A6BE72303C1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Y29:Y45</xm:sqref>
        </x14:conditionalFormatting>
        <x14:conditionalFormatting xmlns:xm="http://schemas.microsoft.com/office/excel/2006/main">
          <x14:cfRule type="iconSet" priority="8" id="{A1387DF0-7CCF-4EDF-A94F-459D1EC02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L51:L62 L64:L67</xm:sqref>
        </x14:conditionalFormatting>
        <x14:conditionalFormatting xmlns:xm="http://schemas.microsoft.com/office/excel/2006/main">
          <x14:cfRule type="iconSet" priority="5" id="{5080B736-A031-4143-BF20-B731D18C994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3" id="{013837BF-68D5-4AB3-8387-038EC102EE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Y51:Y67</xm:sqref>
        </x14:conditionalFormatting>
        <x14:conditionalFormatting xmlns:xm="http://schemas.microsoft.com/office/excel/2006/main">
          <x14:cfRule type="iconSet" priority="1" id="{D123117D-929B-4FE9-8503-591B1769472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L63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topLeftCell="B1" workbookViewId="0">
      <selection activeCell="L47" sqref="L47:AK47"/>
    </sheetView>
  </sheetViews>
  <sheetFormatPr defaultRowHeight="15" x14ac:dyDescent="0.25"/>
  <cols>
    <col min="1" max="1" width="18.7109375" customWidth="1"/>
    <col min="12" max="12" width="10.140625" style="65" customWidth="1"/>
    <col min="13" max="13" width="1.7109375" customWidth="1"/>
    <col min="14" max="14" width="18.7109375" hidden="1" customWidth="1"/>
    <col min="25" max="25" width="10" style="65" customWidth="1"/>
    <col min="26" max="26" width="1.7109375" customWidth="1"/>
    <col min="37" max="37" width="10" style="65" customWidth="1"/>
    <col min="39" max="40" width="9.140625" style="158"/>
  </cols>
  <sheetData>
    <row r="1" spans="1:40" ht="15.75" x14ac:dyDescent="0.25">
      <c r="A1" s="6" t="s">
        <v>117</v>
      </c>
    </row>
    <row r="3" spans="1:40" ht="15.75" thickBot="1" x14ac:dyDescent="0.3">
      <c r="L3" s="159" t="s">
        <v>1</v>
      </c>
      <c r="Y3" s="206">
        <v>1000</v>
      </c>
      <c r="AK3" s="206" t="s">
        <v>52</v>
      </c>
    </row>
    <row r="4" spans="1:40" ht="20.100000000000001" customHeight="1" x14ac:dyDescent="0.25">
      <c r="A4" s="392" t="s">
        <v>3</v>
      </c>
      <c r="B4" s="394" t="s">
        <v>76</v>
      </c>
      <c r="C4" s="388"/>
      <c r="D4" s="388"/>
      <c r="E4" s="388"/>
      <c r="F4" s="388"/>
      <c r="G4" s="388"/>
      <c r="H4" s="388"/>
      <c r="I4" s="388"/>
      <c r="J4" s="388"/>
      <c r="K4" s="389"/>
      <c r="L4" s="399" t="s">
        <v>136</v>
      </c>
      <c r="N4" s="395" t="s">
        <v>3</v>
      </c>
      <c r="O4" s="387" t="s">
        <v>76</v>
      </c>
      <c r="P4" s="388"/>
      <c r="Q4" s="388"/>
      <c r="R4" s="388"/>
      <c r="S4" s="388"/>
      <c r="T4" s="388"/>
      <c r="U4" s="388"/>
      <c r="V4" s="388"/>
      <c r="W4" s="388"/>
      <c r="X4" s="389"/>
      <c r="Y4" s="397" t="s">
        <v>136</v>
      </c>
      <c r="AA4" s="387" t="s">
        <v>76</v>
      </c>
      <c r="AB4" s="388"/>
      <c r="AC4" s="388"/>
      <c r="AD4" s="388"/>
      <c r="AE4" s="388"/>
      <c r="AF4" s="388"/>
      <c r="AG4" s="388"/>
      <c r="AH4" s="388"/>
      <c r="AI4" s="388"/>
      <c r="AJ4" s="389"/>
      <c r="AK4" s="399" t="s">
        <v>136</v>
      </c>
    </row>
    <row r="5" spans="1:40" ht="20.100000000000001" customHeight="1" thickBot="1" x14ac:dyDescent="0.3">
      <c r="A5" s="393"/>
      <c r="B5" s="148">
        <v>2010</v>
      </c>
      <c r="C5" s="214">
        <v>2011</v>
      </c>
      <c r="D5" s="214">
        <v>2012</v>
      </c>
      <c r="E5" s="214">
        <v>2013</v>
      </c>
      <c r="F5" s="214">
        <v>2014</v>
      </c>
      <c r="G5" s="214">
        <v>2015</v>
      </c>
      <c r="H5" s="214">
        <v>2016</v>
      </c>
      <c r="I5" s="214">
        <v>2017</v>
      </c>
      <c r="J5" s="214">
        <v>2018</v>
      </c>
      <c r="K5" s="211">
        <v>2019</v>
      </c>
      <c r="L5" s="400"/>
      <c r="N5" s="396"/>
      <c r="O5" s="36">
        <v>2010</v>
      </c>
      <c r="P5" s="214">
        <v>2011</v>
      </c>
      <c r="Q5" s="214">
        <v>2012</v>
      </c>
      <c r="R5" s="214">
        <v>2013</v>
      </c>
      <c r="S5" s="214">
        <v>2014</v>
      </c>
      <c r="T5" s="214">
        <v>2015</v>
      </c>
      <c r="U5" s="214">
        <v>2016</v>
      </c>
      <c r="V5" s="214">
        <v>2017</v>
      </c>
      <c r="W5" s="214">
        <v>2018</v>
      </c>
      <c r="X5" s="211">
        <v>2019</v>
      </c>
      <c r="Y5" s="398"/>
      <c r="AA5" s="36">
        <v>2010</v>
      </c>
      <c r="AB5" s="214">
        <v>2011</v>
      </c>
      <c r="AC5" s="214">
        <v>2012</v>
      </c>
      <c r="AD5" s="214">
        <v>2013</v>
      </c>
      <c r="AE5" s="214">
        <v>2014</v>
      </c>
      <c r="AF5" s="214">
        <v>2015</v>
      </c>
      <c r="AG5" s="214">
        <v>2016</v>
      </c>
      <c r="AH5" s="214">
        <v>2017</v>
      </c>
      <c r="AI5" s="214">
        <v>2018</v>
      </c>
      <c r="AJ5" s="211">
        <v>2019</v>
      </c>
      <c r="AK5" s="400"/>
      <c r="AM5" s="160">
        <v>2013</v>
      </c>
      <c r="AN5" s="160">
        <v>2014</v>
      </c>
    </row>
    <row r="6" spans="1:40" ht="3" customHeight="1" thickBot="1" x14ac:dyDescent="0.3">
      <c r="A6" s="161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205"/>
      <c r="M6" s="8"/>
      <c r="N6" s="161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205"/>
      <c r="Z6" s="8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207"/>
    </row>
    <row r="7" spans="1:40" ht="20.100000000000001" customHeight="1" x14ac:dyDescent="0.25">
      <c r="A7" s="177" t="s">
        <v>78</v>
      </c>
      <c r="B7" s="59">
        <v>112208.21</v>
      </c>
      <c r="C7" s="255">
        <v>125412.47000000002</v>
      </c>
      <c r="D7" s="255">
        <v>111648.51</v>
      </c>
      <c r="E7" s="255">
        <v>101032.48999999999</v>
      </c>
      <c r="F7" s="255">
        <v>181499.08999999997</v>
      </c>
      <c r="G7" s="255">
        <v>165515.38999999981</v>
      </c>
      <c r="H7" s="255">
        <v>127441.33000000005</v>
      </c>
      <c r="I7" s="255">
        <v>166273.73999999982</v>
      </c>
      <c r="J7" s="369">
        <v>113422.94999999995</v>
      </c>
      <c r="K7" s="169">
        <v>177687.33000000025</v>
      </c>
      <c r="L7" s="104">
        <f>IF(K7="","",(K7-I7)/K7)</f>
        <v>6.4234124065010251E-2</v>
      </c>
      <c r="N7" s="163" t="s">
        <v>78</v>
      </c>
      <c r="O7" s="59">
        <v>5046.811999999999</v>
      </c>
      <c r="P7" s="255">
        <v>5419.8780000000006</v>
      </c>
      <c r="Q7" s="255">
        <v>5376.692</v>
      </c>
      <c r="R7" s="255">
        <v>8185.9700000000021</v>
      </c>
      <c r="S7" s="255">
        <v>9253.7109999999993</v>
      </c>
      <c r="T7" s="255">
        <v>8018.4579999999987</v>
      </c>
      <c r="U7" s="255">
        <v>7549.5260000000026</v>
      </c>
      <c r="V7" s="255">
        <v>9303.023000000001</v>
      </c>
      <c r="W7" s="255">
        <v>8921.1990000000023</v>
      </c>
      <c r="X7" s="169">
        <v>11908.428000000011</v>
      </c>
      <c r="Y7" s="104">
        <f>IF(X7="","",(X7-V7)/V7)</f>
        <v>0.28006004069859974</v>
      </c>
      <c r="AA7" s="181">
        <f t="shared" ref="AA7:AA16" si="0">(O7/B7)*10</f>
        <v>0.44977207995742902</v>
      </c>
      <c r="AB7" s="258">
        <f t="shared" ref="AB7:AB16" si="1">(P7/C7)*10</f>
        <v>0.43216420185329257</v>
      </c>
      <c r="AC7" s="258">
        <f t="shared" ref="AC7:AC16" si="2">(Q7/D7)*10</f>
        <v>0.48157310832003042</v>
      </c>
      <c r="AD7" s="258">
        <f t="shared" ref="AD7:AD16" si="3">(R7/E7)*10</f>
        <v>0.81023144139078462</v>
      </c>
      <c r="AE7" s="258">
        <f t="shared" ref="AE7:AE16" si="4">(S7/F7)*10</f>
        <v>0.50984889235532815</v>
      </c>
      <c r="AF7" s="258">
        <f t="shared" ref="AF7:AF16" si="5">(T7/G7)*10</f>
        <v>0.48445392298565154</v>
      </c>
      <c r="AG7" s="258">
        <f t="shared" ref="AG7:AG16" si="6">(U7/H7)*10</f>
        <v>0.5923922796474268</v>
      </c>
      <c r="AH7" s="258">
        <f t="shared" ref="AH7:AI16" si="7">(V7/I7)*10</f>
        <v>0.55950043584753739</v>
      </c>
      <c r="AI7" s="258">
        <f t="shared" si="7"/>
        <v>0.7865426705970886</v>
      </c>
      <c r="AJ7" s="182">
        <f t="shared" ref="AJ7:AJ23" si="8">IF(X7="","",(X7/K7)*10)</f>
        <v>0.67019004675234828</v>
      </c>
      <c r="AK7" s="104">
        <f>IF(AJ7="","",(AJ7-AH7)/AH7)</f>
        <v>0.1978365052337038</v>
      </c>
      <c r="AM7" s="164"/>
      <c r="AN7" s="164"/>
    </row>
    <row r="8" spans="1:40" ht="20.100000000000001" customHeight="1" x14ac:dyDescent="0.25">
      <c r="A8" s="178" t="s">
        <v>79</v>
      </c>
      <c r="B8" s="25">
        <v>103876.33999999997</v>
      </c>
      <c r="C8" s="256">
        <v>109703.67999999998</v>
      </c>
      <c r="D8" s="256">
        <v>90718.43</v>
      </c>
      <c r="E8" s="256">
        <v>91462.49</v>
      </c>
      <c r="F8" s="256">
        <v>178750.52</v>
      </c>
      <c r="G8" s="256">
        <v>189327.78999999998</v>
      </c>
      <c r="H8" s="256">
        <v>161032.97</v>
      </c>
      <c r="I8" s="256">
        <v>181280.64000000004</v>
      </c>
      <c r="J8" s="367">
        <v>103466.0599999999</v>
      </c>
      <c r="K8" s="3">
        <v>237519.46999999994</v>
      </c>
      <c r="L8" s="92">
        <f t="shared" ref="L8:L23" si="9">IF(K8="","",(K8-I8)/K8)</f>
        <v>0.23677566306458966</v>
      </c>
      <c r="N8" s="163" t="s">
        <v>79</v>
      </c>
      <c r="O8" s="25">
        <v>4875.3999999999996</v>
      </c>
      <c r="P8" s="256">
        <v>5047.22</v>
      </c>
      <c r="Q8" s="256">
        <v>4979.2489999999998</v>
      </c>
      <c r="R8" s="256">
        <v>7645.0780000000004</v>
      </c>
      <c r="S8" s="256">
        <v>9124.9479999999967</v>
      </c>
      <c r="T8" s="256">
        <v>9271.5960000000014</v>
      </c>
      <c r="U8" s="256">
        <v>8398.7909999999993</v>
      </c>
      <c r="V8" s="256">
        <v>10116.835000000005</v>
      </c>
      <c r="W8" s="256">
        <v>9471.466000000004</v>
      </c>
      <c r="X8" s="3">
        <v>14525.036</v>
      </c>
      <c r="Y8" s="92">
        <f t="shared" ref="Y8:Y23" si="10">IF(X8="","",(X8-V8)/V8)</f>
        <v>0.43572925722323175</v>
      </c>
      <c r="AA8" s="183">
        <f t="shared" si="0"/>
        <v>0.46934653261753362</v>
      </c>
      <c r="AB8" s="259">
        <f t="shared" si="1"/>
        <v>0.46007754707955117</v>
      </c>
      <c r="AC8" s="259">
        <f t="shared" si="2"/>
        <v>0.54886851547144277</v>
      </c>
      <c r="AD8" s="259">
        <f t="shared" si="3"/>
        <v>0.83587031142493495</v>
      </c>
      <c r="AE8" s="259">
        <f t="shared" si="4"/>
        <v>0.51048511635099003</v>
      </c>
      <c r="AF8" s="259">
        <f t="shared" si="5"/>
        <v>0.48971130968147902</v>
      </c>
      <c r="AG8" s="259">
        <f t="shared" si="6"/>
        <v>0.52155723141664712</v>
      </c>
      <c r="AH8" s="259">
        <f t="shared" si="7"/>
        <v>0.55807586513375074</v>
      </c>
      <c r="AI8" s="259">
        <f t="shared" si="7"/>
        <v>0.91541767416291042</v>
      </c>
      <c r="AJ8" s="340">
        <f t="shared" si="8"/>
        <v>0.61153033054511297</v>
      </c>
      <c r="AK8" s="92">
        <f t="shared" ref="AK8:AK23" si="11">IF(AJ8="","",(AJ8-AH8)/AH8)</f>
        <v>9.5783510362970295E-2</v>
      </c>
      <c r="AM8" s="164"/>
      <c r="AN8" s="164"/>
    </row>
    <row r="9" spans="1:40" ht="20.100000000000001" customHeight="1" x14ac:dyDescent="0.25">
      <c r="A9" s="178" t="s">
        <v>80</v>
      </c>
      <c r="B9" s="25">
        <v>167912.4499999999</v>
      </c>
      <c r="C9" s="256">
        <v>125645.36999999997</v>
      </c>
      <c r="D9" s="256">
        <v>135794.10999999996</v>
      </c>
      <c r="E9" s="256">
        <v>78438.490000000034</v>
      </c>
      <c r="F9" s="256">
        <v>159258.74000000002</v>
      </c>
      <c r="G9" s="256">
        <v>179781.25999999998</v>
      </c>
      <c r="H9" s="256">
        <v>158298.96</v>
      </c>
      <c r="I9" s="256">
        <v>185618.56999999998</v>
      </c>
      <c r="J9" s="367">
        <v>133139.78000000006</v>
      </c>
      <c r="K9" s="3"/>
      <c r="L9" s="92" t="str">
        <f t="shared" si="9"/>
        <v/>
      </c>
      <c r="N9" s="163" t="s">
        <v>80</v>
      </c>
      <c r="O9" s="25">
        <v>7464.3919999999998</v>
      </c>
      <c r="P9" s="256">
        <v>5720.5099999999993</v>
      </c>
      <c r="Q9" s="256">
        <v>6851.9379999999956</v>
      </c>
      <c r="R9" s="256">
        <v>7142.3209999999999</v>
      </c>
      <c r="S9" s="256">
        <v>8172.4949999999981</v>
      </c>
      <c r="T9" s="256">
        <v>8953.7059999999983</v>
      </c>
      <c r="U9" s="256">
        <v>8549.0249999999996</v>
      </c>
      <c r="V9" s="256">
        <v>10014.590999999993</v>
      </c>
      <c r="W9" s="256">
        <v>10253.629000000004</v>
      </c>
      <c r="X9" s="3"/>
      <c r="Y9" s="92" t="str">
        <f t="shared" si="10"/>
        <v/>
      </c>
      <c r="AA9" s="183">
        <f t="shared" si="0"/>
        <v>0.44454071154342661</v>
      </c>
      <c r="AB9" s="259">
        <f t="shared" si="1"/>
        <v>0.45529015514061527</v>
      </c>
      <c r="AC9" s="259">
        <f t="shared" si="2"/>
        <v>0.50458285709151873</v>
      </c>
      <c r="AD9" s="259">
        <f t="shared" si="3"/>
        <v>0.9105632961572816</v>
      </c>
      <c r="AE9" s="259">
        <f t="shared" si="4"/>
        <v>0.51315833592555093</v>
      </c>
      <c r="AF9" s="259">
        <f t="shared" si="5"/>
        <v>0.49803333228390984</v>
      </c>
      <c r="AG9" s="259">
        <f t="shared" si="6"/>
        <v>0.54005566429495178</v>
      </c>
      <c r="AH9" s="259">
        <f t="shared" si="7"/>
        <v>0.53952527486878032</v>
      </c>
      <c r="AI9" s="259">
        <f t="shared" si="7"/>
        <v>0.77014014894721927</v>
      </c>
      <c r="AJ9" s="340" t="str">
        <f t="shared" si="8"/>
        <v/>
      </c>
      <c r="AK9" s="92" t="str">
        <f t="shared" si="11"/>
        <v/>
      </c>
      <c r="AM9" s="164"/>
      <c r="AN9" s="164"/>
    </row>
    <row r="10" spans="1:40" ht="20.100000000000001" customHeight="1" x14ac:dyDescent="0.25">
      <c r="A10" s="178" t="s">
        <v>81</v>
      </c>
      <c r="B10" s="25">
        <v>170409.85000000006</v>
      </c>
      <c r="C10" s="256">
        <v>125525.65000000001</v>
      </c>
      <c r="D10" s="256">
        <v>131142.06000000003</v>
      </c>
      <c r="E10" s="256">
        <v>111314.47999999998</v>
      </c>
      <c r="F10" s="256">
        <v>139455.4</v>
      </c>
      <c r="G10" s="256">
        <v>172871.54000000007</v>
      </c>
      <c r="H10" s="256">
        <v>120913.15000000001</v>
      </c>
      <c r="I10" s="256">
        <v>196710.62999999983</v>
      </c>
      <c r="J10" s="367">
        <v>150836.74000000008</v>
      </c>
      <c r="K10" s="3"/>
      <c r="L10" s="92" t="str">
        <f t="shared" si="9"/>
        <v/>
      </c>
      <c r="N10" s="163" t="s">
        <v>81</v>
      </c>
      <c r="O10" s="25">
        <v>7083.5199999999986</v>
      </c>
      <c r="P10" s="256">
        <v>5734.7760000000007</v>
      </c>
      <c r="Q10" s="256">
        <v>6986.2150000000011</v>
      </c>
      <c r="R10" s="256">
        <v>8949.2860000000001</v>
      </c>
      <c r="S10" s="256">
        <v>7735.4290000000001</v>
      </c>
      <c r="T10" s="256">
        <v>8580.4020000000019</v>
      </c>
      <c r="U10" s="256">
        <v>6742.456000000001</v>
      </c>
      <c r="V10" s="256">
        <v>10445.708999999988</v>
      </c>
      <c r="W10" s="256">
        <v>11261.256000000005</v>
      </c>
      <c r="X10" s="3"/>
      <c r="Y10" s="92" t="str">
        <f t="shared" si="10"/>
        <v/>
      </c>
      <c r="AA10" s="183">
        <f t="shared" si="0"/>
        <v>0.41567550232571626</v>
      </c>
      <c r="AB10" s="259">
        <f t="shared" si="1"/>
        <v>0.45686088859129592</v>
      </c>
      <c r="AC10" s="259">
        <f t="shared" si="2"/>
        <v>0.53272115749897475</v>
      </c>
      <c r="AD10" s="259">
        <f t="shared" si="3"/>
        <v>0.80396422819385238</v>
      </c>
      <c r="AE10" s="259">
        <f t="shared" si="4"/>
        <v>0.55468838065790216</v>
      </c>
      <c r="AF10" s="259">
        <f t="shared" si="5"/>
        <v>0.49634555231011412</v>
      </c>
      <c r="AG10" s="259">
        <f t="shared" si="6"/>
        <v>0.55762801647298088</v>
      </c>
      <c r="AH10" s="259">
        <f t="shared" si="7"/>
        <v>0.53101904050635174</v>
      </c>
      <c r="AI10" s="259">
        <f t="shared" si="7"/>
        <v>0.74658574562139157</v>
      </c>
      <c r="AJ10" s="340" t="str">
        <f t="shared" si="8"/>
        <v/>
      </c>
      <c r="AK10" s="92" t="str">
        <f t="shared" si="11"/>
        <v/>
      </c>
      <c r="AM10" s="164"/>
      <c r="AN10" s="164"/>
    </row>
    <row r="11" spans="1:40" ht="20.100000000000001" customHeight="1" x14ac:dyDescent="0.25">
      <c r="A11" s="178" t="s">
        <v>82</v>
      </c>
      <c r="B11" s="25">
        <v>105742.86999999997</v>
      </c>
      <c r="C11" s="256">
        <v>146772.35999999993</v>
      </c>
      <c r="D11" s="256">
        <v>106191.60999999997</v>
      </c>
      <c r="E11" s="256">
        <v>156740.30999999991</v>
      </c>
      <c r="F11" s="256">
        <v>208322.54999999996</v>
      </c>
      <c r="G11" s="256">
        <v>182102.74999999991</v>
      </c>
      <c r="H11" s="256">
        <v>156318.05000000002</v>
      </c>
      <c r="I11" s="256">
        <v>208976.19000000009</v>
      </c>
      <c r="J11" s="367">
        <v>128413.92000000001</v>
      </c>
      <c r="K11" s="3"/>
      <c r="L11" s="92" t="str">
        <f t="shared" si="9"/>
        <v/>
      </c>
      <c r="N11" s="163" t="s">
        <v>82</v>
      </c>
      <c r="O11" s="25">
        <v>5269.9080000000022</v>
      </c>
      <c r="P11" s="256">
        <v>6791.5110000000022</v>
      </c>
      <c r="Q11" s="256">
        <v>6331.175000000002</v>
      </c>
      <c r="R11" s="256">
        <v>12356.189000000002</v>
      </c>
      <c r="S11" s="256">
        <v>10013.188000000002</v>
      </c>
      <c r="T11" s="256">
        <v>9709.3430000000008</v>
      </c>
      <c r="U11" s="256">
        <v>9074.4239999999991</v>
      </c>
      <c r="V11" s="256">
        <v>11131.416999999985</v>
      </c>
      <c r="W11" s="256">
        <v>12250.425000000005</v>
      </c>
      <c r="X11" s="3"/>
      <c r="Y11" s="92" t="str">
        <f t="shared" si="10"/>
        <v/>
      </c>
      <c r="AA11" s="183">
        <f t="shared" si="0"/>
        <v>0.4983700555886183</v>
      </c>
      <c r="AB11" s="259">
        <f t="shared" si="1"/>
        <v>0.46272411236012051</v>
      </c>
      <c r="AC11" s="259">
        <f t="shared" si="2"/>
        <v>0.59620293919642087</v>
      </c>
      <c r="AD11" s="259">
        <f t="shared" si="3"/>
        <v>0.78832235306922693</v>
      </c>
      <c r="AE11" s="259">
        <f t="shared" si="4"/>
        <v>0.48065790285305188</v>
      </c>
      <c r="AF11" s="259">
        <f t="shared" si="5"/>
        <v>0.53317937263440585</v>
      </c>
      <c r="AG11" s="259">
        <f t="shared" si="6"/>
        <v>0.58051031214885285</v>
      </c>
      <c r="AH11" s="259">
        <f t="shared" si="7"/>
        <v>0.53266436717024934</v>
      </c>
      <c r="AI11" s="259">
        <f t="shared" si="7"/>
        <v>0.95397952184623003</v>
      </c>
      <c r="AJ11" s="340" t="str">
        <f t="shared" si="8"/>
        <v/>
      </c>
      <c r="AK11" s="92" t="str">
        <f t="shared" si="11"/>
        <v/>
      </c>
      <c r="AM11" s="164"/>
      <c r="AN11" s="164"/>
    </row>
    <row r="12" spans="1:40" ht="20.100000000000001" customHeight="1" x14ac:dyDescent="0.25">
      <c r="A12" s="178" t="s">
        <v>83</v>
      </c>
      <c r="B12" s="25">
        <v>173043.08000000005</v>
      </c>
      <c r="C12" s="256">
        <v>88557.569999999978</v>
      </c>
      <c r="D12" s="256">
        <v>121066.39000000004</v>
      </c>
      <c r="E12" s="256">
        <v>142381.43</v>
      </c>
      <c r="F12" s="256">
        <v>163673.44999999992</v>
      </c>
      <c r="G12" s="256">
        <v>227727.18000000014</v>
      </c>
      <c r="H12" s="256">
        <v>161332.92000000001</v>
      </c>
      <c r="I12" s="256">
        <v>247706.50999999986</v>
      </c>
      <c r="J12" s="367">
        <v>166231.65000000002</v>
      </c>
      <c r="K12" s="3"/>
      <c r="L12" s="92" t="str">
        <f t="shared" si="9"/>
        <v/>
      </c>
      <c r="N12" s="163" t="s">
        <v>83</v>
      </c>
      <c r="O12" s="25">
        <v>8468.7459999999992</v>
      </c>
      <c r="P12" s="256">
        <v>4467.674</v>
      </c>
      <c r="Q12" s="256">
        <v>6989.1480000000029</v>
      </c>
      <c r="R12" s="256">
        <v>11275.52199999999</v>
      </c>
      <c r="S12" s="256">
        <v>8874.6120000000028</v>
      </c>
      <c r="T12" s="256">
        <v>11770.861000000004</v>
      </c>
      <c r="U12" s="256">
        <v>9513.2329999999984</v>
      </c>
      <c r="V12" s="256">
        <v>14529.113000000001</v>
      </c>
      <c r="W12" s="256">
        <v>13174.565000000008</v>
      </c>
      <c r="X12" s="3"/>
      <c r="Y12" s="92" t="str">
        <f t="shared" si="10"/>
        <v/>
      </c>
      <c r="AA12" s="183">
        <f t="shared" si="0"/>
        <v>0.48940102083250003</v>
      </c>
      <c r="AB12" s="259">
        <f t="shared" si="1"/>
        <v>0.50449374344847098</v>
      </c>
      <c r="AC12" s="259">
        <f t="shared" si="2"/>
        <v>0.57729878622795316</v>
      </c>
      <c r="AD12" s="259">
        <f t="shared" si="3"/>
        <v>0.79192363779461905</v>
      </c>
      <c r="AE12" s="259">
        <f t="shared" si="4"/>
        <v>0.54221451310521085</v>
      </c>
      <c r="AF12" s="259">
        <f t="shared" si="5"/>
        <v>0.51688432623633229</v>
      </c>
      <c r="AG12" s="259">
        <f t="shared" si="6"/>
        <v>0.58966471319058733</v>
      </c>
      <c r="AH12" s="259">
        <f t="shared" si="7"/>
        <v>0.58654546463070378</v>
      </c>
      <c r="AI12" s="259">
        <f t="shared" si="7"/>
        <v>0.79254251521897345</v>
      </c>
      <c r="AJ12" s="340" t="str">
        <f t="shared" si="8"/>
        <v/>
      </c>
      <c r="AK12" s="92" t="str">
        <f t="shared" si="11"/>
        <v/>
      </c>
      <c r="AM12" s="164"/>
      <c r="AN12" s="164"/>
    </row>
    <row r="13" spans="1:40" ht="20.100000000000001" customHeight="1" x14ac:dyDescent="0.25">
      <c r="A13" s="178" t="s">
        <v>84</v>
      </c>
      <c r="B13" s="25">
        <v>153878.58000000007</v>
      </c>
      <c r="C13" s="256">
        <v>146271.1</v>
      </c>
      <c r="D13" s="256">
        <v>129654.32999999994</v>
      </c>
      <c r="E13" s="256">
        <v>179800.25999999989</v>
      </c>
      <c r="F13" s="256">
        <v>269493.00999999989</v>
      </c>
      <c r="G13" s="256">
        <v>237770.30999999997</v>
      </c>
      <c r="H13" s="256">
        <v>147807.46000000011</v>
      </c>
      <c r="I13" s="256">
        <v>207674.72999999986</v>
      </c>
      <c r="J13" s="367">
        <v>165596.06</v>
      </c>
      <c r="K13" s="3"/>
      <c r="L13" s="92" t="str">
        <f t="shared" si="9"/>
        <v/>
      </c>
      <c r="N13" s="163" t="s">
        <v>84</v>
      </c>
      <c r="O13" s="25">
        <v>8304.4390000000039</v>
      </c>
      <c r="P13" s="256">
        <v>7350.9219999999987</v>
      </c>
      <c r="Q13" s="256">
        <v>8610.476999999999</v>
      </c>
      <c r="R13" s="256">
        <v>14121.920000000007</v>
      </c>
      <c r="S13" s="256">
        <v>13262.653999999999</v>
      </c>
      <c r="T13" s="256">
        <v>12363.967000000001</v>
      </c>
      <c r="U13" s="256">
        <v>8473.6030000000046</v>
      </c>
      <c r="V13" s="256">
        <v>11699.326999999999</v>
      </c>
      <c r="W13" s="256">
        <v>14113.878999999999</v>
      </c>
      <c r="X13" s="3"/>
      <c r="Y13" s="92" t="str">
        <f t="shared" si="10"/>
        <v/>
      </c>
      <c r="AA13" s="183">
        <f t="shared" si="0"/>
        <v>0.53967478774498701</v>
      </c>
      <c r="AB13" s="259">
        <f t="shared" si="1"/>
        <v>0.50255463998014638</v>
      </c>
      <c r="AC13" s="259">
        <f t="shared" si="2"/>
        <v>0.66411025378018629</v>
      </c>
      <c r="AD13" s="259">
        <f t="shared" si="3"/>
        <v>0.78542266846555253</v>
      </c>
      <c r="AE13" s="259">
        <f t="shared" si="4"/>
        <v>0.49213350654252608</v>
      </c>
      <c r="AF13" s="259">
        <f t="shared" si="5"/>
        <v>0.51999625184490039</v>
      </c>
      <c r="AG13" s="259">
        <f t="shared" si="6"/>
        <v>0.57328655806682549</v>
      </c>
      <c r="AH13" s="259">
        <f t="shared" si="7"/>
        <v>0.56334860770012829</v>
      </c>
      <c r="AI13" s="259">
        <f t="shared" si="7"/>
        <v>0.85230765756141769</v>
      </c>
      <c r="AJ13" s="340" t="str">
        <f t="shared" si="8"/>
        <v/>
      </c>
      <c r="AK13" s="92" t="str">
        <f t="shared" si="11"/>
        <v/>
      </c>
      <c r="AM13" s="164"/>
      <c r="AN13" s="164"/>
    </row>
    <row r="14" spans="1:40" ht="20.100000000000001" customHeight="1" x14ac:dyDescent="0.25">
      <c r="A14" s="178" t="s">
        <v>85</v>
      </c>
      <c r="B14" s="25">
        <v>172907.80999999991</v>
      </c>
      <c r="C14" s="256">
        <v>197865.85999999996</v>
      </c>
      <c r="D14" s="256">
        <v>108818.47999999997</v>
      </c>
      <c r="E14" s="256">
        <v>128700.31000000001</v>
      </c>
      <c r="F14" s="256">
        <v>196874.73</v>
      </c>
      <c r="G14" s="256">
        <v>236496.18999999983</v>
      </c>
      <c r="H14" s="256">
        <v>161286.66999999981</v>
      </c>
      <c r="I14" s="256">
        <v>171975.0799999999</v>
      </c>
      <c r="J14" s="367">
        <v>181080.53999999992</v>
      </c>
      <c r="K14" s="3"/>
      <c r="L14" s="92" t="str">
        <f t="shared" si="9"/>
        <v/>
      </c>
      <c r="N14" s="163" t="s">
        <v>85</v>
      </c>
      <c r="O14" s="25">
        <v>7854.7379999999985</v>
      </c>
      <c r="P14" s="256">
        <v>8326.2219999999998</v>
      </c>
      <c r="Q14" s="256">
        <v>7079.4509999999991</v>
      </c>
      <c r="R14" s="256">
        <v>9224.3630000000012</v>
      </c>
      <c r="S14" s="256">
        <v>8588.8440000000028</v>
      </c>
      <c r="T14" s="256">
        <v>10903.496999999998</v>
      </c>
      <c r="U14" s="256">
        <v>9835.2980000000043</v>
      </c>
      <c r="V14" s="256">
        <v>10041.557999999995</v>
      </c>
      <c r="W14" s="256">
        <v>14189.487000000001</v>
      </c>
      <c r="X14" s="3"/>
      <c r="Y14" s="92" t="str">
        <f t="shared" si="10"/>
        <v/>
      </c>
      <c r="AA14" s="183">
        <f t="shared" si="0"/>
        <v>0.45427317597741834</v>
      </c>
      <c r="AB14" s="259">
        <f t="shared" si="1"/>
        <v>0.4208013449111434</v>
      </c>
      <c r="AC14" s="259">
        <f t="shared" si="2"/>
        <v>0.65057433259497854</v>
      </c>
      <c r="AD14" s="259">
        <f t="shared" si="3"/>
        <v>0.71673199543963806</v>
      </c>
      <c r="AE14" s="259">
        <f t="shared" si="4"/>
        <v>0.436259341155668</v>
      </c>
      <c r="AF14" s="259">
        <f t="shared" si="5"/>
        <v>0.46104324133086483</v>
      </c>
      <c r="AG14" s="259">
        <f t="shared" si="6"/>
        <v>0.60980228558256033</v>
      </c>
      <c r="AH14" s="259">
        <f t="shared" si="7"/>
        <v>0.58389610866876762</v>
      </c>
      <c r="AI14" s="259">
        <f t="shared" si="7"/>
        <v>0.78360087726709937</v>
      </c>
      <c r="AJ14" s="340" t="str">
        <f t="shared" si="8"/>
        <v/>
      </c>
      <c r="AK14" s="92" t="str">
        <f t="shared" si="11"/>
        <v/>
      </c>
      <c r="AM14" s="164"/>
      <c r="AN14" s="164"/>
    </row>
    <row r="15" spans="1:40" ht="20.100000000000001" customHeight="1" x14ac:dyDescent="0.25">
      <c r="A15" s="178" t="s">
        <v>86</v>
      </c>
      <c r="B15" s="25">
        <v>184668.65</v>
      </c>
      <c r="C15" s="256">
        <v>144340.81999999992</v>
      </c>
      <c r="D15" s="256">
        <v>80105.51999999996</v>
      </c>
      <c r="E15" s="256">
        <v>122946.30000000002</v>
      </c>
      <c r="F15" s="256">
        <v>216355.29000000004</v>
      </c>
      <c r="G15" s="256">
        <v>152646.59000000005</v>
      </c>
      <c r="H15" s="256">
        <v>149729.00999999972</v>
      </c>
      <c r="I15" s="256">
        <v>137980.59999999998</v>
      </c>
      <c r="J15" s="367">
        <v>160959.97000000006</v>
      </c>
      <c r="K15" s="3"/>
      <c r="L15" s="92" t="str">
        <f t="shared" si="9"/>
        <v/>
      </c>
      <c r="N15" s="163" t="s">
        <v>86</v>
      </c>
      <c r="O15" s="25">
        <v>8976.5390000000007</v>
      </c>
      <c r="P15" s="256">
        <v>8231.4969999999994</v>
      </c>
      <c r="Q15" s="256">
        <v>7380.0529999999981</v>
      </c>
      <c r="R15" s="256">
        <v>9158.0150000000012</v>
      </c>
      <c r="S15" s="256">
        <v>11920.680999999999</v>
      </c>
      <c r="T15" s="256">
        <v>8611.9049999999952</v>
      </c>
      <c r="U15" s="256">
        <v>9047.3699999999972</v>
      </c>
      <c r="V15" s="256">
        <v>10869.364000000007</v>
      </c>
      <c r="W15" s="256">
        <v>13827.322999999997</v>
      </c>
      <c r="X15" s="3"/>
      <c r="Y15" s="92" t="str">
        <f t="shared" si="10"/>
        <v/>
      </c>
      <c r="AA15" s="183">
        <f t="shared" si="0"/>
        <v>0.48608894904468092</v>
      </c>
      <c r="AB15" s="259">
        <f t="shared" si="1"/>
        <v>0.57028198953005838</v>
      </c>
      <c r="AC15" s="259">
        <f t="shared" si="2"/>
        <v>0.92129144158854492</v>
      </c>
      <c r="AD15" s="259">
        <f t="shared" si="3"/>
        <v>0.7448792684285741</v>
      </c>
      <c r="AE15" s="259">
        <f t="shared" si="4"/>
        <v>0.55097709882665669</v>
      </c>
      <c r="AF15" s="259">
        <f t="shared" si="5"/>
        <v>0.56417277320115655</v>
      </c>
      <c r="AG15" s="259">
        <f t="shared" si="6"/>
        <v>0.60424963739491866</v>
      </c>
      <c r="AH15" s="259">
        <f t="shared" si="7"/>
        <v>0.78774581354190443</v>
      </c>
      <c r="AI15" s="259">
        <f t="shared" si="7"/>
        <v>0.85905352740808738</v>
      </c>
      <c r="AJ15" s="340" t="str">
        <f t="shared" si="8"/>
        <v/>
      </c>
      <c r="AK15" s="92" t="str">
        <f t="shared" si="11"/>
        <v/>
      </c>
      <c r="AM15" s="164"/>
      <c r="AN15" s="164"/>
    </row>
    <row r="16" spans="1:40" ht="20.100000000000001" customHeight="1" x14ac:dyDescent="0.25">
      <c r="A16" s="178" t="s">
        <v>87</v>
      </c>
      <c r="B16" s="25">
        <v>175049.21999999997</v>
      </c>
      <c r="C16" s="256">
        <v>101082.92000000001</v>
      </c>
      <c r="D16" s="256">
        <v>69030.890000000014</v>
      </c>
      <c r="E16" s="256">
        <v>154535.30999999976</v>
      </c>
      <c r="F16" s="256">
        <v>191998.53000000006</v>
      </c>
      <c r="G16" s="256">
        <v>123638.51</v>
      </c>
      <c r="H16" s="256">
        <v>139323.20999999988</v>
      </c>
      <c r="I16" s="256">
        <v>160441.47000000003</v>
      </c>
      <c r="J16" s="367">
        <v>218710.75</v>
      </c>
      <c r="K16" s="3"/>
      <c r="L16" s="92" t="str">
        <f t="shared" si="9"/>
        <v/>
      </c>
      <c r="N16" s="163" t="s">
        <v>87</v>
      </c>
      <c r="O16" s="25">
        <v>8917.1569999999974</v>
      </c>
      <c r="P16" s="256">
        <v>6317.9840000000004</v>
      </c>
      <c r="Q16" s="256">
        <v>6844.7550000000019</v>
      </c>
      <c r="R16" s="256">
        <v>12425.312000000002</v>
      </c>
      <c r="S16" s="256">
        <v>11852.688999999998</v>
      </c>
      <c r="T16" s="256">
        <v>8900.4360000000015</v>
      </c>
      <c r="U16" s="256">
        <v>10677.083000000001</v>
      </c>
      <c r="V16" s="256">
        <v>13100.919999999998</v>
      </c>
      <c r="W16" s="256">
        <v>16719.717000000015</v>
      </c>
      <c r="X16" s="3"/>
      <c r="Y16" s="92" t="str">
        <f t="shared" si="10"/>
        <v/>
      </c>
      <c r="AA16" s="183">
        <f t="shared" si="0"/>
        <v>0.50940855377704619</v>
      </c>
      <c r="AB16" s="259">
        <f t="shared" si="1"/>
        <v>0.62502982699747878</v>
      </c>
      <c r="AC16" s="259">
        <f t="shared" si="2"/>
        <v>0.99154958019518513</v>
      </c>
      <c r="AD16" s="259">
        <f t="shared" si="3"/>
        <v>0.80404355483546253</v>
      </c>
      <c r="AE16" s="259">
        <f t="shared" si="4"/>
        <v>0.61733227853359063</v>
      </c>
      <c r="AF16" s="259">
        <f t="shared" si="5"/>
        <v>0.71987570862832317</v>
      </c>
      <c r="AG16" s="259">
        <f t="shared" si="6"/>
        <v>0.76635350276526137</v>
      </c>
      <c r="AH16" s="259">
        <f t="shared" si="7"/>
        <v>0.81655447310474005</v>
      </c>
      <c r="AI16" s="259">
        <f t="shared" si="7"/>
        <v>0.76446708723736778</v>
      </c>
      <c r="AJ16" s="340" t="str">
        <f t="shared" si="8"/>
        <v/>
      </c>
      <c r="AK16" s="92" t="str">
        <f t="shared" si="11"/>
        <v/>
      </c>
      <c r="AM16" s="164"/>
      <c r="AN16" s="164"/>
    </row>
    <row r="17" spans="1:40" ht="20.100000000000001" customHeight="1" x14ac:dyDescent="0.25">
      <c r="A17" s="178" t="s">
        <v>88</v>
      </c>
      <c r="B17" s="25">
        <v>143652.40999999997</v>
      </c>
      <c r="C17" s="256">
        <v>108321.03000000003</v>
      </c>
      <c r="D17" s="256">
        <v>126056.69</v>
      </c>
      <c r="E17" s="256">
        <v>102105.74999999991</v>
      </c>
      <c r="F17" s="256">
        <v>191150.96000000002</v>
      </c>
      <c r="G17" s="256">
        <v>143866.02999999988</v>
      </c>
      <c r="H17" s="256">
        <v>151239.86000000007</v>
      </c>
      <c r="I17" s="256">
        <v>136879.00999999995</v>
      </c>
      <c r="J17" s="367">
        <v>268290.25000000012</v>
      </c>
      <c r="K17" s="3"/>
      <c r="L17" s="92" t="str">
        <f t="shared" si="9"/>
        <v/>
      </c>
      <c r="N17" s="163" t="s">
        <v>88</v>
      </c>
      <c r="O17" s="25">
        <v>8623.6640000000007</v>
      </c>
      <c r="P17" s="256">
        <v>7729.3239999999987</v>
      </c>
      <c r="Q17" s="256">
        <v>10518.219000000001</v>
      </c>
      <c r="R17" s="256">
        <v>7756.1780000000035</v>
      </c>
      <c r="S17" s="256">
        <v>12715.098000000002</v>
      </c>
      <c r="T17" s="256">
        <v>10229.966999999997</v>
      </c>
      <c r="U17" s="256">
        <v>10778.716999999997</v>
      </c>
      <c r="V17" s="256">
        <v>11066.212000000009</v>
      </c>
      <c r="W17" s="256">
        <v>18432.143000000011</v>
      </c>
      <c r="X17" s="3"/>
      <c r="Y17" s="92" t="str">
        <f t="shared" si="10"/>
        <v/>
      </c>
      <c r="AA17" s="183">
        <f t="shared" ref="AA17:AB23" si="12">(O17/B17)*10</f>
        <v>0.60031460662581315</v>
      </c>
      <c r="AB17" s="259">
        <f t="shared" si="12"/>
        <v>0.71355709966938063</v>
      </c>
      <c r="AC17" s="259">
        <f t="shared" ref="AC17:AF19" si="13">IF(Q17="","",(Q17/D17)*10)</f>
        <v>0.83440387019522733</v>
      </c>
      <c r="AD17" s="259">
        <f t="shared" si="13"/>
        <v>0.75962205850307263</v>
      </c>
      <c r="AE17" s="259">
        <f t="shared" si="13"/>
        <v>0.665186196292187</v>
      </c>
      <c r="AF17" s="259">
        <f t="shared" si="13"/>
        <v>0.71107592250929597</v>
      </c>
      <c r="AG17" s="259">
        <f t="shared" ref="AG17:AI22" si="14">(U17/H17)*10</f>
        <v>0.71269022597614096</v>
      </c>
      <c r="AH17" s="259">
        <f t="shared" si="14"/>
        <v>0.80846668893937879</v>
      </c>
      <c r="AI17" s="259">
        <f t="shared" si="14"/>
        <v>0.68702246913557252</v>
      </c>
      <c r="AJ17" s="340" t="str">
        <f t="shared" si="8"/>
        <v/>
      </c>
      <c r="AK17" s="92" t="str">
        <f t="shared" si="11"/>
        <v/>
      </c>
      <c r="AM17" s="164"/>
      <c r="AN17" s="164"/>
    </row>
    <row r="18" spans="1:40" ht="20.100000000000001" customHeight="1" thickBot="1" x14ac:dyDescent="0.3">
      <c r="A18" s="178" t="s">
        <v>89</v>
      </c>
      <c r="B18" s="25">
        <v>152913.45000000004</v>
      </c>
      <c r="C18" s="256">
        <v>216589.59999999995</v>
      </c>
      <c r="D18" s="256">
        <v>85917.549999999959</v>
      </c>
      <c r="E18" s="256">
        <v>230072.31999999998</v>
      </c>
      <c r="F18" s="256">
        <v>233366.15000000014</v>
      </c>
      <c r="G18" s="256">
        <v>149347.89999999994</v>
      </c>
      <c r="H18" s="256">
        <v>169726.70999999988</v>
      </c>
      <c r="I18" s="256">
        <v>162677.18999999992</v>
      </c>
      <c r="J18" s="367">
        <v>196609.79999999981</v>
      </c>
      <c r="K18" s="3"/>
      <c r="L18" s="92" t="str">
        <f t="shared" si="9"/>
        <v/>
      </c>
      <c r="N18" s="163" t="s">
        <v>89</v>
      </c>
      <c r="O18" s="25">
        <v>8608.0499999999975</v>
      </c>
      <c r="P18" s="256">
        <v>10777.051000000001</v>
      </c>
      <c r="Q18" s="256">
        <v>8423.9280000000035</v>
      </c>
      <c r="R18" s="256">
        <v>14158.847</v>
      </c>
      <c r="S18" s="256">
        <v>13639.642000000007</v>
      </c>
      <c r="T18" s="256">
        <v>9440.7710000000006</v>
      </c>
      <c r="U18" s="256">
        <v>11551.010000000002</v>
      </c>
      <c r="V18" s="256">
        <v>14805.210999999996</v>
      </c>
      <c r="W18" s="256">
        <v>14090.035</v>
      </c>
      <c r="X18" s="3"/>
      <c r="Y18" s="92" t="str">
        <f t="shared" si="10"/>
        <v/>
      </c>
      <c r="AA18" s="183">
        <f t="shared" si="12"/>
        <v>0.56293609227965202</v>
      </c>
      <c r="AB18" s="259">
        <f t="shared" si="12"/>
        <v>0.49757933898949919</v>
      </c>
      <c r="AC18" s="259">
        <f t="shared" si="13"/>
        <v>0.98046650538801527</v>
      </c>
      <c r="AD18" s="259">
        <f t="shared" si="13"/>
        <v>0.61540853762851611</v>
      </c>
      <c r="AE18" s="259">
        <f t="shared" si="13"/>
        <v>0.58447388363736552</v>
      </c>
      <c r="AF18" s="259">
        <f t="shared" si="13"/>
        <v>0.63213282543644767</v>
      </c>
      <c r="AG18" s="259">
        <f t="shared" si="14"/>
        <v>0.68056524515204542</v>
      </c>
      <c r="AH18" s="259">
        <f t="shared" si="14"/>
        <v>0.91009753733759502</v>
      </c>
      <c r="AI18" s="259">
        <f t="shared" si="14"/>
        <v>0.7166496787037071</v>
      </c>
      <c r="AJ18" s="165" t="str">
        <f t="shared" si="8"/>
        <v/>
      </c>
      <c r="AK18" s="92" t="str">
        <f t="shared" si="11"/>
        <v/>
      </c>
      <c r="AM18" s="164"/>
      <c r="AN18" s="164"/>
    </row>
    <row r="19" spans="1:40" ht="20.100000000000001" customHeight="1" thickBot="1" x14ac:dyDescent="0.3">
      <c r="A19" s="52" t="str">
        <f>'2'!A19</f>
        <v>janeiro-fevereiro</v>
      </c>
      <c r="B19" s="279">
        <f>SUM(B7:B8)</f>
        <v>216084.55</v>
      </c>
      <c r="C19" s="280">
        <f t="shared" ref="C19:K19" si="15">SUM(C7:C8)</f>
        <v>235116.15</v>
      </c>
      <c r="D19" s="280">
        <f t="shared" si="15"/>
        <v>202366.94</v>
      </c>
      <c r="E19" s="280">
        <f t="shared" si="15"/>
        <v>192494.97999999998</v>
      </c>
      <c r="F19" s="280">
        <f t="shared" si="15"/>
        <v>360249.61</v>
      </c>
      <c r="G19" s="280">
        <f t="shared" si="15"/>
        <v>354843.17999999982</v>
      </c>
      <c r="H19" s="280">
        <f t="shared" si="15"/>
        <v>288474.30000000005</v>
      </c>
      <c r="I19" s="280">
        <f t="shared" si="15"/>
        <v>347554.37999999989</v>
      </c>
      <c r="J19" s="280">
        <f t="shared" si="15"/>
        <v>216889.00999999983</v>
      </c>
      <c r="K19" s="281">
        <f t="shared" si="15"/>
        <v>415206.80000000016</v>
      </c>
      <c r="L19" s="98">
        <f t="shared" si="9"/>
        <v>0.16293668600803321</v>
      </c>
      <c r="M19" s="283"/>
      <c r="N19" s="282"/>
      <c r="O19" s="279">
        <f>SUM(O7:O8)</f>
        <v>9922.2119999999995</v>
      </c>
      <c r="P19" s="280">
        <f t="shared" ref="P19:X19" si="16">SUM(P7:P8)</f>
        <v>10467.098000000002</v>
      </c>
      <c r="Q19" s="280">
        <f t="shared" si="16"/>
        <v>10355.940999999999</v>
      </c>
      <c r="R19" s="280">
        <f t="shared" si="16"/>
        <v>15831.048000000003</v>
      </c>
      <c r="S19" s="280">
        <f t="shared" si="16"/>
        <v>18378.658999999996</v>
      </c>
      <c r="T19" s="280">
        <f t="shared" si="16"/>
        <v>17290.054</v>
      </c>
      <c r="U19" s="280">
        <f t="shared" si="16"/>
        <v>15948.317000000003</v>
      </c>
      <c r="V19" s="280">
        <f t="shared" si="16"/>
        <v>19419.858000000007</v>
      </c>
      <c r="W19" s="280">
        <f t="shared" si="16"/>
        <v>18392.665000000008</v>
      </c>
      <c r="X19" s="281">
        <f t="shared" si="16"/>
        <v>26433.464000000011</v>
      </c>
      <c r="Y19" s="104">
        <f t="shared" si="10"/>
        <v>0.36115639980477721</v>
      </c>
      <c r="AA19" s="284">
        <f t="shared" si="12"/>
        <v>0.45918192670415353</v>
      </c>
      <c r="AB19" s="285">
        <f t="shared" si="12"/>
        <v>0.44518838880272588</v>
      </c>
      <c r="AC19" s="285">
        <f t="shared" si="13"/>
        <v>0.51174075172555356</v>
      </c>
      <c r="AD19" s="285">
        <f t="shared" si="13"/>
        <v>0.82241355073259592</v>
      </c>
      <c r="AE19" s="285">
        <f t="shared" si="13"/>
        <v>0.51016457727740483</v>
      </c>
      <c r="AF19" s="285">
        <f t="shared" si="13"/>
        <v>0.4872590196040969</v>
      </c>
      <c r="AG19" s="285">
        <f t="shared" si="14"/>
        <v>0.55285053122583194</v>
      </c>
      <c r="AH19" s="285">
        <f t="shared" si="14"/>
        <v>0.55875739502980837</v>
      </c>
      <c r="AI19" s="285">
        <f t="shared" si="14"/>
        <v>0.84802199060247552</v>
      </c>
      <c r="AJ19" s="286">
        <f t="shared" si="8"/>
        <v>0.63663369675063131</v>
      </c>
      <c r="AK19" s="104">
        <f t="shared" si="11"/>
        <v>0.1393740868819614</v>
      </c>
      <c r="AM19" s="164"/>
      <c r="AN19" s="164"/>
    </row>
    <row r="20" spans="1:40" ht="20.100000000000001" customHeight="1" x14ac:dyDescent="0.25">
      <c r="A20" s="178" t="s">
        <v>90</v>
      </c>
      <c r="B20" s="25">
        <f>SUM(B7:B9)</f>
        <v>383996.99999999988</v>
      </c>
      <c r="C20" s="256">
        <f>SUM(C7:C9)</f>
        <v>360761.51999999996</v>
      </c>
      <c r="D20" s="256">
        <f>SUM(D7:D9)</f>
        <v>338161.04999999993</v>
      </c>
      <c r="E20" s="256">
        <f t="shared" ref="E20:I20" si="17">SUM(E7:E9)</f>
        <v>270933.47000000003</v>
      </c>
      <c r="F20" s="256">
        <f t="shared" si="17"/>
        <v>519508.35</v>
      </c>
      <c r="G20" s="256">
        <f t="shared" si="17"/>
        <v>534624.43999999983</v>
      </c>
      <c r="H20" s="256">
        <f t="shared" si="17"/>
        <v>446773.26</v>
      </c>
      <c r="I20" s="256">
        <f t="shared" si="17"/>
        <v>533172.94999999984</v>
      </c>
      <c r="J20" s="256">
        <f t="shared" ref="J20" si="18">SUM(J7:J9)</f>
        <v>350028.78999999992</v>
      </c>
      <c r="K20" s="367"/>
      <c r="L20" s="92" t="str">
        <f t="shared" si="9"/>
        <v/>
      </c>
      <c r="N20" s="163" t="s">
        <v>90</v>
      </c>
      <c r="O20" s="25">
        <f>SUM(O7:O9)</f>
        <v>17386.603999999999</v>
      </c>
      <c r="P20" s="256">
        <f t="shared" ref="P20" si="19">SUM(P7:P9)</f>
        <v>16187.608</v>
      </c>
      <c r="Q20" s="256">
        <f>SUM(Q7:Q9)</f>
        <v>17207.878999999994</v>
      </c>
      <c r="R20" s="256">
        <f t="shared" ref="R20:V20" si="20">SUM(R7:R9)</f>
        <v>22973.369000000002</v>
      </c>
      <c r="S20" s="256">
        <f t="shared" si="20"/>
        <v>26551.153999999995</v>
      </c>
      <c r="T20" s="256">
        <f t="shared" si="20"/>
        <v>26243.759999999998</v>
      </c>
      <c r="U20" s="256">
        <f t="shared" si="20"/>
        <v>24497.342000000004</v>
      </c>
      <c r="V20" s="256">
        <f t="shared" si="20"/>
        <v>29434.449000000001</v>
      </c>
      <c r="W20" s="256">
        <f t="shared" ref="W20" si="21">SUM(W7:W9)</f>
        <v>28646.294000000013</v>
      </c>
      <c r="X20" s="367" t="str">
        <f>IF(X9="","",SUM(X7:X9))</f>
        <v/>
      </c>
      <c r="Y20" s="104" t="str">
        <f t="shared" si="10"/>
        <v/>
      </c>
      <c r="AA20" s="181">
        <f t="shared" si="12"/>
        <v>0.45277968317460826</v>
      </c>
      <c r="AB20" s="258">
        <f t="shared" si="12"/>
        <v>0.44870661372088694</v>
      </c>
      <c r="AC20" s="258">
        <f t="shared" ref="AC20:AF22" si="22">(Q20/D20)*10</f>
        <v>0.50886638186154198</v>
      </c>
      <c r="AD20" s="258">
        <f t="shared" si="22"/>
        <v>0.84793395958055684</v>
      </c>
      <c r="AE20" s="258">
        <f t="shared" si="22"/>
        <v>0.51108233390281399</v>
      </c>
      <c r="AF20" s="258">
        <f t="shared" si="22"/>
        <v>0.49088216019454722</v>
      </c>
      <c r="AG20" s="258">
        <f t="shared" si="14"/>
        <v>0.54831710384815791</v>
      </c>
      <c r="AH20" s="258">
        <f t="shared" si="14"/>
        <v>0.5520619341247528</v>
      </c>
      <c r="AI20" s="258">
        <f t="shared" si="14"/>
        <v>0.81839822375753768</v>
      </c>
      <c r="AJ20" s="182" t="str">
        <f t="shared" si="8"/>
        <v/>
      </c>
      <c r="AK20" s="104" t="str">
        <f t="shared" si="11"/>
        <v/>
      </c>
      <c r="AM20" s="164"/>
      <c r="AN20" s="164"/>
    </row>
    <row r="21" spans="1:40" ht="20.100000000000001" customHeight="1" x14ac:dyDescent="0.25">
      <c r="A21" s="178" t="s">
        <v>91</v>
      </c>
      <c r="B21" s="25">
        <f>SUM(B10:B12)</f>
        <v>449195.80000000005</v>
      </c>
      <c r="C21" s="256">
        <f>SUM(C10:C12)</f>
        <v>360855.57999999996</v>
      </c>
      <c r="D21" s="256">
        <f>SUM(D10:D12)</f>
        <v>358400.06000000006</v>
      </c>
      <c r="E21" s="256">
        <f t="shared" ref="E21:I21" si="23">SUM(E10:E12)</f>
        <v>410436.21999999991</v>
      </c>
      <c r="F21" s="256">
        <f t="shared" si="23"/>
        <v>511451.39999999991</v>
      </c>
      <c r="G21" s="256">
        <f t="shared" si="23"/>
        <v>582701.47000000009</v>
      </c>
      <c r="H21" s="256">
        <f t="shared" si="23"/>
        <v>438564.12</v>
      </c>
      <c r="I21" s="256">
        <f t="shared" si="23"/>
        <v>653393.32999999984</v>
      </c>
      <c r="J21" s="256">
        <f t="shared" ref="J21" si="24">SUM(J10:J12)</f>
        <v>445482.31000000011</v>
      </c>
      <c r="K21" s="367"/>
      <c r="L21" s="92" t="str">
        <f t="shared" si="9"/>
        <v/>
      </c>
      <c r="N21" s="163" t="s">
        <v>91</v>
      </c>
      <c r="O21" s="25">
        <f>SUM(O10:O12)</f>
        <v>20822.173999999999</v>
      </c>
      <c r="P21" s="256">
        <f t="shared" ref="P21" si="25">SUM(P10:P12)</f>
        <v>16993.961000000003</v>
      </c>
      <c r="Q21" s="256">
        <f>SUM(Q10:Q12)</f>
        <v>20306.538000000008</v>
      </c>
      <c r="R21" s="256">
        <f t="shared" ref="R21:V21" si="26">SUM(R10:R12)</f>
        <v>32580.996999999992</v>
      </c>
      <c r="S21" s="256">
        <f t="shared" si="26"/>
        <v>26623.229000000007</v>
      </c>
      <c r="T21" s="256">
        <f t="shared" si="26"/>
        <v>30060.606000000007</v>
      </c>
      <c r="U21" s="256">
        <f t="shared" si="26"/>
        <v>25330.112999999998</v>
      </c>
      <c r="V21" s="256">
        <f t="shared" si="26"/>
        <v>36106.238999999972</v>
      </c>
      <c r="W21" s="256">
        <f t="shared" ref="W21" si="27">SUM(W10:W12)</f>
        <v>36686.246000000021</v>
      </c>
      <c r="X21" s="367" t="str">
        <f>IF(X12="","",SUM(X10:X12))</f>
        <v/>
      </c>
      <c r="Y21" s="92" t="str">
        <f t="shared" si="10"/>
        <v/>
      </c>
      <c r="AA21" s="183">
        <f t="shared" si="12"/>
        <v>0.4635433813049899</v>
      </c>
      <c r="AB21" s="259">
        <f t="shared" si="12"/>
        <v>0.4709352422927755</v>
      </c>
      <c r="AC21" s="259">
        <f t="shared" si="22"/>
        <v>0.56658857702200172</v>
      </c>
      <c r="AD21" s="259">
        <f t="shared" si="22"/>
        <v>0.7938138841645116</v>
      </c>
      <c r="AE21" s="259">
        <f t="shared" si="22"/>
        <v>0.52054269477021697</v>
      </c>
      <c r="AF21" s="259">
        <f t="shared" si="22"/>
        <v>0.51588347631935783</v>
      </c>
      <c r="AG21" s="259">
        <f t="shared" si="14"/>
        <v>0.57756920470374995</v>
      </c>
      <c r="AH21" s="259">
        <f t="shared" si="14"/>
        <v>0.5525957695344087</v>
      </c>
      <c r="AI21" s="259">
        <f t="shared" si="14"/>
        <v>0.82351745908833085</v>
      </c>
      <c r="AJ21" s="165" t="str">
        <f t="shared" si="8"/>
        <v/>
      </c>
      <c r="AK21" s="92" t="str">
        <f t="shared" si="11"/>
        <v/>
      </c>
      <c r="AM21" s="164"/>
      <c r="AN21" s="164"/>
    </row>
    <row r="22" spans="1:40" ht="20.100000000000001" customHeight="1" x14ac:dyDescent="0.25">
      <c r="A22" s="178" t="s">
        <v>92</v>
      </c>
      <c r="B22" s="25">
        <f>SUM(B13:B15)</f>
        <v>511455.04000000004</v>
      </c>
      <c r="C22" s="256">
        <f>SUM(C13:C15)</f>
        <v>488477.77999999991</v>
      </c>
      <c r="D22" s="256">
        <f>SUM(D13:D15)</f>
        <v>318578.32999999984</v>
      </c>
      <c r="E22" s="256">
        <f t="shared" ref="E22:I22" si="28">SUM(E13:E15)</f>
        <v>431446.86999999988</v>
      </c>
      <c r="F22" s="256">
        <f t="shared" si="28"/>
        <v>682723.02999999991</v>
      </c>
      <c r="G22" s="256">
        <f t="shared" si="28"/>
        <v>626913.08999999985</v>
      </c>
      <c r="H22" s="256">
        <f t="shared" si="28"/>
        <v>458823.13999999961</v>
      </c>
      <c r="I22" s="256">
        <f t="shared" si="28"/>
        <v>517630.40999999974</v>
      </c>
      <c r="J22" s="256">
        <f t="shared" ref="J22" si="29">SUM(J13:J15)</f>
        <v>507636.56999999995</v>
      </c>
      <c r="K22" s="367" t="str">
        <f>IF(K13="","",SUM(K13:K15))</f>
        <v/>
      </c>
      <c r="L22" s="92" t="str">
        <f t="shared" si="9"/>
        <v/>
      </c>
      <c r="N22" s="163" t="s">
        <v>92</v>
      </c>
      <c r="O22" s="25">
        <f>SUM(O13:O15)</f>
        <v>25135.716000000004</v>
      </c>
      <c r="P22" s="256">
        <f t="shared" ref="P22" si="30">SUM(P13:P15)</f>
        <v>23908.640999999996</v>
      </c>
      <c r="Q22" s="256">
        <f>SUM(Q13:Q15)</f>
        <v>23069.980999999996</v>
      </c>
      <c r="R22" s="256">
        <f t="shared" ref="R22:V22" si="31">SUM(R13:R15)</f>
        <v>32504.29800000001</v>
      </c>
      <c r="S22" s="256">
        <f t="shared" si="31"/>
        <v>33772.178999999996</v>
      </c>
      <c r="T22" s="256">
        <f t="shared" si="31"/>
        <v>31879.368999999995</v>
      </c>
      <c r="U22" s="256">
        <f t="shared" si="31"/>
        <v>27356.271000000008</v>
      </c>
      <c r="V22" s="256">
        <f t="shared" si="31"/>
        <v>32610.249000000003</v>
      </c>
      <c r="W22" s="256">
        <f t="shared" ref="W22" si="32">SUM(W13:W15)</f>
        <v>42130.688999999998</v>
      </c>
      <c r="X22" s="367" t="str">
        <f>IF(X15="","",SUM(X13:X15))</f>
        <v/>
      </c>
      <c r="Y22" s="92" t="str">
        <f t="shared" si="10"/>
        <v/>
      </c>
      <c r="AA22" s="183">
        <f t="shared" si="12"/>
        <v>0.49145504558914899</v>
      </c>
      <c r="AB22" s="259">
        <f t="shared" si="12"/>
        <v>0.48945196647429901</v>
      </c>
      <c r="AC22" s="259">
        <f t="shared" si="22"/>
        <v>0.72415411933385454</v>
      </c>
      <c r="AD22" s="259">
        <f t="shared" si="22"/>
        <v>0.75337892705074017</v>
      </c>
      <c r="AE22" s="259">
        <f t="shared" si="22"/>
        <v>0.49466881174346788</v>
      </c>
      <c r="AF22" s="259">
        <f t="shared" si="22"/>
        <v>0.50851337304186772</v>
      </c>
      <c r="AG22" s="259">
        <f t="shared" si="14"/>
        <v>0.59622692525926291</v>
      </c>
      <c r="AH22" s="259">
        <f t="shared" si="14"/>
        <v>0.62999098140312149</v>
      </c>
      <c r="AI22" s="259">
        <f t="shared" si="14"/>
        <v>0.82993802042276033</v>
      </c>
      <c r="AJ22" s="165" t="str">
        <f t="shared" si="8"/>
        <v/>
      </c>
      <c r="AK22" s="92" t="str">
        <f t="shared" si="11"/>
        <v/>
      </c>
      <c r="AM22" s="164"/>
      <c r="AN22" s="164"/>
    </row>
    <row r="23" spans="1:40" ht="20.100000000000001" customHeight="1" thickBot="1" x14ac:dyDescent="0.3">
      <c r="A23" s="179" t="s">
        <v>93</v>
      </c>
      <c r="B23" s="28">
        <f>SUM(B16:B18)</f>
        <v>471615.07999999996</v>
      </c>
      <c r="C23" s="257">
        <f>SUM(C16:C18)</f>
        <v>425993.55</v>
      </c>
      <c r="D23" s="257">
        <f>SUM(D16:D18)</f>
        <v>281005.13</v>
      </c>
      <c r="E23" s="257">
        <f t="shared" ref="E23:I23" si="33">SUM(E16:E18)</f>
        <v>486713.37999999966</v>
      </c>
      <c r="F23" s="257">
        <f t="shared" si="33"/>
        <v>616515.64000000025</v>
      </c>
      <c r="G23" s="257">
        <f t="shared" si="33"/>
        <v>416852.43999999983</v>
      </c>
      <c r="H23" s="257">
        <f t="shared" si="33"/>
        <v>460289.7799999998</v>
      </c>
      <c r="I23" s="257">
        <f t="shared" si="33"/>
        <v>459997.66999999993</v>
      </c>
      <c r="J23" s="257">
        <f t="shared" ref="J23" si="34">SUM(J16:J18)</f>
        <v>683610.79999999993</v>
      </c>
      <c r="K23" s="368" t="str">
        <f>IF(K16="","",SUM(K16:K18))</f>
        <v/>
      </c>
      <c r="L23" s="95" t="str">
        <f t="shared" si="9"/>
        <v/>
      </c>
      <c r="N23" s="166" t="s">
        <v>93</v>
      </c>
      <c r="O23" s="28">
        <f>SUM(O16:O18)</f>
        <v>26148.870999999992</v>
      </c>
      <c r="P23" s="257">
        <f t="shared" ref="P23" si="35">SUM(P16:P18)</f>
        <v>24824.359</v>
      </c>
      <c r="Q23" s="257">
        <f>SUM(Q16:Q18)</f>
        <v>25786.902000000006</v>
      </c>
      <c r="R23" s="257">
        <f t="shared" ref="R23:V23" si="36">SUM(R16:R18)</f>
        <v>34340.337000000007</v>
      </c>
      <c r="S23" s="257">
        <f t="shared" si="36"/>
        <v>38207.429000000004</v>
      </c>
      <c r="T23" s="257">
        <f t="shared" si="36"/>
        <v>28571.173999999999</v>
      </c>
      <c r="U23" s="257">
        <f t="shared" si="36"/>
        <v>33006.81</v>
      </c>
      <c r="V23" s="257">
        <f t="shared" si="36"/>
        <v>38972.343000000001</v>
      </c>
      <c r="W23" s="257">
        <f t="shared" ref="W23" si="37">SUM(W16:W18)</f>
        <v>49241.895000000033</v>
      </c>
      <c r="X23" s="368" t="str">
        <f>IF(X18="","",SUM(X16:X18))</f>
        <v/>
      </c>
      <c r="Y23" s="95" t="str">
        <f t="shared" si="10"/>
        <v/>
      </c>
      <c r="AA23" s="184">
        <f t="shared" si="12"/>
        <v>0.55445366590058986</v>
      </c>
      <c r="AB23" s="260">
        <f t="shared" si="12"/>
        <v>0.58274025510480154</v>
      </c>
      <c r="AC23" s="260">
        <f t="shared" ref="AC23:AI23" si="38">IF(AC18="","",(Q23/D23)*10)</f>
        <v>0.91766659206541912</v>
      </c>
      <c r="AD23" s="260">
        <f t="shared" si="38"/>
        <v>0.70555563933746857</v>
      </c>
      <c r="AE23" s="260">
        <f t="shared" si="38"/>
        <v>0.61973170704963765</v>
      </c>
      <c r="AF23" s="260">
        <f t="shared" si="38"/>
        <v>0.68540258514499786</v>
      </c>
      <c r="AG23" s="260">
        <f t="shared" si="38"/>
        <v>0.71708761380711117</v>
      </c>
      <c r="AH23" s="260">
        <f t="shared" si="38"/>
        <v>0.84722913922585752</v>
      </c>
      <c r="AI23" s="260">
        <f t="shared" si="38"/>
        <v>0.72032061225480992</v>
      </c>
      <c r="AJ23" s="185" t="str">
        <f t="shared" si="8"/>
        <v/>
      </c>
      <c r="AK23" s="95" t="str">
        <f t="shared" si="11"/>
        <v/>
      </c>
      <c r="AM23" s="164"/>
      <c r="AN23" s="164"/>
    </row>
    <row r="24" spans="1:40" x14ac:dyDescent="0.25">
      <c r="N24" s="176">
        <f>SUM(O7:O18)</f>
        <v>89493.365000000005</v>
      </c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AM24" s="164"/>
      <c r="AN24" s="164"/>
    </row>
    <row r="25" spans="1:40" ht="15.75" thickBot="1" x14ac:dyDescent="0.3">
      <c r="L25" s="159" t="s">
        <v>1</v>
      </c>
      <c r="Y25" s="206">
        <v>1000</v>
      </c>
      <c r="AK25" s="206" t="s">
        <v>52</v>
      </c>
      <c r="AM25" s="164"/>
      <c r="AN25" s="164"/>
    </row>
    <row r="26" spans="1:40" ht="20.100000000000001" customHeight="1" x14ac:dyDescent="0.25">
      <c r="A26" s="392" t="s">
        <v>2</v>
      </c>
      <c r="B26" s="394" t="s">
        <v>76</v>
      </c>
      <c r="C26" s="388"/>
      <c r="D26" s="388"/>
      <c r="E26" s="388"/>
      <c r="F26" s="388"/>
      <c r="G26" s="388"/>
      <c r="H26" s="388"/>
      <c r="I26" s="388"/>
      <c r="J26" s="388"/>
      <c r="K26" s="389"/>
      <c r="L26" s="397" t="str">
        <f>L4</f>
        <v>D       2019/2018</v>
      </c>
      <c r="N26" s="395" t="s">
        <v>3</v>
      </c>
      <c r="O26" s="387" t="s">
        <v>76</v>
      </c>
      <c r="P26" s="388"/>
      <c r="Q26" s="388"/>
      <c r="R26" s="388"/>
      <c r="S26" s="388"/>
      <c r="T26" s="388"/>
      <c r="U26" s="388"/>
      <c r="V26" s="388"/>
      <c r="W26" s="388"/>
      <c r="X26" s="389"/>
      <c r="Y26" s="399" t="s">
        <v>136</v>
      </c>
      <c r="AA26" s="387" t="s">
        <v>76</v>
      </c>
      <c r="AB26" s="388"/>
      <c r="AC26" s="388"/>
      <c r="AD26" s="388"/>
      <c r="AE26" s="388"/>
      <c r="AF26" s="388"/>
      <c r="AG26" s="388"/>
      <c r="AH26" s="388"/>
      <c r="AI26" s="388"/>
      <c r="AJ26" s="389"/>
      <c r="AK26" s="399" t="s">
        <v>136</v>
      </c>
      <c r="AM26" s="164"/>
      <c r="AN26" s="164"/>
    </row>
    <row r="27" spans="1:40" ht="20.100000000000001" customHeight="1" thickBot="1" x14ac:dyDescent="0.3">
      <c r="A27" s="393"/>
      <c r="B27" s="148">
        <v>2010</v>
      </c>
      <c r="C27" s="214">
        <v>2011</v>
      </c>
      <c r="D27" s="214">
        <v>2012</v>
      </c>
      <c r="E27" s="214">
        <v>2013</v>
      </c>
      <c r="F27" s="214">
        <v>2014</v>
      </c>
      <c r="G27" s="214">
        <v>2015</v>
      </c>
      <c r="H27" s="214">
        <v>2016</v>
      </c>
      <c r="I27" s="214">
        <v>2017</v>
      </c>
      <c r="J27" s="214">
        <v>2018</v>
      </c>
      <c r="K27" s="211">
        <v>2019</v>
      </c>
      <c r="L27" s="398"/>
      <c r="N27" s="396"/>
      <c r="O27" s="36">
        <v>2010</v>
      </c>
      <c r="P27" s="214">
        <v>2011</v>
      </c>
      <c r="Q27" s="214">
        <v>2012</v>
      </c>
      <c r="R27" s="214">
        <v>2013</v>
      </c>
      <c r="S27" s="214">
        <v>2014</v>
      </c>
      <c r="T27" s="214">
        <v>2015</v>
      </c>
      <c r="U27" s="214">
        <v>2016</v>
      </c>
      <c r="V27" s="214">
        <v>2017</v>
      </c>
      <c r="W27" s="214">
        <v>2018</v>
      </c>
      <c r="X27" s="211">
        <v>2019</v>
      </c>
      <c r="Y27" s="400"/>
      <c r="AA27" s="36">
        <v>2010</v>
      </c>
      <c r="AB27" s="214">
        <v>2011</v>
      </c>
      <c r="AC27" s="214">
        <v>2012</v>
      </c>
      <c r="AD27" s="214">
        <v>2013</v>
      </c>
      <c r="AE27" s="214">
        <v>2014</v>
      </c>
      <c r="AF27" s="214">
        <v>2015</v>
      </c>
      <c r="AG27" s="214">
        <v>2016</v>
      </c>
      <c r="AH27" s="214">
        <v>2017</v>
      </c>
      <c r="AI27" s="299">
        <v>2018</v>
      </c>
      <c r="AJ27" s="213">
        <v>2019</v>
      </c>
      <c r="AK27" s="400"/>
      <c r="AM27" s="164"/>
      <c r="AN27" s="164"/>
    </row>
    <row r="28" spans="1:40" ht="3" customHeight="1" thickBot="1" x14ac:dyDescent="0.3">
      <c r="A28" s="161" t="s">
        <v>94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205"/>
      <c r="M28" s="8"/>
      <c r="N28" s="161"/>
      <c r="O28" s="186">
        <v>2010</v>
      </c>
      <c r="P28" s="186">
        <v>2011</v>
      </c>
      <c r="Q28" s="186">
        <v>2012</v>
      </c>
      <c r="R28" s="186"/>
      <c r="S28" s="186"/>
      <c r="T28" s="186"/>
      <c r="U28" s="186"/>
      <c r="V28" s="186"/>
      <c r="W28" s="186"/>
      <c r="X28" s="186"/>
      <c r="Y28" s="205"/>
      <c r="Z28" s="8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207"/>
      <c r="AM28" s="164"/>
      <c r="AN28" s="164"/>
    </row>
    <row r="29" spans="1:40" ht="20.100000000000001" customHeight="1" x14ac:dyDescent="0.25">
      <c r="A29" s="177" t="s">
        <v>78</v>
      </c>
      <c r="B29" s="59">
        <v>112112.93</v>
      </c>
      <c r="C29" s="255">
        <v>124900.3</v>
      </c>
      <c r="D29" s="255">
        <v>111319.11999999998</v>
      </c>
      <c r="E29" s="255">
        <v>99935.37</v>
      </c>
      <c r="F29" s="255">
        <v>181139.11</v>
      </c>
      <c r="G29" s="255">
        <v>165328.64999999985</v>
      </c>
      <c r="H29" s="255">
        <v>127338.22000000003</v>
      </c>
      <c r="I29" s="255">
        <v>166076.71999999988</v>
      </c>
      <c r="J29" s="255">
        <v>113273.09999999998</v>
      </c>
      <c r="K29" s="169">
        <v>177617.1800000002</v>
      </c>
      <c r="L29" s="104">
        <f>IF(K29="","",(K29-I29)/I29)</f>
        <v>6.9488727860234231E-2</v>
      </c>
      <c r="N29" s="163" t="s">
        <v>78</v>
      </c>
      <c r="O29" s="59">
        <v>5016.9969999999994</v>
      </c>
      <c r="P29" s="255">
        <v>5270.674</v>
      </c>
      <c r="Q29" s="255">
        <v>5254.5140000000001</v>
      </c>
      <c r="R29" s="255">
        <v>8076.4090000000024</v>
      </c>
      <c r="S29" s="255">
        <v>9156.59</v>
      </c>
      <c r="T29" s="255">
        <v>7918.5499999999993</v>
      </c>
      <c r="U29" s="255">
        <v>7480.9960000000019</v>
      </c>
      <c r="V29" s="255">
        <v>9184.741</v>
      </c>
      <c r="W29" s="255">
        <v>8816.402</v>
      </c>
      <c r="X29" s="169">
        <v>11673.934000000007</v>
      </c>
      <c r="Y29" s="104">
        <f>IF(X29="","",(X29-V29)/V29)</f>
        <v>0.27101395673541656</v>
      </c>
      <c r="AA29" s="181">
        <f t="shared" ref="AA29:AA38" si="39">(O29/B29)*10</f>
        <v>0.44749494995804673</v>
      </c>
      <c r="AB29" s="258">
        <f t="shared" ref="AB29:AB38" si="40">(P29/C29)*10</f>
        <v>0.42199049962249885</v>
      </c>
      <c r="AC29" s="258">
        <f t="shared" ref="AC29:AC38" si="41">(Q29/D29)*10</f>
        <v>0.47202259593859536</v>
      </c>
      <c r="AD29" s="258">
        <f t="shared" ref="AD29:AD38" si="42">(R29/E29)*10</f>
        <v>0.8081632158864277</v>
      </c>
      <c r="AE29" s="258">
        <f t="shared" ref="AE29:AE38" si="43">(S29/F29)*10</f>
        <v>0.50550044106984959</v>
      </c>
      <c r="AF29" s="258">
        <f t="shared" ref="AF29:AF38" si="44">(T29/G29)*10</f>
        <v>0.47895812371298058</v>
      </c>
      <c r="AG29" s="258">
        <f t="shared" ref="AG29:AG38" si="45">(U29/H29)*10</f>
        <v>0.58749022877813117</v>
      </c>
      <c r="AH29" s="258">
        <f t="shared" ref="AH29:AI38" si="46">(V29/I29)*10</f>
        <v>0.55304205189023525</v>
      </c>
      <c r="AI29" s="258">
        <f t="shared" si="46"/>
        <v>0.77833148382096029</v>
      </c>
      <c r="AJ29" s="182">
        <f t="shared" ref="AJ29:AJ45" si="47">IF(X29="","",(X29/K29)*10)</f>
        <v>0.65725252478391982</v>
      </c>
      <c r="AK29" s="104">
        <f>IF(AJ29="","",(AJ29-AH29)/AH29)</f>
        <v>0.18843137251047176</v>
      </c>
      <c r="AM29" s="164"/>
      <c r="AN29" s="164"/>
    </row>
    <row r="30" spans="1:40" ht="20.100000000000001" customHeight="1" x14ac:dyDescent="0.25">
      <c r="A30" s="178" t="s">
        <v>79</v>
      </c>
      <c r="B30" s="25">
        <v>103555.23</v>
      </c>
      <c r="C30" s="256">
        <v>109603.07999999999</v>
      </c>
      <c r="D30" s="256">
        <v>90618.02</v>
      </c>
      <c r="E30" s="256">
        <v>91080.090000000011</v>
      </c>
      <c r="F30" s="256">
        <v>178641.27</v>
      </c>
      <c r="G30" s="256">
        <v>189277.91000000003</v>
      </c>
      <c r="H30" s="256">
        <v>160923.91</v>
      </c>
      <c r="I30" s="256">
        <v>180821.45000000007</v>
      </c>
      <c r="J30" s="256">
        <v>103256.02999999991</v>
      </c>
      <c r="K30" s="3">
        <v>237302.27000000002</v>
      </c>
      <c r="L30" s="92">
        <f t="shared" ref="L30:L45" si="48">IF(K30="","",(K30-I30)/I30)</f>
        <v>0.31235685810505293</v>
      </c>
      <c r="N30" s="163" t="s">
        <v>79</v>
      </c>
      <c r="O30" s="25">
        <v>4768.4190000000008</v>
      </c>
      <c r="P30" s="256">
        <v>5015.1330000000007</v>
      </c>
      <c r="Q30" s="256">
        <v>4911.1499999999996</v>
      </c>
      <c r="R30" s="256">
        <v>7549.5049999999992</v>
      </c>
      <c r="S30" s="256">
        <v>9045.7329999999984</v>
      </c>
      <c r="T30" s="256">
        <v>9256.7200000000012</v>
      </c>
      <c r="U30" s="256">
        <v>8296.7439999999988</v>
      </c>
      <c r="V30" s="256">
        <v>9893.4410000000044</v>
      </c>
      <c r="W30" s="256">
        <v>9317.4850000000024</v>
      </c>
      <c r="X30" s="3">
        <v>14407.251000000004</v>
      </c>
      <c r="Y30" s="92">
        <f t="shared" ref="Y30:Y45" si="49">IF(X30="","",(X30-V30)/V30)</f>
        <v>0.45624267633475529</v>
      </c>
      <c r="AA30" s="183">
        <f t="shared" si="39"/>
        <v>0.46047109354109889</v>
      </c>
      <c r="AB30" s="259">
        <f t="shared" si="40"/>
        <v>0.45757226895448566</v>
      </c>
      <c r="AC30" s="259">
        <f t="shared" si="41"/>
        <v>0.5419617422671561</v>
      </c>
      <c r="AD30" s="259">
        <f t="shared" si="42"/>
        <v>0.82888642292733761</v>
      </c>
      <c r="AE30" s="259">
        <f t="shared" si="43"/>
        <v>0.50636300335303253</v>
      </c>
      <c r="AF30" s="259">
        <f t="shared" si="44"/>
        <v>0.48905442795728249</v>
      </c>
      <c r="AG30" s="259">
        <f t="shared" si="45"/>
        <v>0.51556937685642856</v>
      </c>
      <c r="AH30" s="259">
        <f t="shared" si="46"/>
        <v>0.54713868293833501</v>
      </c>
      <c r="AI30" s="259">
        <f t="shared" si="46"/>
        <v>0.90236715473178752</v>
      </c>
      <c r="AJ30" s="341">
        <f t="shared" si="47"/>
        <v>0.607126556353633</v>
      </c>
      <c r="AK30" s="92">
        <f t="shared" ref="AK30:AK45" si="50">IF(AJ30="","",(AJ30-AH30)/AH30)</f>
        <v>0.10963924738996912</v>
      </c>
      <c r="AM30" s="164"/>
      <c r="AN30" s="164"/>
    </row>
    <row r="31" spans="1:40" ht="20.100000000000001" customHeight="1" x14ac:dyDescent="0.25">
      <c r="A31" s="178" t="s">
        <v>80</v>
      </c>
      <c r="B31" s="25">
        <v>167818.00999999992</v>
      </c>
      <c r="C31" s="256">
        <v>125233.35</v>
      </c>
      <c r="D31" s="256">
        <v>135773.26999999996</v>
      </c>
      <c r="E31" s="256">
        <v>78339.37000000001</v>
      </c>
      <c r="F31" s="256">
        <v>159104.78000000003</v>
      </c>
      <c r="G31" s="256">
        <v>179761.25999999998</v>
      </c>
      <c r="H31" s="256">
        <v>158233.01999999999</v>
      </c>
      <c r="I31" s="256">
        <v>185592.72999999998</v>
      </c>
      <c r="J31" s="256">
        <v>133136.26000000007</v>
      </c>
      <c r="K31" s="3"/>
      <c r="L31" s="92" t="str">
        <f t="shared" si="48"/>
        <v/>
      </c>
      <c r="N31" s="163" t="s">
        <v>80</v>
      </c>
      <c r="O31" s="25">
        <v>7424.4470000000001</v>
      </c>
      <c r="P31" s="256">
        <v>5510.3540000000003</v>
      </c>
      <c r="Q31" s="256">
        <v>6830.2309999999961</v>
      </c>
      <c r="R31" s="256">
        <v>7114.5390000000007</v>
      </c>
      <c r="S31" s="256">
        <v>8082.2549999999983</v>
      </c>
      <c r="T31" s="256">
        <v>8938.91</v>
      </c>
      <c r="U31" s="256">
        <v>8489.652</v>
      </c>
      <c r="V31" s="256">
        <v>9963.1959999999926</v>
      </c>
      <c r="W31" s="256">
        <v>10204.956000000004</v>
      </c>
      <c r="X31" s="3"/>
      <c r="Y31" s="92" t="str">
        <f t="shared" si="49"/>
        <v/>
      </c>
      <c r="AA31" s="183">
        <f t="shared" si="39"/>
        <v>0.44241062088628053</v>
      </c>
      <c r="AB31" s="259">
        <f t="shared" si="40"/>
        <v>0.44000691509090828</v>
      </c>
      <c r="AC31" s="259">
        <f t="shared" si="41"/>
        <v>0.50306153781226581</v>
      </c>
      <c r="AD31" s="259">
        <f t="shared" si="42"/>
        <v>0.908169034292719</v>
      </c>
      <c r="AE31" s="259">
        <f t="shared" si="43"/>
        <v>0.50798316681623246</v>
      </c>
      <c r="AF31" s="259">
        <f t="shared" si="44"/>
        <v>0.49726565111971294</v>
      </c>
      <c r="AG31" s="259">
        <f t="shared" si="45"/>
        <v>0.53652846921584385</v>
      </c>
      <c r="AH31" s="259">
        <f t="shared" si="46"/>
        <v>0.5368311571256047</v>
      </c>
      <c r="AI31" s="259">
        <f t="shared" si="46"/>
        <v>0.76650463217158116</v>
      </c>
      <c r="AJ31" s="341" t="str">
        <f t="shared" si="47"/>
        <v/>
      </c>
      <c r="AK31" s="92" t="str">
        <f t="shared" si="50"/>
        <v/>
      </c>
      <c r="AM31" s="164"/>
      <c r="AN31" s="164"/>
    </row>
    <row r="32" spans="1:40" ht="20.100000000000001" customHeight="1" x14ac:dyDescent="0.25">
      <c r="A32" s="178" t="s">
        <v>81</v>
      </c>
      <c r="B32" s="25">
        <v>169960.15000000005</v>
      </c>
      <c r="C32" s="256">
        <v>125324.62</v>
      </c>
      <c r="D32" s="256">
        <v>131109.87</v>
      </c>
      <c r="E32" s="256">
        <v>110880.58</v>
      </c>
      <c r="F32" s="256">
        <v>139339.33000000002</v>
      </c>
      <c r="G32" s="256">
        <v>172769.00000000006</v>
      </c>
      <c r="H32" s="256">
        <v>120807.59000000001</v>
      </c>
      <c r="I32" s="256">
        <v>196700.24999999983</v>
      </c>
      <c r="J32" s="256">
        <v>150816.52000000005</v>
      </c>
      <c r="K32" s="3"/>
      <c r="L32" s="92" t="str">
        <f t="shared" si="48"/>
        <v/>
      </c>
      <c r="N32" s="163" t="s">
        <v>81</v>
      </c>
      <c r="O32" s="25">
        <v>6997.9059999999999</v>
      </c>
      <c r="P32" s="256">
        <v>5641.7790000000005</v>
      </c>
      <c r="Q32" s="256">
        <v>6955.6630000000014</v>
      </c>
      <c r="R32" s="256">
        <v>8794.5019999999968</v>
      </c>
      <c r="S32" s="256">
        <v>7652.6419999999989</v>
      </c>
      <c r="T32" s="256">
        <v>8505.6460000000006</v>
      </c>
      <c r="U32" s="256">
        <v>6662.3990000000013</v>
      </c>
      <c r="V32" s="256">
        <v>10390.690999999988</v>
      </c>
      <c r="W32" s="256">
        <v>11236.633000000003</v>
      </c>
      <c r="X32" s="3"/>
      <c r="Y32" s="92" t="str">
        <f t="shared" si="49"/>
        <v/>
      </c>
      <c r="AA32" s="183">
        <f t="shared" si="39"/>
        <v>0.4117380456536428</v>
      </c>
      <c r="AB32" s="259">
        <f t="shared" si="40"/>
        <v>0.45017323810756427</v>
      </c>
      <c r="AC32" s="259">
        <f t="shared" si="41"/>
        <v>0.53052169146380823</v>
      </c>
      <c r="AD32" s="259">
        <f t="shared" si="42"/>
        <v>0.79315079340313666</v>
      </c>
      <c r="AE32" s="259">
        <f t="shared" si="43"/>
        <v>0.54920904241465762</v>
      </c>
      <c r="AF32" s="259">
        <f t="shared" si="44"/>
        <v>0.49231320433642595</v>
      </c>
      <c r="AG32" s="259">
        <f t="shared" si="45"/>
        <v>0.55148844538658548</v>
      </c>
      <c r="AH32" s="259">
        <f t="shared" si="46"/>
        <v>0.52825001493389045</v>
      </c>
      <c r="AI32" s="259">
        <f t="shared" si="46"/>
        <v>0.74505319443785067</v>
      </c>
      <c r="AJ32" s="341" t="str">
        <f t="shared" si="47"/>
        <v/>
      </c>
      <c r="AK32" s="92" t="str">
        <f t="shared" si="50"/>
        <v/>
      </c>
      <c r="AM32" s="164"/>
      <c r="AN32" s="164"/>
    </row>
    <row r="33" spans="1:40" ht="20.100000000000001" customHeight="1" x14ac:dyDescent="0.25">
      <c r="A33" s="178" t="s">
        <v>82</v>
      </c>
      <c r="B33" s="25">
        <v>105627.73999999999</v>
      </c>
      <c r="C33" s="256">
        <v>146684.46999999994</v>
      </c>
      <c r="D33" s="256">
        <v>105806.44999999998</v>
      </c>
      <c r="E33" s="256">
        <v>156736.06999999992</v>
      </c>
      <c r="F33" s="256">
        <v>207228.25</v>
      </c>
      <c r="G33" s="256">
        <v>181747.00999999995</v>
      </c>
      <c r="H33" s="256">
        <v>156060.43000000002</v>
      </c>
      <c r="I33" s="256">
        <v>208952.57000000007</v>
      </c>
      <c r="J33" s="256">
        <v>128122.79999999999</v>
      </c>
      <c r="K33" s="3"/>
      <c r="L33" s="92" t="str">
        <f t="shared" si="48"/>
        <v/>
      </c>
      <c r="N33" s="163" t="s">
        <v>82</v>
      </c>
      <c r="O33" s="25">
        <v>5233.5920000000015</v>
      </c>
      <c r="P33" s="256">
        <v>6774.5830000000024</v>
      </c>
      <c r="Q33" s="256">
        <v>6184.9250000000011</v>
      </c>
      <c r="R33" s="256">
        <v>12346.015000000001</v>
      </c>
      <c r="S33" s="256">
        <v>9823.5429999999997</v>
      </c>
      <c r="T33" s="256">
        <v>9567.4180000000015</v>
      </c>
      <c r="U33" s="256">
        <v>8927.2699999999986</v>
      </c>
      <c r="V33" s="256">
        <v>11049.052999999985</v>
      </c>
      <c r="W33" s="256">
        <v>12053.559000000003</v>
      </c>
      <c r="X33" s="3"/>
      <c r="Y33" s="92" t="str">
        <f t="shared" si="49"/>
        <v/>
      </c>
      <c r="AA33" s="183">
        <f t="shared" si="39"/>
        <v>0.49547514696423517</v>
      </c>
      <c r="AB33" s="259">
        <f t="shared" si="40"/>
        <v>0.46184732439637305</v>
      </c>
      <c r="AC33" s="259">
        <f t="shared" si="41"/>
        <v>0.58455084732547036</v>
      </c>
      <c r="AD33" s="259">
        <f t="shared" si="42"/>
        <v>0.78769456194735565</v>
      </c>
      <c r="AE33" s="259">
        <f t="shared" si="43"/>
        <v>0.4740445861025222</v>
      </c>
      <c r="AF33" s="259">
        <f t="shared" si="44"/>
        <v>0.52641405214864356</v>
      </c>
      <c r="AG33" s="259">
        <f t="shared" si="45"/>
        <v>0.57203930554337168</v>
      </c>
      <c r="AH33" s="259">
        <f t="shared" si="46"/>
        <v>0.52878282377670593</v>
      </c>
      <c r="AI33" s="259">
        <f t="shared" si="46"/>
        <v>0.94078173439856161</v>
      </c>
      <c r="AJ33" s="341" t="str">
        <f t="shared" si="47"/>
        <v/>
      </c>
      <c r="AK33" s="92" t="str">
        <f t="shared" si="50"/>
        <v/>
      </c>
      <c r="AM33" s="164"/>
      <c r="AN33" s="164"/>
    </row>
    <row r="34" spans="1:40" ht="20.100000000000001" customHeight="1" x14ac:dyDescent="0.25">
      <c r="A34" s="178" t="s">
        <v>83</v>
      </c>
      <c r="B34" s="25">
        <v>172955.39000000004</v>
      </c>
      <c r="C34" s="256">
        <v>88363.709999999992</v>
      </c>
      <c r="D34" s="256">
        <v>120306.19000000003</v>
      </c>
      <c r="E34" s="256">
        <v>142180.06</v>
      </c>
      <c r="F34" s="256">
        <v>163672.61999999994</v>
      </c>
      <c r="G34" s="256">
        <v>227414.28000000014</v>
      </c>
      <c r="H34" s="256">
        <v>160527.01</v>
      </c>
      <c r="I34" s="256">
        <v>247608.72999999992</v>
      </c>
      <c r="J34" s="256">
        <v>165852.16000000006</v>
      </c>
      <c r="K34" s="3"/>
      <c r="L34" s="92" t="str">
        <f t="shared" si="48"/>
        <v/>
      </c>
      <c r="N34" s="163" t="s">
        <v>83</v>
      </c>
      <c r="O34" s="25">
        <v>8418.2340000000022</v>
      </c>
      <c r="P34" s="256">
        <v>4390.6889999999994</v>
      </c>
      <c r="Q34" s="256">
        <v>6848.4070000000011</v>
      </c>
      <c r="R34" s="256">
        <v>11167.32799999999</v>
      </c>
      <c r="S34" s="256">
        <v>8872.2850000000017</v>
      </c>
      <c r="T34" s="256">
        <v>11662.620000000006</v>
      </c>
      <c r="U34" s="256">
        <v>9423.9899999999961</v>
      </c>
      <c r="V34" s="256">
        <v>14447.876000000004</v>
      </c>
      <c r="W34" s="256">
        <v>12922.970000000007</v>
      </c>
      <c r="X34" s="3"/>
      <c r="Y34" s="92" t="str">
        <f t="shared" si="49"/>
        <v/>
      </c>
      <c r="AA34" s="183">
        <f t="shared" si="39"/>
        <v>0.48672862985073784</v>
      </c>
      <c r="AB34" s="259">
        <f t="shared" si="40"/>
        <v>0.49688825876595721</v>
      </c>
      <c r="AC34" s="259">
        <f t="shared" si="41"/>
        <v>0.56924809937044796</v>
      </c>
      <c r="AD34" s="259">
        <f t="shared" si="42"/>
        <v>0.78543559483657488</v>
      </c>
      <c r="AE34" s="259">
        <f t="shared" si="43"/>
        <v>0.54207508867396426</v>
      </c>
      <c r="AF34" s="259">
        <f t="shared" si="44"/>
        <v>0.51283586940978365</v>
      </c>
      <c r="AG34" s="259">
        <f t="shared" si="45"/>
        <v>0.58706569068968495</v>
      </c>
      <c r="AH34" s="259">
        <f t="shared" si="46"/>
        <v>0.58349622810148927</v>
      </c>
      <c r="AI34" s="259">
        <f t="shared" si="46"/>
        <v>0.77918611370512159</v>
      </c>
      <c r="AJ34" s="341" t="str">
        <f t="shared" si="47"/>
        <v/>
      </c>
      <c r="AK34" s="92" t="str">
        <f t="shared" si="50"/>
        <v/>
      </c>
      <c r="AM34" s="164"/>
      <c r="AN34" s="164"/>
    </row>
    <row r="35" spans="1:40" ht="20.100000000000001" customHeight="1" x14ac:dyDescent="0.25">
      <c r="A35" s="178" t="s">
        <v>84</v>
      </c>
      <c r="B35" s="25">
        <v>153575.38000000003</v>
      </c>
      <c r="C35" s="256">
        <v>146031.1</v>
      </c>
      <c r="D35" s="256">
        <v>129411.21999999994</v>
      </c>
      <c r="E35" s="256">
        <v>179559.8899999999</v>
      </c>
      <c r="F35" s="256">
        <v>269358.03999999998</v>
      </c>
      <c r="G35" s="256">
        <v>237433.11000000002</v>
      </c>
      <c r="H35" s="256">
        <v>147722.47000000009</v>
      </c>
      <c r="I35" s="256">
        <v>207502.76999999993</v>
      </c>
      <c r="J35" s="256">
        <v>165553.88000000003</v>
      </c>
      <c r="K35" s="3"/>
      <c r="L35" s="92" t="str">
        <f t="shared" si="48"/>
        <v/>
      </c>
      <c r="N35" s="163" t="s">
        <v>84</v>
      </c>
      <c r="O35" s="25">
        <v>8202.5570000000007</v>
      </c>
      <c r="P35" s="256">
        <v>7142.6719999999987</v>
      </c>
      <c r="Q35" s="256">
        <v>8489.8880000000008</v>
      </c>
      <c r="R35" s="256">
        <v>14058.68400000001</v>
      </c>
      <c r="S35" s="256">
        <v>13129.382000000001</v>
      </c>
      <c r="T35" s="256">
        <v>12275.063000000002</v>
      </c>
      <c r="U35" s="256">
        <v>8407.0900000000038</v>
      </c>
      <c r="V35" s="256">
        <v>11537.488000000001</v>
      </c>
      <c r="W35" s="256">
        <v>14044.476999999999</v>
      </c>
      <c r="X35" s="3"/>
      <c r="Y35" s="92" t="str">
        <f t="shared" si="49"/>
        <v/>
      </c>
      <c r="AA35" s="183">
        <f t="shared" si="39"/>
        <v>0.53410624801970208</v>
      </c>
      <c r="AB35" s="259">
        <f t="shared" si="40"/>
        <v>0.48911992034573448</v>
      </c>
      <c r="AC35" s="259">
        <f t="shared" si="41"/>
        <v>0.65603956133015395</v>
      </c>
      <c r="AD35" s="259">
        <f t="shared" si="42"/>
        <v>0.7829523620224994</v>
      </c>
      <c r="AE35" s="259">
        <f t="shared" si="43"/>
        <v>0.48743234098377025</v>
      </c>
      <c r="AF35" s="259">
        <f t="shared" si="44"/>
        <v>0.51699036414929667</v>
      </c>
      <c r="AG35" s="259">
        <f t="shared" si="45"/>
        <v>0.56911382540516675</v>
      </c>
      <c r="AH35" s="259">
        <f t="shared" si="46"/>
        <v>0.55601609559236276</v>
      </c>
      <c r="AI35" s="259">
        <f t="shared" si="46"/>
        <v>0.84833269990410354</v>
      </c>
      <c r="AJ35" s="341" t="str">
        <f t="shared" si="47"/>
        <v/>
      </c>
      <c r="AK35" s="92" t="str">
        <f t="shared" si="50"/>
        <v/>
      </c>
      <c r="AM35" s="164"/>
      <c r="AN35" s="164"/>
    </row>
    <row r="36" spans="1:40" ht="20.100000000000001" customHeight="1" x14ac:dyDescent="0.25">
      <c r="A36" s="178" t="s">
        <v>85</v>
      </c>
      <c r="B36" s="25">
        <v>172174.69999999992</v>
      </c>
      <c r="C36" s="256">
        <v>197846.85999999996</v>
      </c>
      <c r="D36" s="256">
        <v>108041.16999999998</v>
      </c>
      <c r="E36" s="256">
        <v>128500.73000000004</v>
      </c>
      <c r="F36" s="256">
        <v>196762.29</v>
      </c>
      <c r="G36" s="256">
        <v>236160.21999999988</v>
      </c>
      <c r="H36" s="256">
        <v>161077.74999999983</v>
      </c>
      <c r="I36" s="256">
        <v>171818.81999999995</v>
      </c>
      <c r="J36" s="256">
        <v>180977.27999999997</v>
      </c>
      <c r="K36" s="3"/>
      <c r="L36" s="92" t="str">
        <f t="shared" si="48"/>
        <v/>
      </c>
      <c r="N36" s="163" t="s">
        <v>85</v>
      </c>
      <c r="O36" s="25">
        <v>7606.0559999999978</v>
      </c>
      <c r="P36" s="256">
        <v>8313.0869999999995</v>
      </c>
      <c r="Q36" s="256">
        <v>6909.0559999999987</v>
      </c>
      <c r="R36" s="256">
        <v>9139.0069999999996</v>
      </c>
      <c r="S36" s="256">
        <v>8531.6860000000033</v>
      </c>
      <c r="T36" s="256">
        <v>10841.422999999999</v>
      </c>
      <c r="U36" s="256">
        <v>9653.1510000000035</v>
      </c>
      <c r="V36" s="256">
        <v>9950.8159999999989</v>
      </c>
      <c r="W36" s="256">
        <v>14096.713000000003</v>
      </c>
      <c r="X36" s="3"/>
      <c r="Y36" s="92" t="str">
        <f t="shared" si="49"/>
        <v/>
      </c>
      <c r="AA36" s="183">
        <f t="shared" si="39"/>
        <v>0.44176385961468218</v>
      </c>
      <c r="AB36" s="259">
        <f t="shared" si="40"/>
        <v>0.42017785877420555</v>
      </c>
      <c r="AC36" s="259">
        <f t="shared" si="41"/>
        <v>0.63948363387771534</v>
      </c>
      <c r="AD36" s="259">
        <f t="shared" si="42"/>
        <v>0.71120273013234991</v>
      </c>
      <c r="AE36" s="259">
        <f t="shared" si="43"/>
        <v>0.43360371542738207</v>
      </c>
      <c r="AF36" s="259">
        <f t="shared" si="44"/>
        <v>0.45907066820991294</v>
      </c>
      <c r="AG36" s="259">
        <f t="shared" si="45"/>
        <v>0.59928518991605073</v>
      </c>
      <c r="AH36" s="259">
        <f t="shared" si="46"/>
        <v>0.57914587005078966</v>
      </c>
      <c r="AI36" s="259">
        <f t="shared" si="46"/>
        <v>0.77892169669032518</v>
      </c>
      <c r="AJ36" s="341" t="str">
        <f t="shared" si="47"/>
        <v/>
      </c>
      <c r="AK36" s="92" t="str">
        <f t="shared" si="50"/>
        <v/>
      </c>
      <c r="AM36" s="164"/>
      <c r="AN36" s="164"/>
    </row>
    <row r="37" spans="1:40" ht="20.100000000000001" customHeight="1" x14ac:dyDescent="0.25">
      <c r="A37" s="178" t="s">
        <v>86</v>
      </c>
      <c r="B37" s="25">
        <v>184593.24000000002</v>
      </c>
      <c r="C37" s="256">
        <v>144138.26999999993</v>
      </c>
      <c r="D37" s="256">
        <v>79979.249999999985</v>
      </c>
      <c r="E37" s="256">
        <v>122753.58</v>
      </c>
      <c r="F37" s="256">
        <v>216171.5800000001</v>
      </c>
      <c r="G37" s="256">
        <v>152140.34000000008</v>
      </c>
      <c r="H37" s="256">
        <v>149450.11999999976</v>
      </c>
      <c r="I37" s="256">
        <v>137978.00999999998</v>
      </c>
      <c r="J37" s="256">
        <v>160674.36000000002</v>
      </c>
      <c r="K37" s="3"/>
      <c r="L37" s="92" t="str">
        <f t="shared" si="48"/>
        <v/>
      </c>
      <c r="N37" s="163" t="s">
        <v>86</v>
      </c>
      <c r="O37" s="25">
        <v>8950.255000000001</v>
      </c>
      <c r="P37" s="256">
        <v>8091.360999999999</v>
      </c>
      <c r="Q37" s="256">
        <v>7317.6259999999966</v>
      </c>
      <c r="R37" s="256">
        <v>9009.7860000000001</v>
      </c>
      <c r="S37" s="256">
        <v>11821.654999999999</v>
      </c>
      <c r="T37" s="256">
        <v>8422.7539999999954</v>
      </c>
      <c r="U37" s="256">
        <v>8932.4599999999973</v>
      </c>
      <c r="V37" s="256">
        <v>10853.973000000005</v>
      </c>
      <c r="W37" s="256">
        <v>13685.461999999998</v>
      </c>
      <c r="X37" s="3"/>
      <c r="Y37" s="92" t="str">
        <f t="shared" si="49"/>
        <v/>
      </c>
      <c r="AA37" s="183">
        <f t="shared" si="39"/>
        <v>0.48486363856011194</v>
      </c>
      <c r="AB37" s="259">
        <f t="shared" si="40"/>
        <v>0.56136104589017211</v>
      </c>
      <c r="AC37" s="259">
        <f t="shared" si="41"/>
        <v>0.91494056270845225</v>
      </c>
      <c r="AD37" s="259">
        <f t="shared" si="42"/>
        <v>0.73397337983951261</v>
      </c>
      <c r="AE37" s="259">
        <f t="shared" si="43"/>
        <v>0.54686443981211563</v>
      </c>
      <c r="AF37" s="259">
        <f t="shared" si="44"/>
        <v>0.55361740351046873</v>
      </c>
      <c r="AG37" s="259">
        <f t="shared" si="45"/>
        <v>0.59768837923984341</v>
      </c>
      <c r="AH37" s="259">
        <f t="shared" si="46"/>
        <v>0.78664513280050974</v>
      </c>
      <c r="AI37" s="259">
        <f t="shared" si="46"/>
        <v>0.85175145555270904</v>
      </c>
      <c r="AJ37" s="341" t="str">
        <f t="shared" si="47"/>
        <v/>
      </c>
      <c r="AK37" s="92" t="str">
        <f t="shared" si="50"/>
        <v/>
      </c>
      <c r="AM37" s="164"/>
      <c r="AN37" s="164"/>
    </row>
    <row r="38" spans="1:40" ht="20.100000000000001" customHeight="1" x14ac:dyDescent="0.25">
      <c r="A38" s="178" t="s">
        <v>87</v>
      </c>
      <c r="B38" s="25">
        <v>174808.49999999997</v>
      </c>
      <c r="C38" s="256">
        <v>100779.39000000001</v>
      </c>
      <c r="D38" s="256">
        <v>69029.49000000002</v>
      </c>
      <c r="E38" s="256">
        <v>154336.00999999978</v>
      </c>
      <c r="F38" s="256">
        <v>191835.92000000007</v>
      </c>
      <c r="G38" s="256">
        <v>123373.27999999998</v>
      </c>
      <c r="H38" s="256">
        <v>139248.31999999989</v>
      </c>
      <c r="I38" s="256">
        <v>160438.77000000005</v>
      </c>
      <c r="J38" s="256">
        <v>218467.34000000011</v>
      </c>
      <c r="K38" s="3"/>
      <c r="L38" s="92" t="str">
        <f t="shared" si="48"/>
        <v/>
      </c>
      <c r="N38" s="163" t="s">
        <v>87</v>
      </c>
      <c r="O38" s="25">
        <v>8836.2159999999967</v>
      </c>
      <c r="P38" s="256">
        <v>6184.2449999999999</v>
      </c>
      <c r="Q38" s="256">
        <v>6843.8590000000013</v>
      </c>
      <c r="R38" s="256">
        <v>12325.401000000003</v>
      </c>
      <c r="S38" s="256">
        <v>11790.632999999998</v>
      </c>
      <c r="T38" s="256">
        <v>8857.4580000000024</v>
      </c>
      <c r="U38" s="256">
        <v>10603.755000000001</v>
      </c>
      <c r="V38" s="256">
        <v>13093.181999999999</v>
      </c>
      <c r="W38" s="256">
        <v>16674.221000000009</v>
      </c>
      <c r="X38" s="3"/>
      <c r="Y38" s="92" t="str">
        <f t="shared" si="49"/>
        <v/>
      </c>
      <c r="AA38" s="183">
        <f t="shared" si="39"/>
        <v>0.50547976786025839</v>
      </c>
      <c r="AB38" s="259">
        <f t="shared" si="40"/>
        <v>0.61364183688748253</v>
      </c>
      <c r="AC38" s="259">
        <f t="shared" si="41"/>
        <v>0.99143989040046498</v>
      </c>
      <c r="AD38" s="259">
        <f t="shared" si="42"/>
        <v>0.79860824444016809</v>
      </c>
      <c r="AE38" s="259">
        <f t="shared" si="43"/>
        <v>0.61462071336796531</v>
      </c>
      <c r="AF38" s="259">
        <f t="shared" si="44"/>
        <v>0.7179397354111039</v>
      </c>
      <c r="AG38" s="259">
        <f t="shared" si="45"/>
        <v>0.76149967195295487</v>
      </c>
      <c r="AH38" s="259">
        <f t="shared" si="46"/>
        <v>0.81608591240134754</v>
      </c>
      <c r="AI38" s="259">
        <f t="shared" si="46"/>
        <v>0.76323632630854565</v>
      </c>
      <c r="AJ38" s="341" t="str">
        <f t="shared" si="47"/>
        <v/>
      </c>
      <c r="AK38" s="92" t="str">
        <f t="shared" si="50"/>
        <v/>
      </c>
      <c r="AM38" s="164"/>
      <c r="AN38" s="164"/>
    </row>
    <row r="39" spans="1:40" ht="20.100000000000001" customHeight="1" x14ac:dyDescent="0.25">
      <c r="A39" s="178" t="s">
        <v>88</v>
      </c>
      <c r="B39" s="25">
        <v>143517.88</v>
      </c>
      <c r="C39" s="256">
        <v>108144.17000000003</v>
      </c>
      <c r="D39" s="256">
        <v>125852.90000000002</v>
      </c>
      <c r="E39" s="256">
        <v>102029.78999999992</v>
      </c>
      <c r="F39" s="256">
        <v>191064.2</v>
      </c>
      <c r="G39" s="256">
        <v>143527.37999999992</v>
      </c>
      <c r="H39" s="256">
        <v>151132.13000000012</v>
      </c>
      <c r="I39" s="256">
        <v>136689.44999999995</v>
      </c>
      <c r="J39" s="256">
        <v>268126.60000000015</v>
      </c>
      <c r="K39" s="3"/>
      <c r="L39" s="92" t="str">
        <f t="shared" si="48"/>
        <v/>
      </c>
      <c r="N39" s="163" t="s">
        <v>88</v>
      </c>
      <c r="O39" s="25">
        <v>8561.616</v>
      </c>
      <c r="P39" s="256">
        <v>7679.9049999999988</v>
      </c>
      <c r="Q39" s="256">
        <v>10402.912</v>
      </c>
      <c r="R39" s="256">
        <v>7707.6290000000035</v>
      </c>
      <c r="S39" s="256">
        <v>12654.747000000003</v>
      </c>
      <c r="T39" s="256">
        <v>9979.3469999999979</v>
      </c>
      <c r="U39" s="256">
        <v>10712.686999999996</v>
      </c>
      <c r="V39" s="256">
        <v>11007.581000000007</v>
      </c>
      <c r="W39" s="256">
        <v>18320.451000000008</v>
      </c>
      <c r="X39" s="3"/>
      <c r="Y39" s="92" t="str">
        <f t="shared" si="49"/>
        <v/>
      </c>
      <c r="AA39" s="183">
        <f t="shared" ref="AA39:AB45" si="51">(O39/B39)*10</f>
        <v>0.59655396247491954</v>
      </c>
      <c r="AB39" s="259">
        <f t="shared" si="51"/>
        <v>0.7101543245465749</v>
      </c>
      <c r="AC39" s="259">
        <f t="shared" ref="AC39:AI41" si="52">IF(Q39="","",(Q39/D39)*10)</f>
        <v>0.82659295097689434</v>
      </c>
      <c r="AD39" s="259">
        <f t="shared" si="52"/>
        <v>0.75542927217629385</v>
      </c>
      <c r="AE39" s="259">
        <f t="shared" si="52"/>
        <v>0.66232957299169615</v>
      </c>
      <c r="AF39" s="259">
        <f t="shared" si="52"/>
        <v>0.69529221532504837</v>
      </c>
      <c r="AG39" s="259">
        <f t="shared" si="52"/>
        <v>0.70882922115899427</v>
      </c>
      <c r="AH39" s="259">
        <f t="shared" si="52"/>
        <v>0.80529850694402616</v>
      </c>
      <c r="AI39" s="259">
        <f t="shared" si="52"/>
        <v>0.68327614641740131</v>
      </c>
      <c r="AJ39" s="341" t="str">
        <f t="shared" si="47"/>
        <v/>
      </c>
      <c r="AK39" s="92" t="str">
        <f t="shared" si="50"/>
        <v/>
      </c>
      <c r="AM39" s="164"/>
      <c r="AN39" s="164"/>
    </row>
    <row r="40" spans="1:40" ht="20.100000000000001" customHeight="1" thickBot="1" x14ac:dyDescent="0.3">
      <c r="A40" s="178" t="s">
        <v>89</v>
      </c>
      <c r="B40" s="25">
        <v>152820.21000000002</v>
      </c>
      <c r="C40" s="256">
        <v>216465.13999999996</v>
      </c>
      <c r="D40" s="256">
        <v>85804.429999999964</v>
      </c>
      <c r="E40" s="256">
        <v>229961.75</v>
      </c>
      <c r="F40" s="256">
        <v>233293.19000000015</v>
      </c>
      <c r="G40" s="256">
        <v>149139.44999999995</v>
      </c>
      <c r="H40" s="256">
        <v>169639.46999999994</v>
      </c>
      <c r="I40" s="256">
        <v>162570.22</v>
      </c>
      <c r="J40" s="256">
        <v>196494.43999999989</v>
      </c>
      <c r="K40" s="3"/>
      <c r="L40" s="92" t="str">
        <f t="shared" si="48"/>
        <v/>
      </c>
      <c r="N40" s="166" t="s">
        <v>89</v>
      </c>
      <c r="O40" s="25">
        <v>8577.6339999999964</v>
      </c>
      <c r="P40" s="256">
        <v>10729.738000000001</v>
      </c>
      <c r="Q40" s="256">
        <v>8400.3320000000022</v>
      </c>
      <c r="R40" s="256">
        <v>14080.129999999997</v>
      </c>
      <c r="S40" s="256">
        <v>13582.820000000003</v>
      </c>
      <c r="T40" s="256">
        <v>9345.7980000000007</v>
      </c>
      <c r="U40" s="256">
        <v>11478.792000000003</v>
      </c>
      <c r="V40" s="256">
        <v>14724.041999999999</v>
      </c>
      <c r="W40" s="256">
        <v>14009.033000000003</v>
      </c>
      <c r="X40" s="3"/>
      <c r="Y40" s="92" t="str">
        <f t="shared" si="49"/>
        <v/>
      </c>
      <c r="AA40" s="183">
        <f t="shared" si="51"/>
        <v>0.56128924309160388</v>
      </c>
      <c r="AB40" s="259">
        <f t="shared" si="51"/>
        <v>0.49567972006947647</v>
      </c>
      <c r="AC40" s="259">
        <f t="shared" si="52"/>
        <v>0.9790091257525988</v>
      </c>
      <c r="AD40" s="259">
        <f t="shared" si="52"/>
        <v>0.61228139027468687</v>
      </c>
      <c r="AE40" s="259">
        <f t="shared" si="52"/>
        <v>0.5822210241113337</v>
      </c>
      <c r="AF40" s="259">
        <f t="shared" si="52"/>
        <v>0.62664828118918259</v>
      </c>
      <c r="AG40" s="259">
        <f t="shared" si="52"/>
        <v>0.67665809142176681</v>
      </c>
      <c r="AH40" s="259">
        <f t="shared" si="52"/>
        <v>0.90570351691718187</v>
      </c>
      <c r="AI40" s="259">
        <f t="shared" si="52"/>
        <v>0.71294806102401731</v>
      </c>
      <c r="AJ40" s="165" t="str">
        <f t="shared" si="47"/>
        <v/>
      </c>
      <c r="AK40" s="92" t="str">
        <f t="shared" si="50"/>
        <v/>
      </c>
      <c r="AM40" s="164"/>
      <c r="AN40" s="164"/>
    </row>
    <row r="41" spans="1:40" ht="20.100000000000001" customHeight="1" thickBot="1" x14ac:dyDescent="0.3">
      <c r="A41" s="52" t="str">
        <f>A19</f>
        <v>janeiro-fevereiro</v>
      </c>
      <c r="B41" s="279">
        <f>SUM(B29:B30)</f>
        <v>215668.15999999997</v>
      </c>
      <c r="C41" s="280">
        <f t="shared" ref="C41:K41" si="53">SUM(C29:C30)</f>
        <v>234503.38</v>
      </c>
      <c r="D41" s="280">
        <f t="shared" si="53"/>
        <v>201937.13999999998</v>
      </c>
      <c r="E41" s="280">
        <f t="shared" si="53"/>
        <v>191015.46000000002</v>
      </c>
      <c r="F41" s="280">
        <f t="shared" si="53"/>
        <v>359780.38</v>
      </c>
      <c r="G41" s="280">
        <f t="shared" si="53"/>
        <v>354606.55999999988</v>
      </c>
      <c r="H41" s="280">
        <f t="shared" si="53"/>
        <v>288262.13</v>
      </c>
      <c r="I41" s="280">
        <f t="shared" si="53"/>
        <v>346898.16999999993</v>
      </c>
      <c r="J41" s="280">
        <f t="shared" si="53"/>
        <v>216529.12999999989</v>
      </c>
      <c r="K41" s="281">
        <f t="shared" si="53"/>
        <v>414919.45000000019</v>
      </c>
      <c r="L41" s="104">
        <f t="shared" si="48"/>
        <v>0.19608428606008579</v>
      </c>
      <c r="N41" s="163"/>
      <c r="O41" s="279">
        <f>SUM(O29:O30)</f>
        <v>9785.4160000000011</v>
      </c>
      <c r="P41" s="280">
        <f t="shared" ref="P41:X41" si="54">SUM(P29:P30)</f>
        <v>10285.807000000001</v>
      </c>
      <c r="Q41" s="280">
        <f t="shared" si="54"/>
        <v>10165.664000000001</v>
      </c>
      <c r="R41" s="280">
        <f t="shared" si="54"/>
        <v>15625.914000000001</v>
      </c>
      <c r="S41" s="280">
        <f t="shared" si="54"/>
        <v>18202.322999999997</v>
      </c>
      <c r="T41" s="280">
        <f t="shared" si="54"/>
        <v>17175.27</v>
      </c>
      <c r="U41" s="280">
        <f t="shared" si="54"/>
        <v>15777.740000000002</v>
      </c>
      <c r="V41" s="280">
        <f t="shared" si="54"/>
        <v>19078.182000000004</v>
      </c>
      <c r="W41" s="280">
        <f t="shared" si="54"/>
        <v>18133.887000000002</v>
      </c>
      <c r="X41" s="281">
        <f t="shared" si="54"/>
        <v>26081.185000000012</v>
      </c>
      <c r="Y41" s="104">
        <f t="shared" si="49"/>
        <v>0.367068675621189</v>
      </c>
      <c r="AA41" s="284">
        <f t="shared" si="51"/>
        <v>0.4537255754396014</v>
      </c>
      <c r="AB41" s="285">
        <f t="shared" si="51"/>
        <v>0.43862084205353458</v>
      </c>
      <c r="AC41" s="285">
        <f t="shared" si="52"/>
        <v>0.50340734745475757</v>
      </c>
      <c r="AD41" s="285">
        <f t="shared" si="52"/>
        <v>0.81804446613902349</v>
      </c>
      <c r="AE41" s="285">
        <f t="shared" si="52"/>
        <v>0.50592872796454313</v>
      </c>
      <c r="AF41" s="285">
        <f t="shared" si="52"/>
        <v>0.48434721568602701</v>
      </c>
      <c r="AG41" s="285">
        <f t="shared" si="52"/>
        <v>0.54734002000193371</v>
      </c>
      <c r="AH41" s="285">
        <f t="shared" si="52"/>
        <v>0.54996490756927341</v>
      </c>
      <c r="AI41" s="285">
        <f t="shared" si="52"/>
        <v>0.83748025034784057</v>
      </c>
      <c r="AJ41" s="182">
        <f t="shared" si="47"/>
        <v>0.62858429509631331</v>
      </c>
      <c r="AK41" s="104">
        <f t="shared" si="50"/>
        <v>0.14295346202091452</v>
      </c>
      <c r="AM41" s="164"/>
      <c r="AN41" s="164"/>
    </row>
    <row r="42" spans="1:40" ht="20.100000000000001" customHeight="1" x14ac:dyDescent="0.25">
      <c r="A42" s="178" t="s">
        <v>90</v>
      </c>
      <c r="B42" s="25">
        <f>SUM(B29:B31)</f>
        <v>383486.16999999993</v>
      </c>
      <c r="C42" s="256">
        <f>SUM(C29:C31)</f>
        <v>359736.73</v>
      </c>
      <c r="D42" s="256">
        <f>SUM(D29:D31)</f>
        <v>337710.40999999992</v>
      </c>
      <c r="E42" s="256">
        <f t="shared" ref="E42:I42" si="55">SUM(E29:E31)</f>
        <v>269354.83</v>
      </c>
      <c r="F42" s="256">
        <f t="shared" si="55"/>
        <v>518885.16000000003</v>
      </c>
      <c r="G42" s="256">
        <f t="shared" si="55"/>
        <v>534367.81999999983</v>
      </c>
      <c r="H42" s="256">
        <f t="shared" si="55"/>
        <v>446495.15</v>
      </c>
      <c r="I42" s="256">
        <f t="shared" si="55"/>
        <v>532490.89999999991</v>
      </c>
      <c r="J42" s="256">
        <f t="shared" ref="J42" si="56">SUM(J29:J31)</f>
        <v>349665.38999999996</v>
      </c>
      <c r="K42" s="3" t="str">
        <f>IF(K31="","",SUM(K29:K31))</f>
        <v/>
      </c>
      <c r="L42" s="104" t="str">
        <f t="shared" si="48"/>
        <v/>
      </c>
      <c r="N42" s="162" t="s">
        <v>90</v>
      </c>
      <c r="O42" s="25">
        <f>SUM(O29:O31)</f>
        <v>17209.863000000001</v>
      </c>
      <c r="P42" s="256">
        <f>SUM(P29:P31)</f>
        <v>15796.161</v>
      </c>
      <c r="Q42" s="256">
        <f>SUM(Q29:Q31)</f>
        <v>16995.894999999997</v>
      </c>
      <c r="R42" s="256">
        <f t="shared" ref="R42:V42" si="57">SUM(R29:R31)</f>
        <v>22740.453000000001</v>
      </c>
      <c r="S42" s="256">
        <f t="shared" si="57"/>
        <v>26284.577999999994</v>
      </c>
      <c r="T42" s="256">
        <f t="shared" si="57"/>
        <v>26114.18</v>
      </c>
      <c r="U42" s="256">
        <f t="shared" si="57"/>
        <v>24267.392</v>
      </c>
      <c r="V42" s="256">
        <f t="shared" si="57"/>
        <v>29041.377999999997</v>
      </c>
      <c r="W42" s="256">
        <f t="shared" ref="W42" si="58">SUM(W29:W31)</f>
        <v>28338.843000000008</v>
      </c>
      <c r="X42" s="3" t="str">
        <f>IF(X31="","",SUM(X29:X31))</f>
        <v/>
      </c>
      <c r="Y42" s="104" t="str">
        <f t="shared" si="49"/>
        <v/>
      </c>
      <c r="AA42" s="181">
        <f t="shared" si="51"/>
        <v>0.44877401967325198</v>
      </c>
      <c r="AB42" s="258">
        <f t="shared" si="51"/>
        <v>0.43910336873301764</v>
      </c>
      <c r="AC42" s="258">
        <f t="shared" ref="AC42:AI44" si="59">(Q42/D42)*10</f>
        <v>0.50326831796508742</v>
      </c>
      <c r="AD42" s="258">
        <f t="shared" si="59"/>
        <v>0.84425636622146327</v>
      </c>
      <c r="AE42" s="258">
        <f t="shared" si="59"/>
        <v>0.50655867668290977</v>
      </c>
      <c r="AF42" s="258">
        <f t="shared" si="59"/>
        <v>0.48869297556129054</v>
      </c>
      <c r="AG42" s="258">
        <f t="shared" si="59"/>
        <v>0.54350852411274786</v>
      </c>
      <c r="AH42" s="258">
        <f t="shared" si="59"/>
        <v>0.54538731084418535</v>
      </c>
      <c r="AI42" s="258">
        <f t="shared" si="59"/>
        <v>0.81045604770892565</v>
      </c>
      <c r="AJ42" s="342" t="str">
        <f t="shared" si="47"/>
        <v/>
      </c>
      <c r="AK42" s="104" t="str">
        <f t="shared" si="50"/>
        <v/>
      </c>
      <c r="AM42" s="164"/>
      <c r="AN42" s="164"/>
    </row>
    <row r="43" spans="1:40" ht="20.100000000000001" customHeight="1" x14ac:dyDescent="0.25">
      <c r="A43" s="178" t="s">
        <v>91</v>
      </c>
      <c r="B43" s="25">
        <f>SUM(B32:B34)</f>
        <v>448543.28</v>
      </c>
      <c r="C43" s="256">
        <f>SUM(C32:C34)</f>
        <v>360372.79999999993</v>
      </c>
      <c r="D43" s="256">
        <f>SUM(D32:D34)</f>
        <v>357222.51</v>
      </c>
      <c r="E43" s="256">
        <f t="shared" ref="E43:I43" si="60">SUM(E32:E34)</f>
        <v>409796.7099999999</v>
      </c>
      <c r="F43" s="256">
        <f t="shared" si="60"/>
        <v>510240.19999999995</v>
      </c>
      <c r="G43" s="256">
        <f t="shared" si="60"/>
        <v>581930.29000000015</v>
      </c>
      <c r="H43" s="256">
        <f t="shared" si="60"/>
        <v>437395.03</v>
      </c>
      <c r="I43" s="256">
        <f t="shared" si="60"/>
        <v>653261.54999999981</v>
      </c>
      <c r="J43" s="256">
        <f t="shared" ref="J43" si="61">SUM(J32:J34)</f>
        <v>444791.4800000001</v>
      </c>
      <c r="K43" s="3" t="str">
        <f>IF(K34="","",SUM(K32:K34))</f>
        <v/>
      </c>
      <c r="L43" s="92" t="str">
        <f t="shared" si="48"/>
        <v/>
      </c>
      <c r="N43" s="163" t="s">
        <v>91</v>
      </c>
      <c r="O43" s="25">
        <f>SUM(O32:O34)</f>
        <v>20649.732000000004</v>
      </c>
      <c r="P43" s="256">
        <f>SUM(P32:P34)</f>
        <v>16807.051000000003</v>
      </c>
      <c r="Q43" s="256">
        <f>SUM(Q32:Q34)</f>
        <v>19988.995000000003</v>
      </c>
      <c r="R43" s="256">
        <f t="shared" ref="R43:V43" si="62">SUM(R32:R34)</f>
        <v>32307.84499999999</v>
      </c>
      <c r="S43" s="256">
        <f t="shared" si="62"/>
        <v>26348.47</v>
      </c>
      <c r="T43" s="256">
        <f t="shared" si="62"/>
        <v>29735.684000000008</v>
      </c>
      <c r="U43" s="256">
        <f t="shared" si="62"/>
        <v>25013.658999999996</v>
      </c>
      <c r="V43" s="256">
        <f t="shared" si="62"/>
        <v>35887.619999999981</v>
      </c>
      <c r="W43" s="256">
        <f t="shared" ref="W43" si="63">SUM(W32:W34)</f>
        <v>36213.162000000011</v>
      </c>
      <c r="X43" s="3" t="str">
        <f>IF(X34="","",SUM(X32:X34))</f>
        <v/>
      </c>
      <c r="Y43" s="92" t="str">
        <f t="shared" si="49"/>
        <v/>
      </c>
      <c r="AA43" s="183">
        <f t="shared" si="51"/>
        <v>0.46037323310250017</v>
      </c>
      <c r="AB43" s="259">
        <f t="shared" si="51"/>
        <v>0.46637956582738782</v>
      </c>
      <c r="AC43" s="259">
        <f t="shared" si="59"/>
        <v>0.55956706087754671</v>
      </c>
      <c r="AD43" s="259">
        <f t="shared" si="59"/>
        <v>0.78838712492347729</v>
      </c>
      <c r="AE43" s="259">
        <f t="shared" si="59"/>
        <v>0.51639345547450011</v>
      </c>
      <c r="AF43" s="259">
        <f t="shared" si="59"/>
        <v>0.51098360939417675</v>
      </c>
      <c r="AG43" s="259">
        <f t="shared" si="59"/>
        <v>0.57187798864564132</v>
      </c>
      <c r="AH43" s="259">
        <f t="shared" si="59"/>
        <v>0.54936066572416498</v>
      </c>
      <c r="AI43" s="259">
        <f t="shared" si="59"/>
        <v>0.81416042411603762</v>
      </c>
      <c r="AJ43" s="341" t="str">
        <f t="shared" si="47"/>
        <v/>
      </c>
      <c r="AK43" s="92" t="str">
        <f t="shared" si="50"/>
        <v/>
      </c>
      <c r="AM43" s="164"/>
      <c r="AN43" s="164"/>
    </row>
    <row r="44" spans="1:40" ht="20.100000000000001" customHeight="1" x14ac:dyDescent="0.25">
      <c r="A44" s="178" t="s">
        <v>92</v>
      </c>
      <c r="B44" s="25">
        <f>SUM(B35:B37)</f>
        <v>510343.31999999995</v>
      </c>
      <c r="C44" s="256">
        <f>SUM(C35:C37)</f>
        <v>488016.22999999986</v>
      </c>
      <c r="D44" s="256">
        <f>SUM(D35:D37)</f>
        <v>317431.6399999999</v>
      </c>
      <c r="E44" s="256">
        <f t="shared" ref="E44:I44" si="64">SUM(E35:E37)</f>
        <v>430814.19999999995</v>
      </c>
      <c r="F44" s="256">
        <f t="shared" si="64"/>
        <v>682291.91</v>
      </c>
      <c r="G44" s="256">
        <f t="shared" si="64"/>
        <v>625733.66999999993</v>
      </c>
      <c r="H44" s="256">
        <f t="shared" si="64"/>
        <v>458250.33999999968</v>
      </c>
      <c r="I44" s="256">
        <f t="shared" si="64"/>
        <v>517299.59999999986</v>
      </c>
      <c r="J44" s="256">
        <f t="shared" ref="J44" si="65">SUM(J35:J37)</f>
        <v>507205.52</v>
      </c>
      <c r="K44" s="3" t="str">
        <f>IF(K37="","",SUM(K35:K37))</f>
        <v/>
      </c>
      <c r="L44" s="92" t="str">
        <f t="shared" si="48"/>
        <v/>
      </c>
      <c r="N44" s="163" t="s">
        <v>92</v>
      </c>
      <c r="O44" s="25">
        <f>SUM(O35:O37)</f>
        <v>24758.867999999999</v>
      </c>
      <c r="P44" s="256">
        <f>SUM(P35:P37)</f>
        <v>23547.119999999995</v>
      </c>
      <c r="Q44" s="256">
        <f>SUM(Q35:Q37)</f>
        <v>22716.569999999996</v>
      </c>
      <c r="R44" s="256">
        <f t="shared" ref="R44:V44" si="66">SUM(R35:R37)</f>
        <v>32207.47700000001</v>
      </c>
      <c r="S44" s="256">
        <f t="shared" si="66"/>
        <v>33482.723000000005</v>
      </c>
      <c r="T44" s="256">
        <f t="shared" si="66"/>
        <v>31539.239999999998</v>
      </c>
      <c r="U44" s="256">
        <f t="shared" si="66"/>
        <v>26992.701000000008</v>
      </c>
      <c r="V44" s="256">
        <f t="shared" si="66"/>
        <v>32342.277000000006</v>
      </c>
      <c r="W44" s="256">
        <f t="shared" ref="W44" si="67">SUM(W35:W37)</f>
        <v>41826.652000000002</v>
      </c>
      <c r="X44" s="3" t="str">
        <f>IF(X37="","",SUM(X35:X37))</f>
        <v/>
      </c>
      <c r="Y44" s="92" t="str">
        <f t="shared" si="49"/>
        <v/>
      </c>
      <c r="AA44" s="183">
        <f t="shared" si="51"/>
        <v>0.48514141421504259</v>
      </c>
      <c r="AB44" s="259">
        <f t="shared" si="51"/>
        <v>0.48250690351015585</v>
      </c>
      <c r="AC44" s="259">
        <f t="shared" si="59"/>
        <v>0.71563660131674345</v>
      </c>
      <c r="AD44" s="259">
        <f t="shared" si="59"/>
        <v>0.74759552958096576</v>
      </c>
      <c r="AE44" s="259">
        <f t="shared" si="59"/>
        <v>0.49073897124179594</v>
      </c>
      <c r="AF44" s="259">
        <f t="shared" si="59"/>
        <v>0.50403616605767754</v>
      </c>
      <c r="AG44" s="259">
        <f t="shared" si="59"/>
        <v>0.58903831909868365</v>
      </c>
      <c r="AH44" s="259">
        <f t="shared" si="59"/>
        <v>0.6252136479517868</v>
      </c>
      <c r="AI44" s="259">
        <f t="shared" si="59"/>
        <v>0.82464899041319584</v>
      </c>
      <c r="AJ44" s="341" t="str">
        <f t="shared" si="47"/>
        <v/>
      </c>
      <c r="AK44" s="92" t="str">
        <f t="shared" si="50"/>
        <v/>
      </c>
      <c r="AM44" s="164"/>
      <c r="AN44" s="164"/>
    </row>
    <row r="45" spans="1:40" ht="20.100000000000001" customHeight="1" thickBot="1" x14ac:dyDescent="0.3">
      <c r="A45" s="179" t="s">
        <v>93</v>
      </c>
      <c r="B45" s="28">
        <f>SUM(B38:B40)</f>
        <v>471146.59</v>
      </c>
      <c r="C45" s="257">
        <f>SUM(C38:C40)</f>
        <v>425388.7</v>
      </c>
      <c r="D45" s="257">
        <f>IF(D40="","",SUM(D38:D40))</f>
        <v>280686.82</v>
      </c>
      <c r="E45" s="257">
        <f t="shared" ref="E45:K45" si="68">IF(E40="","",SUM(E38:E40))</f>
        <v>486327.5499999997</v>
      </c>
      <c r="F45" s="257">
        <f t="shared" si="68"/>
        <v>616193.31000000029</v>
      </c>
      <c r="G45" s="257">
        <f t="shared" si="68"/>
        <v>416040.10999999987</v>
      </c>
      <c r="H45" s="257">
        <f t="shared" si="68"/>
        <v>460019.91999999993</v>
      </c>
      <c r="I45" s="257">
        <f t="shared" si="68"/>
        <v>459698.43999999994</v>
      </c>
      <c r="J45" s="257">
        <f t="shared" ref="J45" si="69">IF(J40="","",SUM(J38:J40))</f>
        <v>683088.38000000012</v>
      </c>
      <c r="K45" s="180" t="str">
        <f t="shared" si="68"/>
        <v/>
      </c>
      <c r="L45" s="95" t="str">
        <f t="shared" si="48"/>
        <v/>
      </c>
      <c r="N45" s="166" t="s">
        <v>93</v>
      </c>
      <c r="O45" s="28">
        <f>SUM(O38:O40)</f>
        <v>25975.465999999993</v>
      </c>
      <c r="P45" s="257">
        <f>SUM(P38:P40)</f>
        <v>24593.887999999999</v>
      </c>
      <c r="Q45" s="257">
        <f>IF(Q40="","",SUM(Q38:Q40))</f>
        <v>25647.103000000003</v>
      </c>
      <c r="R45" s="257">
        <f t="shared" ref="R45:X45" si="70">IF(R40="","",SUM(R38:R40))</f>
        <v>34113.160000000003</v>
      </c>
      <c r="S45" s="257">
        <f t="shared" si="70"/>
        <v>38028.200000000004</v>
      </c>
      <c r="T45" s="257">
        <f t="shared" si="70"/>
        <v>28182.603000000003</v>
      </c>
      <c r="U45" s="257">
        <f t="shared" si="70"/>
        <v>32795.233999999997</v>
      </c>
      <c r="V45" s="257">
        <f t="shared" si="70"/>
        <v>38824.805000000008</v>
      </c>
      <c r="W45" s="257">
        <f t="shared" ref="W45" si="71">IF(W40="","",SUM(W38:W40))</f>
        <v>49003.705000000024</v>
      </c>
      <c r="X45" s="180" t="str">
        <f t="shared" si="70"/>
        <v/>
      </c>
      <c r="Y45" s="95" t="str">
        <f t="shared" si="49"/>
        <v/>
      </c>
      <c r="AA45" s="184">
        <f t="shared" si="51"/>
        <v>0.5513245039086454</v>
      </c>
      <c r="AB45" s="260">
        <f t="shared" si="51"/>
        <v>0.5781509475921669</v>
      </c>
      <c r="AC45" s="260">
        <f t="shared" ref="AC45:AI45" si="72">IF(Q40="","",(Q45/D45)*10)</f>
        <v>0.91372665805968378</v>
      </c>
      <c r="AD45" s="260">
        <f t="shared" si="72"/>
        <v>0.70144411929778661</v>
      </c>
      <c r="AE45" s="260">
        <f t="shared" si="72"/>
        <v>0.61714723907015456</v>
      </c>
      <c r="AF45" s="260">
        <f t="shared" si="72"/>
        <v>0.67740110442716717</v>
      </c>
      <c r="AG45" s="260">
        <f t="shared" si="72"/>
        <v>0.7129089975060211</v>
      </c>
      <c r="AH45" s="260">
        <f t="shared" si="72"/>
        <v>0.84457117148363636</v>
      </c>
      <c r="AI45" s="260">
        <f t="shared" si="72"/>
        <v>0.71738454985868749</v>
      </c>
      <c r="AJ45" s="343" t="str">
        <f t="shared" si="47"/>
        <v/>
      </c>
      <c r="AK45" s="95" t="str">
        <f t="shared" si="50"/>
        <v/>
      </c>
      <c r="AM45" s="164"/>
      <c r="AN45" s="164"/>
    </row>
    <row r="46" spans="1:40" x14ac:dyDescent="0.25"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AM46" s="164"/>
      <c r="AN46" s="164"/>
    </row>
    <row r="47" spans="1:40" ht="15.75" thickBot="1" x14ac:dyDescent="0.3">
      <c r="L47" s="159" t="s">
        <v>1</v>
      </c>
      <c r="Y47" s="206">
        <v>1000</v>
      </c>
      <c r="AK47" s="206" t="s">
        <v>52</v>
      </c>
      <c r="AM47" s="164"/>
      <c r="AN47" s="164"/>
    </row>
    <row r="48" spans="1:40" ht="20.100000000000001" customHeight="1" x14ac:dyDescent="0.25">
      <c r="A48" s="392" t="s">
        <v>16</v>
      </c>
      <c r="B48" s="394" t="s">
        <v>76</v>
      </c>
      <c r="C48" s="388"/>
      <c r="D48" s="388"/>
      <c r="E48" s="388"/>
      <c r="F48" s="388"/>
      <c r="G48" s="388"/>
      <c r="H48" s="388"/>
      <c r="I48" s="388"/>
      <c r="J48" s="388"/>
      <c r="K48" s="389"/>
      <c r="L48" s="397" t="str">
        <f>L26</f>
        <v>D       2019/2018</v>
      </c>
      <c r="N48" s="395" t="s">
        <v>3</v>
      </c>
      <c r="O48" s="387" t="s">
        <v>76</v>
      </c>
      <c r="P48" s="388"/>
      <c r="Q48" s="388"/>
      <c r="R48" s="388"/>
      <c r="S48" s="388"/>
      <c r="T48" s="388"/>
      <c r="U48" s="388"/>
      <c r="V48" s="388"/>
      <c r="W48" s="388"/>
      <c r="X48" s="389"/>
      <c r="Y48" s="397" t="str">
        <f>L48</f>
        <v>D       2019/2018</v>
      </c>
      <c r="AA48" s="387" t="s">
        <v>76</v>
      </c>
      <c r="AB48" s="388"/>
      <c r="AC48" s="388"/>
      <c r="AD48" s="388"/>
      <c r="AE48" s="388"/>
      <c r="AF48" s="388"/>
      <c r="AG48" s="388"/>
      <c r="AH48" s="388"/>
      <c r="AI48" s="388"/>
      <c r="AJ48" s="389"/>
      <c r="AK48" s="399" t="s">
        <v>136</v>
      </c>
      <c r="AM48" s="164"/>
      <c r="AN48" s="164"/>
    </row>
    <row r="49" spans="1:40" ht="20.100000000000001" customHeight="1" thickBot="1" x14ac:dyDescent="0.3">
      <c r="A49" s="393"/>
      <c r="B49" s="148">
        <v>2010</v>
      </c>
      <c r="C49" s="214">
        <v>2011</v>
      </c>
      <c r="D49" s="214">
        <v>2012</v>
      </c>
      <c r="E49" s="214">
        <v>2013</v>
      </c>
      <c r="F49" s="214">
        <v>2014</v>
      </c>
      <c r="G49" s="214">
        <v>2015</v>
      </c>
      <c r="H49" s="214">
        <v>2016</v>
      </c>
      <c r="I49" s="214">
        <v>2017</v>
      </c>
      <c r="J49" s="214">
        <v>2018</v>
      </c>
      <c r="K49" s="211">
        <v>2019</v>
      </c>
      <c r="L49" s="398"/>
      <c r="N49" s="396"/>
      <c r="O49" s="36">
        <v>2010</v>
      </c>
      <c r="P49" s="214">
        <v>2011</v>
      </c>
      <c r="Q49" s="214">
        <v>2012</v>
      </c>
      <c r="R49" s="214">
        <v>2013</v>
      </c>
      <c r="S49" s="214">
        <v>2014</v>
      </c>
      <c r="T49" s="214">
        <v>2015</v>
      </c>
      <c r="U49" s="214">
        <v>2016</v>
      </c>
      <c r="V49" s="214">
        <v>2017</v>
      </c>
      <c r="W49" s="214">
        <v>2018</v>
      </c>
      <c r="X49" s="211">
        <v>2019</v>
      </c>
      <c r="Y49" s="398"/>
      <c r="AA49" s="36">
        <v>2010</v>
      </c>
      <c r="AB49" s="214">
        <v>2011</v>
      </c>
      <c r="AC49" s="214">
        <v>2012</v>
      </c>
      <c r="AD49" s="214">
        <v>2013</v>
      </c>
      <c r="AE49" s="214">
        <v>2014</v>
      </c>
      <c r="AF49" s="214">
        <v>2015</v>
      </c>
      <c r="AG49" s="214">
        <v>2016</v>
      </c>
      <c r="AH49" s="214">
        <v>2017</v>
      </c>
      <c r="AI49" s="299">
        <v>2018</v>
      </c>
      <c r="AJ49" s="211">
        <v>2019</v>
      </c>
      <c r="AK49" s="400"/>
      <c r="AM49" s="164"/>
      <c r="AN49" s="164"/>
    </row>
    <row r="50" spans="1:40" ht="3" customHeight="1" thickBot="1" x14ac:dyDescent="0.3">
      <c r="A50" s="161" t="s">
        <v>95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205"/>
      <c r="M50" s="8"/>
      <c r="N50" s="161"/>
      <c r="O50" s="186">
        <v>2010</v>
      </c>
      <c r="P50" s="186">
        <v>2011</v>
      </c>
      <c r="Q50" s="186">
        <v>2012</v>
      </c>
      <c r="R50" s="186"/>
      <c r="S50" s="186"/>
      <c r="T50" s="186"/>
      <c r="U50" s="186"/>
      <c r="V50" s="186"/>
      <c r="W50" s="186"/>
      <c r="X50" s="186"/>
      <c r="Y50" s="205"/>
      <c r="Z50" s="8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207"/>
      <c r="AM50" s="164"/>
      <c r="AN50" s="164"/>
    </row>
    <row r="51" spans="1:40" ht="20.100000000000001" customHeight="1" x14ac:dyDescent="0.25">
      <c r="A51" s="177" t="s">
        <v>78</v>
      </c>
      <c r="B51" s="59">
        <v>95.28</v>
      </c>
      <c r="C51" s="255">
        <v>512.16999999999996</v>
      </c>
      <c r="D51" s="255">
        <v>329.39</v>
      </c>
      <c r="E51" s="255">
        <v>1097.1199999999999</v>
      </c>
      <c r="F51" s="255">
        <v>359.98</v>
      </c>
      <c r="G51" s="255">
        <v>186.74000000000004</v>
      </c>
      <c r="H51" s="255">
        <v>103.10999999999999</v>
      </c>
      <c r="I51" s="255">
        <v>197.02000000000004</v>
      </c>
      <c r="J51" s="255">
        <v>149.84999999999997</v>
      </c>
      <c r="K51" s="169">
        <v>70.149999999999991</v>
      </c>
      <c r="L51" s="104">
        <f>IF(K51="","",(K51-I51)/I51)</f>
        <v>-0.64394477717998189</v>
      </c>
      <c r="N51" s="163" t="s">
        <v>78</v>
      </c>
      <c r="O51" s="59">
        <v>29.815000000000005</v>
      </c>
      <c r="P51" s="255">
        <v>149.20400000000001</v>
      </c>
      <c r="Q51" s="255">
        <v>122.17799999999998</v>
      </c>
      <c r="R51" s="255">
        <v>109.56100000000001</v>
      </c>
      <c r="S51" s="255">
        <v>97.120999999999995</v>
      </c>
      <c r="T51" s="255">
        <v>99.907999999999987</v>
      </c>
      <c r="U51" s="255">
        <v>68.53</v>
      </c>
      <c r="V51" s="255">
        <v>118.28200000000001</v>
      </c>
      <c r="W51" s="255">
        <v>104.797</v>
      </c>
      <c r="X51" s="169">
        <v>234.49399999999997</v>
      </c>
      <c r="Y51" s="104">
        <f>IF(X51="","",(X51-V51)/V51)</f>
        <v>0.98249945046583542</v>
      </c>
      <c r="AA51" s="181">
        <f t="shared" ref="AA51:AA60" si="73">(O51/B51)*10</f>
        <v>3.1291981528127626</v>
      </c>
      <c r="AB51" s="258">
        <f t="shared" ref="AB51:AB60" si="74">(P51/C51)*10</f>
        <v>2.9131733604076775</v>
      </c>
      <c r="AC51" s="258">
        <f t="shared" ref="AC51:AC60" si="75">(Q51/D51)*10</f>
        <v>3.7092200734691394</v>
      </c>
      <c r="AD51" s="258">
        <f t="shared" ref="AD51:AD60" si="76">(R51/E51)*10</f>
        <v>0.99862366924310941</v>
      </c>
      <c r="AE51" s="258">
        <f t="shared" ref="AE51:AE60" si="77">(S51/F51)*10</f>
        <v>2.6979554419689982</v>
      </c>
      <c r="AF51" s="258">
        <f t="shared" ref="AF51:AF60" si="78">(T51/G51)*10</f>
        <v>5.3501124558209252</v>
      </c>
      <c r="AG51" s="258">
        <f t="shared" ref="AG51:AG60" si="79">(U51/H51)*10</f>
        <v>6.6463000678886637</v>
      </c>
      <c r="AH51" s="258">
        <f t="shared" ref="AH51:AJ60" si="80">(V51/I51)*10</f>
        <v>6.0035529387879389</v>
      </c>
      <c r="AI51" s="258">
        <f t="shared" si="80"/>
        <v>6.9934601267934617</v>
      </c>
      <c r="AJ51" s="258">
        <f t="shared" si="80"/>
        <v>33.427512473271562</v>
      </c>
      <c r="AK51" s="104">
        <f>IF(AJ51="","",(AJ51-AH51)/AH51)</f>
        <v>4.5679549783432511</v>
      </c>
      <c r="AM51" s="164"/>
      <c r="AN51" s="164"/>
    </row>
    <row r="52" spans="1:40" ht="20.100000000000001" customHeight="1" x14ac:dyDescent="0.25">
      <c r="A52" s="178" t="s">
        <v>79</v>
      </c>
      <c r="B52" s="25">
        <v>321.11</v>
      </c>
      <c r="C52" s="256">
        <v>100.60000000000001</v>
      </c>
      <c r="D52" s="256">
        <v>100.41000000000001</v>
      </c>
      <c r="E52" s="256">
        <v>382.40000000000003</v>
      </c>
      <c r="F52" s="256">
        <v>109.25</v>
      </c>
      <c r="G52" s="256">
        <v>49.88</v>
      </c>
      <c r="H52" s="256">
        <v>109.05999999999999</v>
      </c>
      <c r="I52" s="256">
        <v>459.19</v>
      </c>
      <c r="J52" s="256">
        <v>210.03000000000003</v>
      </c>
      <c r="K52" s="3">
        <v>217.20000000000002</v>
      </c>
      <c r="L52" s="92">
        <f t="shared" ref="L52:L67" si="81">IF(K52="","",(K52-I52)/I52)</f>
        <v>-0.52699318364946968</v>
      </c>
      <c r="N52" s="163" t="s">
        <v>79</v>
      </c>
      <c r="O52" s="25">
        <v>106.98100000000001</v>
      </c>
      <c r="P52" s="256">
        <v>32.087000000000003</v>
      </c>
      <c r="Q52" s="256">
        <v>68.099000000000004</v>
      </c>
      <c r="R52" s="256">
        <v>95.572999999999993</v>
      </c>
      <c r="S52" s="256">
        <v>79.214999999999989</v>
      </c>
      <c r="T52" s="256">
        <v>14.875999999999999</v>
      </c>
      <c r="U52" s="256">
        <v>102.047</v>
      </c>
      <c r="V52" s="256">
        <v>223.39400000000003</v>
      </c>
      <c r="W52" s="256">
        <v>153.98099999999999</v>
      </c>
      <c r="X52" s="3">
        <v>117.78500000000003</v>
      </c>
      <c r="Y52" s="92">
        <f t="shared" ref="Y52:Y67" si="82">IF(X52="","",(X52-V52)/V52)</f>
        <v>-0.4727477013706724</v>
      </c>
      <c r="AA52" s="183">
        <f t="shared" si="73"/>
        <v>3.3315997633209804</v>
      </c>
      <c r="AB52" s="259">
        <f t="shared" si="74"/>
        <v>3.1895626242544735</v>
      </c>
      <c r="AC52" s="259">
        <f t="shared" si="75"/>
        <v>6.7820934169903389</v>
      </c>
      <c r="AD52" s="259">
        <f t="shared" si="76"/>
        <v>2.4992939330543926</v>
      </c>
      <c r="AE52" s="259">
        <f t="shared" si="77"/>
        <v>7.2508009153318067</v>
      </c>
      <c r="AF52" s="259">
        <f t="shared" si="78"/>
        <v>2.9823576583801121</v>
      </c>
      <c r="AG52" s="259">
        <f t="shared" si="79"/>
        <v>9.3569594718503577</v>
      </c>
      <c r="AH52" s="259">
        <f t="shared" si="80"/>
        <v>4.8649578605805885</v>
      </c>
      <c r="AI52" s="259">
        <f t="shared" si="80"/>
        <v>7.3313812312526769</v>
      </c>
      <c r="AJ52" s="259"/>
      <c r="AK52" s="92" t="str">
        <f t="shared" ref="AK52:AK67" si="83">IF(AJ52="","",(AJ52-AH52)/AH52)</f>
        <v/>
      </c>
      <c r="AM52" s="164"/>
      <c r="AN52" s="164"/>
    </row>
    <row r="53" spans="1:40" ht="20.100000000000001" customHeight="1" x14ac:dyDescent="0.25">
      <c r="A53" s="178" t="s">
        <v>80</v>
      </c>
      <c r="B53" s="25">
        <v>94.44</v>
      </c>
      <c r="C53" s="256">
        <v>412.02000000000004</v>
      </c>
      <c r="D53" s="256">
        <v>20.839999999999996</v>
      </c>
      <c r="E53" s="256">
        <v>99.119999999999976</v>
      </c>
      <c r="F53" s="256">
        <v>153.96</v>
      </c>
      <c r="G53" s="256">
        <v>19.999999999999996</v>
      </c>
      <c r="H53" s="256">
        <v>65.94</v>
      </c>
      <c r="I53" s="256">
        <v>25.840000000000003</v>
      </c>
      <c r="J53" s="256">
        <v>3.52</v>
      </c>
      <c r="K53" s="3"/>
      <c r="L53" s="92" t="str">
        <f t="shared" si="81"/>
        <v/>
      </c>
      <c r="N53" s="163" t="s">
        <v>80</v>
      </c>
      <c r="O53" s="25">
        <v>39.945</v>
      </c>
      <c r="P53" s="256">
        <v>210.15600000000001</v>
      </c>
      <c r="Q53" s="256">
        <v>21.706999999999997</v>
      </c>
      <c r="R53" s="256">
        <v>27.781999999999996</v>
      </c>
      <c r="S53" s="256">
        <v>90.24</v>
      </c>
      <c r="T53" s="256">
        <v>14.796000000000001</v>
      </c>
      <c r="U53" s="256">
        <v>59.37299999999999</v>
      </c>
      <c r="V53" s="256">
        <v>51.395000000000003</v>
      </c>
      <c r="W53" s="256">
        <v>48.672999999999995</v>
      </c>
      <c r="X53" s="3"/>
      <c r="Y53" s="92" t="str">
        <f t="shared" si="82"/>
        <v/>
      </c>
      <c r="AA53" s="183">
        <f t="shared" si="73"/>
        <v>4.2296696315120714</v>
      </c>
      <c r="AB53" s="259">
        <f t="shared" si="74"/>
        <v>5.1006261831949908</v>
      </c>
      <c r="AC53" s="259">
        <f t="shared" si="75"/>
        <v>10.416026871401151</v>
      </c>
      <c r="AD53" s="259">
        <f t="shared" si="76"/>
        <v>2.8028652138821637</v>
      </c>
      <c r="AE53" s="259">
        <f t="shared" si="77"/>
        <v>5.8612626656274349</v>
      </c>
      <c r="AF53" s="259">
        <f t="shared" si="78"/>
        <v>7.3980000000000024</v>
      </c>
      <c r="AG53" s="259">
        <f t="shared" si="79"/>
        <v>9.0040946314831647</v>
      </c>
      <c r="AH53" s="259">
        <f t="shared" si="80"/>
        <v>19.889705882352938</v>
      </c>
      <c r="AI53" s="259">
        <f t="shared" si="80"/>
        <v>138.27556818181816</v>
      </c>
      <c r="AJ53" s="259"/>
      <c r="AK53" s="92" t="str">
        <f t="shared" si="83"/>
        <v/>
      </c>
      <c r="AM53" s="164"/>
      <c r="AN53" s="164"/>
    </row>
    <row r="54" spans="1:40" ht="20.100000000000001" customHeight="1" x14ac:dyDescent="0.25">
      <c r="A54" s="178" t="s">
        <v>81</v>
      </c>
      <c r="B54" s="25">
        <v>449.70000000000005</v>
      </c>
      <c r="C54" s="256">
        <v>201.03000000000003</v>
      </c>
      <c r="D54" s="256">
        <v>32.190000000000005</v>
      </c>
      <c r="E54" s="256">
        <v>433.89999999999986</v>
      </c>
      <c r="F54" s="256">
        <v>116.07000000000001</v>
      </c>
      <c r="G54" s="256">
        <v>102.54</v>
      </c>
      <c r="H54" s="256">
        <v>105.56000000000002</v>
      </c>
      <c r="I54" s="256">
        <v>10.379999999999999</v>
      </c>
      <c r="J54" s="256">
        <v>20.220000000000002</v>
      </c>
      <c r="K54" s="3"/>
      <c r="L54" s="92" t="str">
        <f t="shared" si="81"/>
        <v/>
      </c>
      <c r="N54" s="163" t="s">
        <v>81</v>
      </c>
      <c r="O54" s="25">
        <v>85.614000000000019</v>
      </c>
      <c r="P54" s="256">
        <v>92.996999999999986</v>
      </c>
      <c r="Q54" s="256">
        <v>30.552</v>
      </c>
      <c r="R54" s="256">
        <v>154.78400000000005</v>
      </c>
      <c r="S54" s="256">
        <v>82.786999999999978</v>
      </c>
      <c r="T54" s="256">
        <v>74.756</v>
      </c>
      <c r="U54" s="256">
        <v>80.057000000000002</v>
      </c>
      <c r="V54" s="256">
        <v>55.018000000000008</v>
      </c>
      <c r="W54" s="256">
        <v>24.622999999999998</v>
      </c>
      <c r="X54" s="3"/>
      <c r="Y54" s="92" t="str">
        <f t="shared" si="82"/>
        <v/>
      </c>
      <c r="AA54" s="183">
        <f t="shared" si="73"/>
        <v>1.9038025350233492</v>
      </c>
      <c r="AB54" s="259">
        <f t="shared" si="74"/>
        <v>4.6260259662736889</v>
      </c>
      <c r="AC54" s="259">
        <f t="shared" si="75"/>
        <v>9.4911463187325236</v>
      </c>
      <c r="AD54" s="259">
        <f t="shared" si="76"/>
        <v>3.5672735653376373</v>
      </c>
      <c r="AE54" s="259">
        <f t="shared" si="77"/>
        <v>7.1325062462307205</v>
      </c>
      <c r="AF54" s="259">
        <f t="shared" si="78"/>
        <v>7.2904232494636236</v>
      </c>
      <c r="AG54" s="259">
        <f t="shared" si="79"/>
        <v>7.5840280409245917</v>
      </c>
      <c r="AH54" s="259">
        <f t="shared" si="80"/>
        <v>53.003853564547221</v>
      </c>
      <c r="AI54" s="259">
        <f t="shared" si="80"/>
        <v>12.177546983184964</v>
      </c>
      <c r="AJ54" s="259"/>
      <c r="AK54" s="92" t="str">
        <f t="shared" si="83"/>
        <v/>
      </c>
      <c r="AM54" s="164"/>
      <c r="AN54" s="164"/>
    </row>
    <row r="55" spans="1:40" ht="20.100000000000001" customHeight="1" x14ac:dyDescent="0.25">
      <c r="A55" s="178" t="s">
        <v>82</v>
      </c>
      <c r="B55" s="25">
        <v>115.13000000000001</v>
      </c>
      <c r="C55" s="256">
        <v>87.89</v>
      </c>
      <c r="D55" s="256">
        <v>385.15999999999991</v>
      </c>
      <c r="E55" s="256">
        <v>4.24</v>
      </c>
      <c r="F55" s="256">
        <v>1094.3</v>
      </c>
      <c r="G55" s="256">
        <v>355.73999999999995</v>
      </c>
      <c r="H55" s="256">
        <v>257.62</v>
      </c>
      <c r="I55" s="256">
        <v>23.620000000000005</v>
      </c>
      <c r="J55" s="256">
        <v>291.11999999999995</v>
      </c>
      <c r="K55" s="3"/>
      <c r="L55" s="92" t="str">
        <f t="shared" si="81"/>
        <v/>
      </c>
      <c r="N55" s="163" t="s">
        <v>82</v>
      </c>
      <c r="O55" s="25">
        <v>36.316000000000003</v>
      </c>
      <c r="P55" s="256">
        <v>16.928000000000001</v>
      </c>
      <c r="Q55" s="256">
        <v>146.25000000000003</v>
      </c>
      <c r="R55" s="256">
        <v>10.174000000000001</v>
      </c>
      <c r="S55" s="256">
        <v>189.64499999999995</v>
      </c>
      <c r="T55" s="256">
        <v>141.92499999999998</v>
      </c>
      <c r="U55" s="256">
        <v>147.154</v>
      </c>
      <c r="V55" s="256">
        <v>82.36399999999999</v>
      </c>
      <c r="W55" s="256">
        <v>196.86600000000001</v>
      </c>
      <c r="X55" s="3"/>
      <c r="Y55" s="92" t="str">
        <f t="shared" si="82"/>
        <v/>
      </c>
      <c r="AA55" s="183">
        <f t="shared" si="73"/>
        <v>3.1543472596195605</v>
      </c>
      <c r="AB55" s="259">
        <f t="shared" si="74"/>
        <v>1.9260439185345319</v>
      </c>
      <c r="AC55" s="259">
        <f t="shared" si="75"/>
        <v>3.7971232734448042</v>
      </c>
      <c r="AD55" s="259">
        <f t="shared" si="76"/>
        <v>23.995283018867926</v>
      </c>
      <c r="AE55" s="259">
        <f t="shared" si="77"/>
        <v>1.7330256785159459</v>
      </c>
      <c r="AF55" s="259">
        <f t="shared" si="78"/>
        <v>3.9895710350255804</v>
      </c>
      <c r="AG55" s="259">
        <f t="shared" si="79"/>
        <v>5.7120565173511375</v>
      </c>
      <c r="AH55" s="259">
        <f t="shared" si="80"/>
        <v>34.870448772226915</v>
      </c>
      <c r="AI55" s="259">
        <f t="shared" si="80"/>
        <v>6.7623660346248986</v>
      </c>
      <c r="AJ55" s="259"/>
      <c r="AK55" s="92" t="str">
        <f t="shared" si="83"/>
        <v/>
      </c>
      <c r="AM55" s="164"/>
      <c r="AN55" s="164"/>
    </row>
    <row r="56" spans="1:40" ht="20.100000000000001" customHeight="1" x14ac:dyDescent="0.25">
      <c r="A56" s="178" t="s">
        <v>83</v>
      </c>
      <c r="B56" s="25">
        <v>87.69</v>
      </c>
      <c r="C56" s="256">
        <v>193.86</v>
      </c>
      <c r="D56" s="256">
        <v>760.19999999999993</v>
      </c>
      <c r="E56" s="256">
        <v>201.37000000000003</v>
      </c>
      <c r="F56" s="256">
        <v>0.83</v>
      </c>
      <c r="G56" s="256">
        <v>312.90000000000003</v>
      </c>
      <c r="H56" s="256">
        <v>805.90999999999985</v>
      </c>
      <c r="I56" s="256">
        <v>97.779999999999973</v>
      </c>
      <c r="J56" s="256">
        <v>379.49000000000007</v>
      </c>
      <c r="K56" s="3"/>
      <c r="L56" s="92" t="str">
        <f t="shared" si="81"/>
        <v/>
      </c>
      <c r="N56" s="163" t="s">
        <v>83</v>
      </c>
      <c r="O56" s="25">
        <v>50.512</v>
      </c>
      <c r="P56" s="256">
        <v>76.984999999999985</v>
      </c>
      <c r="Q56" s="256">
        <v>140.74100000000001</v>
      </c>
      <c r="R56" s="256">
        <v>108.19399999999999</v>
      </c>
      <c r="S56" s="256">
        <v>2.327</v>
      </c>
      <c r="T56" s="256">
        <v>108.241</v>
      </c>
      <c r="U56" s="256">
        <v>89.242999999999995</v>
      </c>
      <c r="V56" s="256">
        <v>81.237000000000023</v>
      </c>
      <c r="W56" s="256">
        <v>251.595</v>
      </c>
      <c r="X56" s="3"/>
      <c r="Y56" s="92" t="str">
        <f t="shared" si="82"/>
        <v/>
      </c>
      <c r="AA56" s="183">
        <f t="shared" si="73"/>
        <v>5.7602919375071266</v>
      </c>
      <c r="AB56" s="259">
        <f t="shared" si="74"/>
        <v>3.9711647580728346</v>
      </c>
      <c r="AC56" s="259">
        <f t="shared" si="75"/>
        <v>1.8513680610365695</v>
      </c>
      <c r="AD56" s="259">
        <f t="shared" si="76"/>
        <v>5.3728956646968253</v>
      </c>
      <c r="AE56" s="259">
        <f t="shared" si="77"/>
        <v>28.036144578313255</v>
      </c>
      <c r="AF56" s="259">
        <f t="shared" si="78"/>
        <v>3.4592841163310957</v>
      </c>
      <c r="AG56" s="259">
        <f t="shared" si="79"/>
        <v>1.1073569008946409</v>
      </c>
      <c r="AH56" s="259">
        <f t="shared" si="80"/>
        <v>8.3081407240744571</v>
      </c>
      <c r="AI56" s="259">
        <f t="shared" si="80"/>
        <v>6.629818967561727</v>
      </c>
      <c r="AJ56" s="259"/>
      <c r="AK56" s="92" t="str">
        <f t="shared" si="83"/>
        <v/>
      </c>
      <c r="AM56" s="164"/>
      <c r="AN56" s="164"/>
    </row>
    <row r="57" spans="1:40" ht="20.100000000000001" customHeight="1" x14ac:dyDescent="0.25">
      <c r="A57" s="178" t="s">
        <v>84</v>
      </c>
      <c r="B57" s="25">
        <v>303.20000000000005</v>
      </c>
      <c r="C57" s="256">
        <v>239.99999999999997</v>
      </c>
      <c r="D57" s="256">
        <v>243.11000000000004</v>
      </c>
      <c r="E57" s="256">
        <v>240.37</v>
      </c>
      <c r="F57" s="256">
        <v>134.97000000000006</v>
      </c>
      <c r="G57" s="256">
        <v>337.20000000000005</v>
      </c>
      <c r="H57" s="256">
        <v>84.99</v>
      </c>
      <c r="I57" s="256">
        <v>171.96000000000004</v>
      </c>
      <c r="J57" s="256">
        <v>42.180000000000014</v>
      </c>
      <c r="K57" s="3"/>
      <c r="L57" s="92" t="str">
        <f t="shared" si="81"/>
        <v/>
      </c>
      <c r="N57" s="163" t="s">
        <v>84</v>
      </c>
      <c r="O57" s="25">
        <v>101.88200000000002</v>
      </c>
      <c r="P57" s="256">
        <v>208.25</v>
      </c>
      <c r="Q57" s="256">
        <v>120.58900000000001</v>
      </c>
      <c r="R57" s="256">
        <v>63.236000000000004</v>
      </c>
      <c r="S57" s="256">
        <v>133.27200000000002</v>
      </c>
      <c r="T57" s="256">
        <v>88.903999999999996</v>
      </c>
      <c r="U57" s="256">
        <v>66.512999999999991</v>
      </c>
      <c r="V57" s="256">
        <v>161.839</v>
      </c>
      <c r="W57" s="256">
        <v>69.401999999999987</v>
      </c>
      <c r="X57" s="3"/>
      <c r="Y57" s="92" t="str">
        <f t="shared" si="82"/>
        <v/>
      </c>
      <c r="AA57" s="183">
        <f t="shared" si="73"/>
        <v>3.3602242744063329</v>
      </c>
      <c r="AB57" s="259">
        <f t="shared" si="74"/>
        <v>8.6770833333333339</v>
      </c>
      <c r="AC57" s="259">
        <f t="shared" si="75"/>
        <v>4.960264900662251</v>
      </c>
      <c r="AD57" s="259">
        <f t="shared" si="76"/>
        <v>2.6307775512751173</v>
      </c>
      <c r="AE57" s="259">
        <f t="shared" si="77"/>
        <v>9.8741942653923065</v>
      </c>
      <c r="AF57" s="259">
        <f t="shared" si="78"/>
        <v>2.636536180308422</v>
      </c>
      <c r="AG57" s="259">
        <f t="shared" si="79"/>
        <v>7.8259795270031765</v>
      </c>
      <c r="AH57" s="259">
        <f t="shared" si="80"/>
        <v>9.4114328913700831</v>
      </c>
      <c r="AI57" s="259">
        <f t="shared" si="80"/>
        <v>16.453769559032708</v>
      </c>
      <c r="AJ57" s="259"/>
      <c r="AK57" s="92" t="str">
        <f t="shared" si="83"/>
        <v/>
      </c>
      <c r="AM57" s="164"/>
      <c r="AN57" s="164"/>
    </row>
    <row r="58" spans="1:40" ht="20.100000000000001" customHeight="1" x14ac:dyDescent="0.25">
      <c r="A58" s="178" t="s">
        <v>85</v>
      </c>
      <c r="B58" s="25">
        <v>733.11</v>
      </c>
      <c r="C58" s="256">
        <v>19</v>
      </c>
      <c r="D58" s="256">
        <v>777.31</v>
      </c>
      <c r="E58" s="256">
        <v>199.58</v>
      </c>
      <c r="F58" s="256">
        <v>112.44000000000001</v>
      </c>
      <c r="G58" s="256">
        <v>335.96999999999997</v>
      </c>
      <c r="H58" s="256">
        <v>208.92000000000002</v>
      </c>
      <c r="I58" s="256">
        <v>156.26000000000005</v>
      </c>
      <c r="J58" s="256">
        <v>103.26000000000002</v>
      </c>
      <c r="K58" s="3"/>
      <c r="L58" s="92" t="str">
        <f t="shared" si="81"/>
        <v/>
      </c>
      <c r="N58" s="163" t="s">
        <v>85</v>
      </c>
      <c r="O58" s="25">
        <v>248.68200000000002</v>
      </c>
      <c r="P58" s="256">
        <v>13.135</v>
      </c>
      <c r="Q58" s="256">
        <v>170.39499999999998</v>
      </c>
      <c r="R58" s="256">
        <v>85.355999999999995</v>
      </c>
      <c r="S58" s="256">
        <v>57.158000000000001</v>
      </c>
      <c r="T58" s="256">
        <v>62.073999999999998</v>
      </c>
      <c r="U58" s="256">
        <v>182.14699999999996</v>
      </c>
      <c r="V58" s="256">
        <v>90.742000000000004</v>
      </c>
      <c r="W58" s="256">
        <v>92.774000000000001</v>
      </c>
      <c r="X58" s="3"/>
      <c r="Y58" s="92" t="str">
        <f t="shared" si="82"/>
        <v/>
      </c>
      <c r="AA58" s="183">
        <f t="shared" si="73"/>
        <v>3.3921512460613008</v>
      </c>
      <c r="AB58" s="259">
        <f t="shared" si="74"/>
        <v>6.9131578947368419</v>
      </c>
      <c r="AC58" s="259">
        <f t="shared" si="75"/>
        <v>2.1921112554836548</v>
      </c>
      <c r="AD58" s="259">
        <f t="shared" si="76"/>
        <v>4.2767812406052705</v>
      </c>
      <c r="AE58" s="259">
        <f t="shared" si="77"/>
        <v>5.0834222696549265</v>
      </c>
      <c r="AF58" s="259">
        <f t="shared" si="78"/>
        <v>1.8476054409619906</v>
      </c>
      <c r="AG58" s="259">
        <f t="shared" si="79"/>
        <v>8.7185046907907306</v>
      </c>
      <c r="AH58" s="259">
        <f t="shared" si="80"/>
        <v>5.8071163445539478</v>
      </c>
      <c r="AI58" s="259">
        <f t="shared" si="80"/>
        <v>8.9845051326747996</v>
      </c>
      <c r="AJ58" s="259"/>
      <c r="AK58" s="92" t="str">
        <f t="shared" si="83"/>
        <v/>
      </c>
      <c r="AM58" s="164"/>
      <c r="AN58" s="164"/>
    </row>
    <row r="59" spans="1:40" ht="20.100000000000001" customHeight="1" x14ac:dyDescent="0.25">
      <c r="A59" s="178" t="s">
        <v>86</v>
      </c>
      <c r="B59" s="25">
        <v>75.409999999999982</v>
      </c>
      <c r="C59" s="256">
        <v>202.55</v>
      </c>
      <c r="D59" s="256">
        <v>126.27000000000001</v>
      </c>
      <c r="E59" s="256">
        <v>192.72</v>
      </c>
      <c r="F59" s="256">
        <v>183.71</v>
      </c>
      <c r="G59" s="256">
        <v>506.25</v>
      </c>
      <c r="H59" s="256">
        <v>278.89</v>
      </c>
      <c r="I59" s="256">
        <v>2.5899999999999994</v>
      </c>
      <c r="J59" s="256">
        <v>285.61</v>
      </c>
      <c r="K59" s="3"/>
      <c r="L59" s="92" t="str">
        <f t="shared" si="81"/>
        <v/>
      </c>
      <c r="N59" s="163" t="s">
        <v>86</v>
      </c>
      <c r="O59" s="25">
        <v>26.283999999999999</v>
      </c>
      <c r="P59" s="256">
        <v>140.136</v>
      </c>
      <c r="Q59" s="256">
        <v>62.427000000000007</v>
      </c>
      <c r="R59" s="256">
        <v>148.22899999999998</v>
      </c>
      <c r="S59" s="256">
        <v>99.02600000000001</v>
      </c>
      <c r="T59" s="256">
        <v>189.15099999999995</v>
      </c>
      <c r="U59" s="256">
        <v>114.91000000000001</v>
      </c>
      <c r="V59" s="256">
        <v>15.391</v>
      </c>
      <c r="W59" s="256">
        <v>141.86100000000002</v>
      </c>
      <c r="X59" s="3"/>
      <c r="Y59" s="92" t="str">
        <f t="shared" si="82"/>
        <v/>
      </c>
      <c r="AA59" s="183">
        <f t="shared" si="73"/>
        <v>3.485479379392654</v>
      </c>
      <c r="AB59" s="259">
        <f t="shared" si="74"/>
        <v>6.9185880029622302</v>
      </c>
      <c r="AC59" s="259">
        <f t="shared" si="75"/>
        <v>4.9439296745070092</v>
      </c>
      <c r="AD59" s="259">
        <f t="shared" si="76"/>
        <v>7.6914176006641757</v>
      </c>
      <c r="AE59" s="259">
        <f t="shared" si="77"/>
        <v>5.3903434761308588</v>
      </c>
      <c r="AF59" s="259">
        <f t="shared" si="78"/>
        <v>3.7363160493827152</v>
      </c>
      <c r="AG59" s="259">
        <f t="shared" si="79"/>
        <v>4.120262469073829</v>
      </c>
      <c r="AH59" s="259">
        <f t="shared" si="80"/>
        <v>59.42471042471044</v>
      </c>
      <c r="AI59" s="259">
        <f t="shared" si="80"/>
        <v>4.9669479359966386</v>
      </c>
      <c r="AJ59" s="259"/>
      <c r="AK59" s="92" t="str">
        <f t="shared" si="83"/>
        <v/>
      </c>
      <c r="AM59" s="164"/>
      <c r="AN59" s="164"/>
    </row>
    <row r="60" spans="1:40" ht="20.100000000000001" customHeight="1" x14ac:dyDescent="0.25">
      <c r="A60" s="178" t="s">
        <v>87</v>
      </c>
      <c r="B60" s="25">
        <v>240.72</v>
      </c>
      <c r="C60" s="256">
        <v>303.53000000000003</v>
      </c>
      <c r="D60" s="256">
        <v>1.4</v>
      </c>
      <c r="E60" s="256">
        <v>199.3</v>
      </c>
      <c r="F60" s="256">
        <v>162.61000000000001</v>
      </c>
      <c r="G60" s="256">
        <v>265.22999999999996</v>
      </c>
      <c r="H60" s="256">
        <v>74.89</v>
      </c>
      <c r="I60" s="256">
        <v>2.6999999999999997</v>
      </c>
      <c r="J60" s="256">
        <v>243.41000000000011</v>
      </c>
      <c r="K60" s="3"/>
      <c r="L60" s="92" t="str">
        <f t="shared" si="81"/>
        <v/>
      </c>
      <c r="N60" s="163" t="s">
        <v>87</v>
      </c>
      <c r="O60" s="25">
        <v>80.941000000000003</v>
      </c>
      <c r="P60" s="256">
        <v>133.739</v>
      </c>
      <c r="Q60" s="256">
        <v>0.89600000000000013</v>
      </c>
      <c r="R60" s="256">
        <v>99.911000000000001</v>
      </c>
      <c r="S60" s="256">
        <v>62.055999999999997</v>
      </c>
      <c r="T60" s="256">
        <v>42.978000000000009</v>
      </c>
      <c r="U60" s="256">
        <v>73.328000000000003</v>
      </c>
      <c r="V60" s="256">
        <v>7.7379999999999995</v>
      </c>
      <c r="W60" s="256">
        <v>45.496000000000002</v>
      </c>
      <c r="X60" s="3"/>
      <c r="Y60" s="92" t="str">
        <f t="shared" si="82"/>
        <v/>
      </c>
      <c r="AA60" s="183">
        <f t="shared" si="73"/>
        <v>3.3624543037554004</v>
      </c>
      <c r="AB60" s="259">
        <f t="shared" si="74"/>
        <v>4.4061213059664608</v>
      </c>
      <c r="AC60" s="259">
        <f t="shared" si="75"/>
        <v>6.4000000000000012</v>
      </c>
      <c r="AD60" s="259">
        <f t="shared" si="76"/>
        <v>5.0130958354239841</v>
      </c>
      <c r="AE60" s="259">
        <f t="shared" si="77"/>
        <v>3.816247463255642</v>
      </c>
      <c r="AF60" s="259">
        <f t="shared" si="78"/>
        <v>1.6204049315688276</v>
      </c>
      <c r="AG60" s="259">
        <f t="shared" si="79"/>
        <v>9.7914274268927759</v>
      </c>
      <c r="AH60" s="259">
        <f t="shared" si="80"/>
        <v>28.659259259259258</v>
      </c>
      <c r="AI60" s="259">
        <f t="shared" si="80"/>
        <v>1.8691097325500179</v>
      </c>
      <c r="AJ60" s="259"/>
      <c r="AK60" s="92" t="str">
        <f t="shared" si="83"/>
        <v/>
      </c>
      <c r="AM60" s="164"/>
      <c r="AN60" s="164"/>
    </row>
    <row r="61" spans="1:40" ht="20.100000000000001" customHeight="1" x14ac:dyDescent="0.25">
      <c r="A61" s="178" t="s">
        <v>88</v>
      </c>
      <c r="B61" s="25">
        <v>134.53000000000003</v>
      </c>
      <c r="C61" s="256">
        <v>176.85999999999999</v>
      </c>
      <c r="D61" s="256">
        <v>203.78999999999996</v>
      </c>
      <c r="E61" s="256">
        <v>75.959999999999994</v>
      </c>
      <c r="F61" s="256">
        <v>86.76</v>
      </c>
      <c r="G61" s="256">
        <v>338.64999999999992</v>
      </c>
      <c r="H61" s="256">
        <v>107.72999999999999</v>
      </c>
      <c r="I61" s="256">
        <v>189.56000000000003</v>
      </c>
      <c r="J61" s="256">
        <v>163.65000000000006</v>
      </c>
      <c r="K61" s="3"/>
      <c r="L61" s="92" t="str">
        <f t="shared" si="81"/>
        <v/>
      </c>
      <c r="N61" s="163" t="s">
        <v>88</v>
      </c>
      <c r="O61" s="25">
        <v>62.047999999999995</v>
      </c>
      <c r="P61" s="256">
        <v>49.418999999999997</v>
      </c>
      <c r="Q61" s="256">
        <v>115.30700000000002</v>
      </c>
      <c r="R61" s="256">
        <v>48.548999999999999</v>
      </c>
      <c r="S61" s="256">
        <v>60.350999999999999</v>
      </c>
      <c r="T61" s="256">
        <v>250.62000000000003</v>
      </c>
      <c r="U61" s="256">
        <v>66.029999999999987</v>
      </c>
      <c r="V61" s="256">
        <v>58.631000000000007</v>
      </c>
      <c r="W61" s="256">
        <v>111.69199999999999</v>
      </c>
      <c r="X61" s="3"/>
      <c r="Y61" s="92" t="str">
        <f t="shared" si="82"/>
        <v/>
      </c>
      <c r="AA61" s="183">
        <f t="shared" ref="AA61:AB67" si="84">(O61/B61)*10</f>
        <v>4.6122054560321102</v>
      </c>
      <c r="AB61" s="259">
        <f t="shared" si="84"/>
        <v>2.7942440348298092</v>
      </c>
      <c r="AC61" s="259">
        <f t="shared" ref="AC61:AJ63" si="85">IF(Q61="","",(Q61/D61)*10)</f>
        <v>5.6581284655773123</v>
      </c>
      <c r="AD61" s="259">
        <f t="shared" si="85"/>
        <v>6.3913902053712492</v>
      </c>
      <c r="AE61" s="259">
        <f t="shared" si="85"/>
        <v>6.9560857538035954</v>
      </c>
      <c r="AF61" s="259">
        <f t="shared" si="85"/>
        <v>7.400561051232839</v>
      </c>
      <c r="AG61" s="259">
        <f t="shared" si="85"/>
        <v>6.129211918685602</v>
      </c>
      <c r="AH61" s="259">
        <f t="shared" si="85"/>
        <v>3.0930048533445875</v>
      </c>
      <c r="AI61" s="259">
        <f t="shared" si="85"/>
        <v>6.8250534677665717</v>
      </c>
      <c r="AJ61" s="259" t="str">
        <f t="shared" si="85"/>
        <v/>
      </c>
      <c r="AK61" s="92" t="str">
        <f t="shared" si="83"/>
        <v/>
      </c>
      <c r="AM61" s="164"/>
      <c r="AN61" s="164"/>
    </row>
    <row r="62" spans="1:40" ht="20.100000000000001" customHeight="1" thickBot="1" x14ac:dyDescent="0.3">
      <c r="A62" s="179" t="s">
        <v>89</v>
      </c>
      <c r="B62" s="28">
        <v>93.24</v>
      </c>
      <c r="C62" s="257">
        <v>124.46000000000001</v>
      </c>
      <c r="D62" s="257">
        <v>113.12</v>
      </c>
      <c r="E62" s="257">
        <v>110.57000000000001</v>
      </c>
      <c r="F62" s="257">
        <v>72.960000000000008</v>
      </c>
      <c r="G62" s="257">
        <v>208.45</v>
      </c>
      <c r="H62" s="257">
        <v>87.240000000000009</v>
      </c>
      <c r="I62" s="257">
        <v>106.97</v>
      </c>
      <c r="J62" s="257">
        <v>115.35999999999999</v>
      </c>
      <c r="K62" s="180"/>
      <c r="L62" s="95" t="str">
        <f t="shared" si="81"/>
        <v/>
      </c>
      <c r="N62" s="166" t="s">
        <v>89</v>
      </c>
      <c r="O62" s="28">
        <v>30.416</v>
      </c>
      <c r="P62" s="257">
        <v>47.312999999999995</v>
      </c>
      <c r="Q62" s="257">
        <v>23.595999999999997</v>
      </c>
      <c r="R62" s="257">
        <v>78.717000000000013</v>
      </c>
      <c r="S62" s="257">
        <v>56.821999999999996</v>
      </c>
      <c r="T62" s="257">
        <v>94.972999999999999</v>
      </c>
      <c r="U62" s="257">
        <v>72.218000000000018</v>
      </c>
      <c r="V62" s="257">
        <v>81.169000000000011</v>
      </c>
      <c r="W62" s="257">
        <v>81.001999999999981</v>
      </c>
      <c r="X62" s="180"/>
      <c r="Y62" s="92" t="str">
        <f t="shared" si="82"/>
        <v/>
      </c>
      <c r="AA62" s="183">
        <f t="shared" si="84"/>
        <v>3.2621192621192625</v>
      </c>
      <c r="AB62" s="259">
        <f t="shared" si="84"/>
        <v>3.8014623172103477</v>
      </c>
      <c r="AC62" s="259">
        <f t="shared" si="85"/>
        <v>2.0859264497878356</v>
      </c>
      <c r="AD62" s="259">
        <f t="shared" si="85"/>
        <v>7.1192005064664921</v>
      </c>
      <c r="AE62" s="259">
        <f t="shared" si="85"/>
        <v>7.7881030701754375</v>
      </c>
      <c r="AF62" s="259">
        <f t="shared" si="85"/>
        <v>4.5561525545694419</v>
      </c>
      <c r="AG62" s="259">
        <f t="shared" si="85"/>
        <v>8.2780834479596539</v>
      </c>
      <c r="AH62" s="259">
        <f t="shared" si="85"/>
        <v>7.588015331401329</v>
      </c>
      <c r="AI62" s="259">
        <f t="shared" si="85"/>
        <v>7.0216712898751723</v>
      </c>
      <c r="AJ62" s="259" t="str">
        <f t="shared" si="85"/>
        <v/>
      </c>
      <c r="AK62" s="92" t="str">
        <f t="shared" si="83"/>
        <v/>
      </c>
      <c r="AM62" s="164"/>
      <c r="AN62" s="164"/>
    </row>
    <row r="63" spans="1:40" ht="20.100000000000001" customHeight="1" thickBot="1" x14ac:dyDescent="0.3">
      <c r="A63" s="52" t="str">
        <f>A19</f>
        <v>janeiro-fevereiro</v>
      </c>
      <c r="B63" s="279">
        <f>SUM(B51:B52)</f>
        <v>416.39</v>
      </c>
      <c r="C63" s="280">
        <f t="shared" ref="C63:K63" si="86">SUM(C51:C52)</f>
        <v>612.77</v>
      </c>
      <c r="D63" s="280">
        <f t="shared" si="86"/>
        <v>429.8</v>
      </c>
      <c r="E63" s="280">
        <f t="shared" si="86"/>
        <v>1479.52</v>
      </c>
      <c r="F63" s="280">
        <f t="shared" si="86"/>
        <v>469.23</v>
      </c>
      <c r="G63" s="280">
        <f t="shared" si="86"/>
        <v>236.62000000000003</v>
      </c>
      <c r="H63" s="280">
        <f t="shared" si="86"/>
        <v>212.16999999999996</v>
      </c>
      <c r="I63" s="280">
        <f t="shared" si="86"/>
        <v>656.21</v>
      </c>
      <c r="J63" s="280">
        <f t="shared" si="86"/>
        <v>359.88</v>
      </c>
      <c r="K63" s="281">
        <f t="shared" si="86"/>
        <v>287.35000000000002</v>
      </c>
      <c r="L63" s="104">
        <f t="shared" si="81"/>
        <v>-0.56210664269060207</v>
      </c>
      <c r="N63" s="163"/>
      <c r="O63" s="279">
        <f>SUM(O51:O52)</f>
        <v>136.79600000000002</v>
      </c>
      <c r="P63" s="280">
        <f t="shared" ref="P63:X63" si="87">SUM(P51:P52)</f>
        <v>181.291</v>
      </c>
      <c r="Q63" s="280">
        <f t="shared" si="87"/>
        <v>190.27699999999999</v>
      </c>
      <c r="R63" s="280">
        <f t="shared" si="87"/>
        <v>205.13400000000001</v>
      </c>
      <c r="S63" s="280">
        <f t="shared" si="87"/>
        <v>176.33599999999998</v>
      </c>
      <c r="T63" s="280">
        <f t="shared" si="87"/>
        <v>114.78399999999999</v>
      </c>
      <c r="U63" s="280">
        <f t="shared" si="87"/>
        <v>170.577</v>
      </c>
      <c r="V63" s="280">
        <f t="shared" si="87"/>
        <v>341.67600000000004</v>
      </c>
      <c r="W63" s="280">
        <f t="shared" si="87"/>
        <v>258.77800000000002</v>
      </c>
      <c r="X63" s="281">
        <f t="shared" si="87"/>
        <v>352.279</v>
      </c>
      <c r="Y63" s="104">
        <f t="shared" si="82"/>
        <v>3.103232301946859E-2</v>
      </c>
      <c r="AA63" s="284">
        <f t="shared" si="84"/>
        <v>3.2852854295252056</v>
      </c>
      <c r="AB63" s="285">
        <f t="shared" si="84"/>
        <v>2.958548884573331</v>
      </c>
      <c r="AC63" s="285">
        <f t="shared" si="85"/>
        <v>4.4271056305258254</v>
      </c>
      <c r="AD63" s="285">
        <f t="shared" si="85"/>
        <v>1.3864902130420678</v>
      </c>
      <c r="AE63" s="285">
        <f t="shared" si="85"/>
        <v>3.7579864885024392</v>
      </c>
      <c r="AF63" s="285">
        <f t="shared" si="85"/>
        <v>4.850984701208688</v>
      </c>
      <c r="AG63" s="285">
        <f t="shared" si="85"/>
        <v>8.0396380261111382</v>
      </c>
      <c r="AH63" s="285">
        <f t="shared" si="85"/>
        <v>5.2068087959647071</v>
      </c>
      <c r="AI63" s="285">
        <f t="shared" si="85"/>
        <v>7.1906746693342232</v>
      </c>
      <c r="AJ63" s="285">
        <f t="shared" si="85"/>
        <v>12.259578910736035</v>
      </c>
      <c r="AK63" s="104">
        <f t="shared" si="83"/>
        <v>1.3545283476199945</v>
      </c>
      <c r="AM63" s="164"/>
      <c r="AN63" s="164"/>
    </row>
    <row r="64" spans="1:40" ht="20.100000000000001" customHeight="1" x14ac:dyDescent="0.25">
      <c r="A64" s="178" t="s">
        <v>90</v>
      </c>
      <c r="B64" s="25">
        <f>SUM(B51:B53)</f>
        <v>510.83</v>
      </c>
      <c r="C64" s="256">
        <f>SUM(C51:C53)</f>
        <v>1024.79</v>
      </c>
      <c r="D64" s="256">
        <f>SUM(D51:D53)</f>
        <v>450.64</v>
      </c>
      <c r="E64" s="256">
        <f t="shared" ref="E64:I64" si="88">SUM(E51:E53)</f>
        <v>1578.6399999999999</v>
      </c>
      <c r="F64" s="256">
        <f t="shared" si="88"/>
        <v>623.19000000000005</v>
      </c>
      <c r="G64" s="256">
        <f t="shared" si="88"/>
        <v>256.62</v>
      </c>
      <c r="H64" s="256">
        <f t="shared" si="88"/>
        <v>278.10999999999996</v>
      </c>
      <c r="I64" s="256">
        <f t="shared" si="88"/>
        <v>682.05000000000007</v>
      </c>
      <c r="J64" s="256">
        <f t="shared" ref="J64" si="89">SUM(J51:J53)</f>
        <v>363.4</v>
      </c>
      <c r="K64" s="3" t="str">
        <f>IF(K53="","",SUM(K51:K53))</f>
        <v/>
      </c>
      <c r="L64" s="104" t="str">
        <f t="shared" si="81"/>
        <v/>
      </c>
      <c r="N64" s="162" t="s">
        <v>90</v>
      </c>
      <c r="O64" s="25">
        <f>SUM(O51:O53)</f>
        <v>176.74100000000001</v>
      </c>
      <c r="P64" s="255">
        <f t="shared" ref="P64:V64" si="90">SUM(P51:P53)</f>
        <v>391.447</v>
      </c>
      <c r="Q64" s="255">
        <f t="shared" si="90"/>
        <v>211.98399999999998</v>
      </c>
      <c r="R64" s="255">
        <f t="shared" si="90"/>
        <v>232.916</v>
      </c>
      <c r="S64" s="255">
        <f t="shared" si="90"/>
        <v>266.57599999999996</v>
      </c>
      <c r="T64" s="255">
        <f t="shared" si="90"/>
        <v>129.57999999999998</v>
      </c>
      <c r="U64" s="255">
        <f t="shared" si="90"/>
        <v>229.95</v>
      </c>
      <c r="V64" s="255">
        <f t="shared" si="90"/>
        <v>393.07100000000003</v>
      </c>
      <c r="W64" s="255">
        <f t="shared" ref="W64" si="91">SUM(W51:W53)</f>
        <v>307.45100000000002</v>
      </c>
      <c r="X64" s="3" t="str">
        <f>IF(X53="","",SUM(X51:X53))</f>
        <v/>
      </c>
      <c r="Y64" s="104" t="str">
        <f t="shared" si="82"/>
        <v/>
      </c>
      <c r="AA64" s="181">
        <f t="shared" si="84"/>
        <v>3.4598790204177519</v>
      </c>
      <c r="AB64" s="258">
        <f t="shared" si="84"/>
        <v>3.819777710555333</v>
      </c>
      <c r="AC64" s="258">
        <f t="shared" ref="AC64:AI66" si="92">(Q64/D64)*10</f>
        <v>4.7040653293094268</v>
      </c>
      <c r="AD64" s="258">
        <f t="shared" si="92"/>
        <v>1.4754218821263874</v>
      </c>
      <c r="AE64" s="258">
        <f t="shared" si="92"/>
        <v>4.2776039410131732</v>
      </c>
      <c r="AF64" s="258">
        <f t="shared" si="92"/>
        <v>5.0494895175746235</v>
      </c>
      <c r="AG64" s="258">
        <f t="shared" si="92"/>
        <v>8.2683110999244906</v>
      </c>
      <c r="AH64" s="258">
        <f t="shared" si="92"/>
        <v>5.7630818854922659</v>
      </c>
      <c r="AI64" s="258">
        <f t="shared" si="92"/>
        <v>8.4604017611447464</v>
      </c>
      <c r="AJ64" s="258"/>
      <c r="AK64" s="104" t="str">
        <f t="shared" si="83"/>
        <v/>
      </c>
    </row>
    <row r="65" spans="1:37" ht="20.100000000000001" customHeight="1" x14ac:dyDescent="0.25">
      <c r="A65" s="178" t="s">
        <v>91</v>
      </c>
      <c r="B65" s="25">
        <f>SUM(B54:B56)</f>
        <v>652.52</v>
      </c>
      <c r="C65" s="256">
        <f>SUM(C54:C56)</f>
        <v>482.78000000000003</v>
      </c>
      <c r="D65" s="256">
        <f>SUM(D54:D56)</f>
        <v>1177.5499999999997</v>
      </c>
      <c r="E65" s="256">
        <f t="shared" ref="E65:I65" si="93">SUM(E54:E56)</f>
        <v>639.50999999999988</v>
      </c>
      <c r="F65" s="256">
        <f t="shared" si="93"/>
        <v>1211.1999999999998</v>
      </c>
      <c r="G65" s="256">
        <f t="shared" si="93"/>
        <v>771.18000000000006</v>
      </c>
      <c r="H65" s="256">
        <f t="shared" si="93"/>
        <v>1169.0899999999999</v>
      </c>
      <c r="I65" s="256">
        <f t="shared" si="93"/>
        <v>131.77999999999997</v>
      </c>
      <c r="J65" s="256">
        <f t="shared" ref="J65" si="94">SUM(J54:J56)</f>
        <v>690.83</v>
      </c>
      <c r="K65" s="3" t="str">
        <f>IF(K56="","",SUM(K54:K56))</f>
        <v/>
      </c>
      <c r="L65" s="92" t="str">
        <f t="shared" si="81"/>
        <v/>
      </c>
      <c r="N65" s="163" t="s">
        <v>91</v>
      </c>
      <c r="O65" s="25">
        <f>SUM(O54:O56)</f>
        <v>172.44200000000001</v>
      </c>
      <c r="P65" s="256">
        <f t="shared" ref="P65:V65" si="95">SUM(P54:P56)</f>
        <v>186.90999999999997</v>
      </c>
      <c r="Q65" s="256">
        <f t="shared" si="95"/>
        <v>317.54300000000001</v>
      </c>
      <c r="R65" s="256">
        <f t="shared" si="95"/>
        <v>273.15200000000004</v>
      </c>
      <c r="S65" s="256">
        <f t="shared" si="95"/>
        <v>274.7589999999999</v>
      </c>
      <c r="T65" s="256">
        <f t="shared" si="95"/>
        <v>324.92199999999997</v>
      </c>
      <c r="U65" s="256">
        <f t="shared" si="95"/>
        <v>316.45400000000001</v>
      </c>
      <c r="V65" s="256">
        <f t="shared" si="95"/>
        <v>218.61900000000003</v>
      </c>
      <c r="W65" s="256">
        <f t="shared" ref="W65" si="96">SUM(W54:W56)</f>
        <v>473.084</v>
      </c>
      <c r="X65" s="3" t="str">
        <f>IF(X56="","",SUM(X54:X56))</f>
        <v/>
      </c>
      <c r="Y65" s="92" t="str">
        <f t="shared" si="82"/>
        <v/>
      </c>
      <c r="AA65" s="183">
        <f t="shared" si="84"/>
        <v>2.6427082694783306</v>
      </c>
      <c r="AB65" s="259">
        <f t="shared" si="84"/>
        <v>3.8715356891337658</v>
      </c>
      <c r="AC65" s="259">
        <f t="shared" si="92"/>
        <v>2.6966413315782778</v>
      </c>
      <c r="AD65" s="259">
        <f t="shared" si="92"/>
        <v>4.2712701912401698</v>
      </c>
      <c r="AE65" s="259">
        <f t="shared" si="92"/>
        <v>2.2684857992073972</v>
      </c>
      <c r="AF65" s="259">
        <f t="shared" si="92"/>
        <v>4.2133094737934069</v>
      </c>
      <c r="AG65" s="259">
        <f t="shared" si="92"/>
        <v>2.7068403630173901</v>
      </c>
      <c r="AH65" s="259">
        <f t="shared" si="92"/>
        <v>16.589694946122332</v>
      </c>
      <c r="AI65" s="259">
        <f t="shared" si="92"/>
        <v>6.8480523428339826</v>
      </c>
      <c r="AJ65" s="259"/>
      <c r="AK65" s="92" t="str">
        <f t="shared" si="83"/>
        <v/>
      </c>
    </row>
    <row r="66" spans="1:37" ht="20.100000000000001" customHeight="1" x14ac:dyDescent="0.25">
      <c r="A66" s="178" t="s">
        <v>92</v>
      </c>
      <c r="B66" s="25">
        <f>SUM(B57:B59)</f>
        <v>1111.72</v>
      </c>
      <c r="C66" s="256">
        <f>SUM(C57:C59)</f>
        <v>461.55</v>
      </c>
      <c r="D66" s="256">
        <f>SUM(D57:D59)</f>
        <v>1146.69</v>
      </c>
      <c r="E66" s="256">
        <f t="shared" ref="E66:I66" si="97">SUM(E57:E59)</f>
        <v>632.67000000000007</v>
      </c>
      <c r="F66" s="256">
        <f t="shared" si="97"/>
        <v>431.12000000000012</v>
      </c>
      <c r="G66" s="256">
        <f t="shared" si="97"/>
        <v>1179.42</v>
      </c>
      <c r="H66" s="256">
        <f t="shared" si="97"/>
        <v>572.79999999999995</v>
      </c>
      <c r="I66" s="256">
        <f t="shared" si="97"/>
        <v>330.81000000000006</v>
      </c>
      <c r="J66" s="256">
        <f t="shared" ref="J66" si="98">SUM(J57:J59)</f>
        <v>431.05000000000007</v>
      </c>
      <c r="K66" s="3" t="str">
        <f>IF(K59="","",SUM(K57:K59))</f>
        <v/>
      </c>
      <c r="L66" s="92" t="str">
        <f t="shared" si="81"/>
        <v/>
      </c>
      <c r="N66" s="163" t="s">
        <v>92</v>
      </c>
      <c r="O66" s="25">
        <f>SUM(O57:O59)</f>
        <v>376.84800000000001</v>
      </c>
      <c r="P66" s="256">
        <f t="shared" ref="P66:V66" si="99">SUM(P57:P59)</f>
        <v>361.52099999999996</v>
      </c>
      <c r="Q66" s="256">
        <f t="shared" si="99"/>
        <v>353.411</v>
      </c>
      <c r="R66" s="256">
        <f t="shared" si="99"/>
        <v>296.82099999999997</v>
      </c>
      <c r="S66" s="256">
        <f t="shared" si="99"/>
        <v>289.45600000000002</v>
      </c>
      <c r="T66" s="256">
        <f t="shared" si="99"/>
        <v>340.12899999999996</v>
      </c>
      <c r="U66" s="256">
        <f t="shared" si="99"/>
        <v>363.57</v>
      </c>
      <c r="V66" s="256">
        <f t="shared" si="99"/>
        <v>267.97200000000004</v>
      </c>
      <c r="W66" s="256">
        <f t="shared" ref="W66" si="100">SUM(W57:W59)</f>
        <v>304.03700000000003</v>
      </c>
      <c r="X66" s="3" t="str">
        <f>IF(X59="","",SUM(X57:X59))</f>
        <v/>
      </c>
      <c r="Y66" s="92" t="str">
        <f t="shared" si="82"/>
        <v/>
      </c>
      <c r="AA66" s="183">
        <f t="shared" si="84"/>
        <v>3.3897744036268125</v>
      </c>
      <c r="AB66" s="259">
        <f t="shared" si="84"/>
        <v>7.8327591810204735</v>
      </c>
      <c r="AC66" s="259">
        <f t="shared" si="92"/>
        <v>3.0820099590996692</v>
      </c>
      <c r="AD66" s="259">
        <f t="shared" si="92"/>
        <v>4.691561161426967</v>
      </c>
      <c r="AE66" s="259">
        <f t="shared" si="92"/>
        <v>6.7140471330488012</v>
      </c>
      <c r="AF66" s="259">
        <f t="shared" si="92"/>
        <v>2.883866646317681</v>
      </c>
      <c r="AG66" s="259">
        <f t="shared" si="92"/>
        <v>6.3472416201117321</v>
      </c>
      <c r="AH66" s="259">
        <f t="shared" si="92"/>
        <v>8.1004806384329378</v>
      </c>
      <c r="AI66" s="259">
        <f t="shared" si="92"/>
        <v>7.0534044774388116</v>
      </c>
      <c r="AJ66" s="259"/>
      <c r="AK66" s="92" t="str">
        <f t="shared" si="83"/>
        <v/>
      </c>
    </row>
    <row r="67" spans="1:37" ht="20.100000000000001" customHeight="1" thickBot="1" x14ac:dyDescent="0.3">
      <c r="A67" s="179" t="s">
        <v>93</v>
      </c>
      <c r="B67" s="28">
        <f>SUM(B60:B62)</f>
        <v>468.49</v>
      </c>
      <c r="C67" s="257">
        <f>SUM(C60:C62)</f>
        <v>604.85</v>
      </c>
      <c r="D67" s="257">
        <f>IF(D62="","",SUM(D60:D62))</f>
        <v>318.30999999999995</v>
      </c>
      <c r="E67" s="257">
        <f t="shared" ref="E67:K67" si="101">IF(E62="","",SUM(E60:E62))</f>
        <v>385.83</v>
      </c>
      <c r="F67" s="257">
        <f t="shared" si="101"/>
        <v>322.33000000000004</v>
      </c>
      <c r="G67" s="257">
        <f t="shared" si="101"/>
        <v>812.32999999999993</v>
      </c>
      <c r="H67" s="257">
        <f t="shared" si="101"/>
        <v>269.86</v>
      </c>
      <c r="I67" s="257">
        <f t="shared" si="101"/>
        <v>299.23</v>
      </c>
      <c r="J67" s="257">
        <f t="shared" ref="J67" si="102">IF(J62="","",SUM(J60:J62))</f>
        <v>522.42000000000019</v>
      </c>
      <c r="K67" s="180" t="str">
        <f t="shared" si="101"/>
        <v/>
      </c>
      <c r="L67" s="95" t="str">
        <f t="shared" si="81"/>
        <v/>
      </c>
      <c r="N67" s="166" t="s">
        <v>93</v>
      </c>
      <c r="O67" s="28">
        <f>SUM(O60:O62)</f>
        <v>173.405</v>
      </c>
      <c r="P67" s="257">
        <f t="shared" ref="P67:V67" si="103">SUM(P60:P62)</f>
        <v>230.471</v>
      </c>
      <c r="Q67" s="257">
        <f t="shared" si="103"/>
        <v>139.79900000000001</v>
      </c>
      <c r="R67" s="257">
        <f t="shared" si="103"/>
        <v>227.17700000000002</v>
      </c>
      <c r="S67" s="257">
        <f t="shared" si="103"/>
        <v>179.22899999999998</v>
      </c>
      <c r="T67" s="257">
        <f t="shared" si="103"/>
        <v>388.57100000000008</v>
      </c>
      <c r="U67" s="257">
        <f t="shared" si="103"/>
        <v>211.57600000000002</v>
      </c>
      <c r="V67" s="257">
        <f t="shared" si="103"/>
        <v>147.53800000000001</v>
      </c>
      <c r="W67" s="257">
        <f t="shared" ref="W67" si="104">SUM(W60:W62)</f>
        <v>238.18999999999997</v>
      </c>
      <c r="X67" s="180" t="str">
        <f>IF(X62="","",SUM(X60:X62))</f>
        <v/>
      </c>
      <c r="Y67" s="95" t="str">
        <f t="shared" si="82"/>
        <v/>
      </c>
      <c r="AA67" s="184">
        <f t="shared" si="84"/>
        <v>3.7013596875066703</v>
      </c>
      <c r="AB67" s="260">
        <f t="shared" si="84"/>
        <v>3.8103827395221956</v>
      </c>
      <c r="AC67" s="260">
        <f t="shared" ref="AC67:AJ67" si="105">IF(Q62="","",(Q67/D67)*10)</f>
        <v>4.3919135434010883</v>
      </c>
      <c r="AD67" s="260">
        <f t="shared" si="105"/>
        <v>5.8880076717725425</v>
      </c>
      <c r="AE67" s="260">
        <f t="shared" si="105"/>
        <v>5.5604194459094707</v>
      </c>
      <c r="AF67" s="260">
        <f t="shared" si="105"/>
        <v>4.7834131449041664</v>
      </c>
      <c r="AG67" s="260">
        <f t="shared" si="105"/>
        <v>7.840213444008004</v>
      </c>
      <c r="AH67" s="260">
        <f t="shared" si="105"/>
        <v>4.9305885105103098</v>
      </c>
      <c r="AI67" s="260">
        <f t="shared" si="105"/>
        <v>4.5593583706596199</v>
      </c>
      <c r="AJ67" s="260" t="str">
        <f t="shared" si="105"/>
        <v/>
      </c>
      <c r="AK67" s="95" t="str">
        <f t="shared" si="83"/>
        <v/>
      </c>
    </row>
    <row r="69" spans="1:37" x14ac:dyDescent="0.25">
      <c r="O69" s="176"/>
      <c r="P69" s="176"/>
      <c r="Q69" s="176"/>
      <c r="R69" s="176"/>
      <c r="S69" s="176"/>
      <c r="T69" s="176"/>
      <c r="U69" s="176"/>
      <c r="V69" s="176"/>
      <c r="W69" s="176"/>
      <c r="X69" s="176"/>
    </row>
    <row r="70" spans="1:37" x14ac:dyDescent="0.25">
      <c r="B70" s="176"/>
      <c r="C70" s="176"/>
      <c r="D70" s="176"/>
      <c r="E70" s="176"/>
      <c r="F70" s="176"/>
      <c r="G70" s="176"/>
      <c r="H70" s="176"/>
      <c r="I70" s="176"/>
      <c r="J70" s="176"/>
      <c r="K70" s="176"/>
    </row>
  </sheetData>
  <mergeCells count="24">
    <mergeCell ref="O4:X4"/>
    <mergeCell ref="Y4:Y5"/>
    <mergeCell ref="AA4:AJ4"/>
    <mergeCell ref="AK4:AK5"/>
    <mergeCell ref="A4:A5"/>
    <mergeCell ref="B4:K4"/>
    <mergeCell ref="L4:L5"/>
    <mergeCell ref="N4:N5"/>
    <mergeCell ref="AA26:AJ26"/>
    <mergeCell ref="AK26:AK27"/>
    <mergeCell ref="A26:A27"/>
    <mergeCell ref="B26:K26"/>
    <mergeCell ref="L26:L27"/>
    <mergeCell ref="N26:N27"/>
    <mergeCell ref="O26:X26"/>
    <mergeCell ref="Y26:Y27"/>
    <mergeCell ref="O48:X48"/>
    <mergeCell ref="Y48:Y49"/>
    <mergeCell ref="AA48:AJ48"/>
    <mergeCell ref="AK48:AK49"/>
    <mergeCell ref="A48:A49"/>
    <mergeCell ref="B48:K48"/>
    <mergeCell ref="L48:L49"/>
    <mergeCell ref="N48:N49"/>
  </mergeCells>
  <pageMargins left="0.70866141732283472" right="0.70866141732283472" top="0.74803149606299213" bottom="0.74803149606299213" header="0.31496062992125984" footer="0.31496062992125984"/>
  <pageSetup paperSize="9" scale="54" fitToHeight="2" orientation="landscape" horizontalDpi="4294967292" r:id="rId1"/>
  <ignoredErrors>
    <ignoredError sqref="K42:K45 X42:X45 K64:K67 X64:X67 X20:X23 O20:V23 O64:V67 O42:V45 B64:I67 B42:I45 W20:W23 J64:J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" id="{A0B8392A-5F18-4656-A967-728CC361831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L7:L23</xm:sqref>
        </x14:conditionalFormatting>
        <x14:conditionalFormatting xmlns:xm="http://schemas.microsoft.com/office/excel/2006/main">
          <x14:cfRule type="iconSet" priority="16" id="{3AB780F1-0126-4896-BB61-62B7BD7867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14" id="{BDEDE4A8-32C3-4814-9F1E-5A3E9C73929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Y7:Y23</xm:sqref>
        </x14:conditionalFormatting>
        <x14:conditionalFormatting xmlns:xm="http://schemas.microsoft.com/office/excel/2006/main">
          <x14:cfRule type="iconSet" priority="12" id="{D4A6CDAA-B8DF-4A2E-8F2B-2AC9A56705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L29:L45</xm:sqref>
        </x14:conditionalFormatting>
        <x14:conditionalFormatting xmlns:xm="http://schemas.microsoft.com/office/excel/2006/main">
          <x14:cfRule type="iconSet" priority="10" id="{2E570351-B27E-4800-8DF4-EB029E25F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8" id="{8B06DD77-01FC-4286-B684-9DD7F2C228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Y29:Y45</xm:sqref>
        </x14:conditionalFormatting>
        <x14:conditionalFormatting xmlns:xm="http://schemas.microsoft.com/office/excel/2006/main">
          <x14:cfRule type="iconSet" priority="6" id="{3C28E215-595C-4579-8060-BECCF53FCCD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L51:L67</xm:sqref>
        </x14:conditionalFormatting>
        <x14:conditionalFormatting xmlns:xm="http://schemas.microsoft.com/office/excel/2006/main">
          <x14:cfRule type="iconSet" priority="4" id="{8C38FA28-7E42-4776-8A3E-E85B08F737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2" id="{D13A5D0D-BE92-4C44-A079-7E5254D71CD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Y51:Y67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S57"/>
  <sheetViews>
    <sheetView showGridLines="0" workbookViewId="0">
      <selection activeCell="J51" sqref="J51:K56"/>
    </sheetView>
  </sheetViews>
  <sheetFormatPr defaultRowHeight="15" x14ac:dyDescent="0.25"/>
  <cols>
    <col min="1" max="1" width="3.140625" customWidth="1"/>
    <col min="2" max="2" width="28.7109375" customWidth="1"/>
    <col min="7" max="8" width="9.85546875" style="65" customWidth="1"/>
    <col min="9" max="9" width="1.85546875" customWidth="1"/>
    <col min="14" max="15" width="9.85546875" style="65" customWidth="1"/>
    <col min="16" max="16" width="1.85546875" customWidth="1"/>
    <col min="18" max="18" width="9.140625" style="51"/>
    <col min="19" max="19" width="9.85546875" style="65" customWidth="1"/>
  </cols>
  <sheetData>
    <row r="1" spans="1:19" ht="15.75" x14ac:dyDescent="0.25">
      <c r="A1" s="6" t="s">
        <v>25</v>
      </c>
    </row>
    <row r="3" spans="1:19" ht="8.25" customHeight="1" thickBot="1" x14ac:dyDescent="0.3">
      <c r="S3" s="91"/>
    </row>
    <row r="4" spans="1:19" x14ac:dyDescent="0.25">
      <c r="A4" s="392" t="s">
        <v>3</v>
      </c>
      <c r="B4" s="405"/>
      <c r="C4" s="408" t="s">
        <v>1</v>
      </c>
      <c r="D4" s="410"/>
      <c r="E4" s="404" t="s">
        <v>13</v>
      </c>
      <c r="F4" s="404"/>
      <c r="G4" s="408" t="s">
        <v>14</v>
      </c>
      <c r="H4" s="409"/>
      <c r="J4" s="416">
        <v>1000</v>
      </c>
      <c r="K4" s="404"/>
      <c r="L4" s="417" t="s">
        <v>13</v>
      </c>
      <c r="M4" s="418"/>
      <c r="N4" s="404" t="s">
        <v>14</v>
      </c>
      <c r="O4" s="409"/>
      <c r="Q4" s="403" t="s">
        <v>23</v>
      </c>
      <c r="R4" s="404"/>
      <c r="S4" s="208" t="s">
        <v>0</v>
      </c>
    </row>
    <row r="5" spans="1:19" x14ac:dyDescent="0.25">
      <c r="A5" s="406"/>
      <c r="B5" s="407"/>
      <c r="C5" s="411" t="s">
        <v>174</v>
      </c>
      <c r="D5" s="402"/>
      <c r="E5" s="412" t="str">
        <f>C5</f>
        <v>jan. - fev</v>
      </c>
      <c r="F5" s="412"/>
      <c r="G5" s="411" t="s">
        <v>137</v>
      </c>
      <c r="H5" s="413"/>
      <c r="J5" s="401" t="str">
        <f>C5</f>
        <v>jan. - fev</v>
      </c>
      <c r="K5" s="412"/>
      <c r="L5" s="414" t="str">
        <f>C5</f>
        <v>jan. - fev</v>
      </c>
      <c r="M5" s="415"/>
      <c r="N5" s="412" t="s">
        <v>137</v>
      </c>
      <c r="O5" s="413"/>
      <c r="Q5" s="401" t="str">
        <f>C5</f>
        <v>jan. - fev</v>
      </c>
      <c r="R5" s="402"/>
      <c r="S5" s="209" t="s">
        <v>138</v>
      </c>
    </row>
    <row r="6" spans="1:19" ht="19.5" customHeight="1" x14ac:dyDescent="0.25">
      <c r="A6" s="406"/>
      <c r="B6" s="407"/>
      <c r="C6" s="221">
        <v>2018</v>
      </c>
      <c r="D6" s="219">
        <v>2019</v>
      </c>
      <c r="E6" s="216">
        <f>C6</f>
        <v>2018</v>
      </c>
      <c r="F6" s="219">
        <f>D6</f>
        <v>2019</v>
      </c>
      <c r="G6" s="221" t="s">
        <v>1</v>
      </c>
      <c r="H6" s="222" t="s">
        <v>15</v>
      </c>
      <c r="J6" s="22">
        <f>C6</f>
        <v>2018</v>
      </c>
      <c r="K6" s="220">
        <f>D6</f>
        <v>2019</v>
      </c>
      <c r="L6" s="218">
        <f>E6</f>
        <v>2018</v>
      </c>
      <c r="M6" s="219">
        <f>D6</f>
        <v>2019</v>
      </c>
      <c r="N6" s="217">
        <v>1000</v>
      </c>
      <c r="O6" s="222" t="s">
        <v>15</v>
      </c>
      <c r="Q6" s="66">
        <f>C6</f>
        <v>2018</v>
      </c>
      <c r="R6" s="220">
        <f>D6</f>
        <v>2019</v>
      </c>
      <c r="S6" s="209" t="s">
        <v>24</v>
      </c>
    </row>
    <row r="7" spans="1:19" ht="20.100000000000001" customHeight="1" x14ac:dyDescent="0.25">
      <c r="A7" s="14" t="s">
        <v>4</v>
      </c>
      <c r="B7" s="1"/>
      <c r="C7" s="25">
        <v>95637.330000000045</v>
      </c>
      <c r="D7" s="223">
        <v>92782.519999999873</v>
      </c>
      <c r="E7" s="31">
        <f t="shared" ref="E7:E18" si="0">C7/$C$19</f>
        <v>0.20587206842066377</v>
      </c>
      <c r="F7" s="229">
        <f t="shared" ref="F7:F18" si="1">D7/$D$19</f>
        <v>0.2065636338859437</v>
      </c>
      <c r="G7" s="87">
        <f>(D7-C7)/C7</f>
        <v>-2.9850373279975202E-2</v>
      </c>
      <c r="H7" s="83">
        <f>(F7-E7)/E7</f>
        <v>3.3592000633463157E-3</v>
      </c>
      <c r="J7" s="25">
        <v>29710.177000000018</v>
      </c>
      <c r="K7" s="223">
        <v>29436.482999999978</v>
      </c>
      <c r="L7" s="31">
        <f t="shared" ref="L7:L18" si="2">J7/$J$19</f>
        <v>0.26433443938531581</v>
      </c>
      <c r="M7" s="229">
        <f t="shared" ref="M7:M18" si="3">K7/$K$19</f>
        <v>0.24735183226795882</v>
      </c>
      <c r="N7" s="87">
        <f>(K7-J7)/J7</f>
        <v>-9.2121295675902347E-3</v>
      </c>
      <c r="O7" s="83">
        <f>(M7-L7)/L7</f>
        <v>-6.4246668564445886E-2</v>
      </c>
      <c r="Q7" s="49">
        <f>(J7/C7)*10</f>
        <v>3.1065460526762934</v>
      </c>
      <c r="R7" s="236">
        <f>(K7/D7)*10</f>
        <v>3.1726324096392315</v>
      </c>
      <c r="S7" s="92">
        <f>(R7-Q7)/Q7</f>
        <v>2.1273258417014197E-2</v>
      </c>
    </row>
    <row r="8" spans="1:19" ht="20.100000000000001" customHeight="1" x14ac:dyDescent="0.25">
      <c r="A8" s="14" t="s">
        <v>5</v>
      </c>
      <c r="B8" s="1"/>
      <c r="C8" s="25">
        <v>75805.23000000001</v>
      </c>
      <c r="D8" s="223">
        <v>81878.74000000002</v>
      </c>
      <c r="E8" s="31">
        <f t="shared" si="0"/>
        <v>0.16318083636592687</v>
      </c>
      <c r="F8" s="229">
        <f t="shared" si="1"/>
        <v>0.18228832405503106</v>
      </c>
      <c r="G8" s="87">
        <f>(D8-C8)/C8</f>
        <v>8.0119933677399419E-2</v>
      </c>
      <c r="H8" s="83">
        <f>(F8-E8)/E8</f>
        <v>0.11709394383943698</v>
      </c>
      <c r="J8" s="25">
        <v>19011.423999999995</v>
      </c>
      <c r="K8" s="223">
        <v>20664.896000000012</v>
      </c>
      <c r="L8" s="31">
        <f t="shared" si="2"/>
        <v>0.1691465555710602</v>
      </c>
      <c r="M8" s="229">
        <f t="shared" si="3"/>
        <v>0.17364506110416858</v>
      </c>
      <c r="N8" s="87">
        <f>(K8-J8)/J8</f>
        <v>8.6972548715972903E-2</v>
      </c>
      <c r="O8" s="83">
        <f>(M8-L8)/L8</f>
        <v>2.6595312673798482E-2</v>
      </c>
      <c r="Q8" s="49">
        <f t="shared" ref="Q8:Q18" si="4">(J8/C8)*10</f>
        <v>2.50793038949951</v>
      </c>
      <c r="R8" s="236">
        <f t="shared" ref="R8:R18" si="5">(K8/D8)*10</f>
        <v>2.5238414758214409</v>
      </c>
      <c r="S8" s="92">
        <f t="shared" ref="S8:S19" si="6">(R8-Q8)/Q8</f>
        <v>6.3443093909421504E-3</v>
      </c>
    </row>
    <row r="9" spans="1:19" ht="20.100000000000001" customHeight="1" x14ac:dyDescent="0.25">
      <c r="A9" s="33" t="s">
        <v>42</v>
      </c>
      <c r="B9" s="21"/>
      <c r="C9" s="27">
        <f>C10+C11</f>
        <v>200346.75999999981</v>
      </c>
      <c r="D9" s="224">
        <f>D10+D11</f>
        <v>174234.14000000007</v>
      </c>
      <c r="E9" s="34">
        <f t="shared" si="0"/>
        <v>0.43127303828513663</v>
      </c>
      <c r="F9" s="230">
        <f t="shared" si="1"/>
        <v>0.3879010518941749</v>
      </c>
      <c r="G9" s="88">
        <f>(D9-C9)/C9</f>
        <v>-0.13033712149874427</v>
      </c>
      <c r="H9" s="84">
        <f>(F9-E9)/E9</f>
        <v>-0.10056734954594194</v>
      </c>
      <c r="J9" s="27">
        <f>J10+J11</f>
        <v>21410.245999999999</v>
      </c>
      <c r="K9" s="224">
        <f>K10+K11</f>
        <v>21446.625000000022</v>
      </c>
      <c r="L9" s="34">
        <f t="shared" si="2"/>
        <v>0.19048911669263016</v>
      </c>
      <c r="M9" s="230">
        <f t="shared" si="3"/>
        <v>0.18021385196437434</v>
      </c>
      <c r="N9" s="88">
        <f>(K9-J9)/J9</f>
        <v>1.6991397483252946E-3</v>
      </c>
      <c r="O9" s="84">
        <f>(M9-L9)/L9</f>
        <v>-5.3941479212357347E-2</v>
      </c>
      <c r="Q9" s="50">
        <f t="shared" si="4"/>
        <v>1.0686594582313196</v>
      </c>
      <c r="R9" s="237">
        <f t="shared" si="5"/>
        <v>1.2309083053413075</v>
      </c>
      <c r="S9" s="93">
        <f t="shared" si="6"/>
        <v>0.15182464896583348</v>
      </c>
    </row>
    <row r="10" spans="1:19" ht="20.100000000000001" customHeight="1" x14ac:dyDescent="0.25">
      <c r="A10" s="14"/>
      <c r="B10" s="1" t="s">
        <v>6</v>
      </c>
      <c r="C10" s="25">
        <v>188582.58999999979</v>
      </c>
      <c r="D10" s="223">
        <v>165901.92000000007</v>
      </c>
      <c r="E10" s="44">
        <f t="shared" si="0"/>
        <v>0.40594909823837533</v>
      </c>
      <c r="F10" s="231">
        <f t="shared" si="1"/>
        <v>0.36935085901800452</v>
      </c>
      <c r="G10" s="87">
        <f t="shared" ref="G10:G18" si="7">(D10-C10)/C10</f>
        <v>-0.12026916164424163</v>
      </c>
      <c r="H10" s="83">
        <f t="shared" ref="H10:H18" si="8">(F10-E10)/E10</f>
        <v>-9.0154749398852319E-2</v>
      </c>
      <c r="J10" s="25">
        <v>19632.536</v>
      </c>
      <c r="K10" s="223">
        <v>20201.544000000024</v>
      </c>
      <c r="L10" s="44">
        <f t="shared" si="2"/>
        <v>0.17467265163960577</v>
      </c>
      <c r="M10" s="231">
        <f t="shared" si="3"/>
        <v>0.16975156043749517</v>
      </c>
      <c r="N10" s="87">
        <f t="shared" ref="N10:N18" si="9">(K10-J10)/J10</f>
        <v>2.8982908779590342E-2</v>
      </c>
      <c r="O10" s="83">
        <f t="shared" ref="O10:O18" si="10">(M10-L10)/L10</f>
        <v>-2.8173220913048604E-2</v>
      </c>
      <c r="Q10" s="49">
        <f t="shared" si="4"/>
        <v>1.0410577137582013</v>
      </c>
      <c r="R10" s="236">
        <f t="shared" si="5"/>
        <v>1.2176799400513276</v>
      </c>
      <c r="S10" s="92">
        <f t="shared" si="6"/>
        <v>0.169656517558016</v>
      </c>
    </row>
    <row r="11" spans="1:19" ht="20.100000000000001" customHeight="1" x14ac:dyDescent="0.25">
      <c r="A11" s="14"/>
      <c r="B11" s="1" t="s">
        <v>43</v>
      </c>
      <c r="C11" s="25">
        <v>11764.170000000004</v>
      </c>
      <c r="D11" s="223">
        <v>8332.220000000003</v>
      </c>
      <c r="E11" s="43">
        <f t="shared" si="0"/>
        <v>2.5323940046761237E-2</v>
      </c>
      <c r="F11" s="232">
        <f t="shared" si="1"/>
        <v>1.8550192876170435E-2</v>
      </c>
      <c r="G11" s="87">
        <f t="shared" si="7"/>
        <v>-0.29172903825769259</v>
      </c>
      <c r="H11" s="83">
        <f t="shared" si="8"/>
        <v>-0.26748393646813734</v>
      </c>
      <c r="J11" s="25">
        <v>1777.7099999999991</v>
      </c>
      <c r="K11" s="223">
        <v>1245.0809999999997</v>
      </c>
      <c r="L11" s="43">
        <f t="shared" si="2"/>
        <v>1.5816465053024399E-2</v>
      </c>
      <c r="M11" s="232">
        <f t="shared" si="3"/>
        <v>1.0462291526879164E-2</v>
      </c>
      <c r="N11" s="87">
        <f t="shared" si="9"/>
        <v>-0.29961523533084683</v>
      </c>
      <c r="O11" s="83">
        <f t="shared" si="10"/>
        <v>-0.33851897425850025</v>
      </c>
      <c r="Q11" s="49">
        <f t="shared" si="4"/>
        <v>1.5111223316222042</v>
      </c>
      <c r="R11" s="236">
        <f t="shared" si="5"/>
        <v>1.4942968380575636</v>
      </c>
      <c r="S11" s="92">
        <f t="shared" si="6"/>
        <v>-1.113443512318308E-2</v>
      </c>
    </row>
    <row r="12" spans="1:19" ht="20.100000000000001" customHeight="1" x14ac:dyDescent="0.25">
      <c r="A12" s="33" t="s">
        <v>41</v>
      </c>
      <c r="B12" s="21"/>
      <c r="C12" s="27">
        <f>SUM(C13:C15)</f>
        <v>85084.449999999953</v>
      </c>
      <c r="D12" s="224">
        <f>SUM(D13:D15)</f>
        <v>93083.309999999925</v>
      </c>
      <c r="E12" s="34">
        <f t="shared" si="0"/>
        <v>0.18315559114766722</v>
      </c>
      <c r="F12" s="230">
        <f t="shared" si="1"/>
        <v>0.20723328885367431</v>
      </c>
      <c r="G12" s="88">
        <f t="shared" si="7"/>
        <v>9.4010832766739119E-2</v>
      </c>
      <c r="H12" s="84">
        <f t="shared" si="8"/>
        <v>0.13146034775752333</v>
      </c>
      <c r="J12" s="27">
        <f>SUM(J13:J15)</f>
        <v>39432.225999999995</v>
      </c>
      <c r="K12" s="224">
        <f>SUM(K13:K15)</f>
        <v>45124.997999999985</v>
      </c>
      <c r="L12" s="34">
        <f t="shared" si="2"/>
        <v>0.35083248926538091</v>
      </c>
      <c r="M12" s="230">
        <f t="shared" si="3"/>
        <v>0.379180859900552</v>
      </c>
      <c r="N12" s="88">
        <f t="shared" si="9"/>
        <v>0.144368517263012</v>
      </c>
      <c r="O12" s="84">
        <f t="shared" si="10"/>
        <v>8.0803151083671393E-2</v>
      </c>
      <c r="Q12" s="50">
        <f t="shared" si="4"/>
        <v>4.634480918663753</v>
      </c>
      <c r="R12" s="237">
        <f t="shared" si="5"/>
        <v>4.8478076252337852</v>
      </c>
      <c r="S12" s="93">
        <f t="shared" si="6"/>
        <v>4.6030334424494744E-2</v>
      </c>
    </row>
    <row r="13" spans="1:19" ht="20.100000000000001" customHeight="1" x14ac:dyDescent="0.25">
      <c r="A13" s="14"/>
      <c r="B13" s="5" t="s">
        <v>7</v>
      </c>
      <c r="C13" s="42">
        <v>79875.26999999996</v>
      </c>
      <c r="D13" s="225">
        <v>88033.859999999928</v>
      </c>
      <c r="E13" s="31">
        <f t="shared" si="0"/>
        <v>0.17194213860381691</v>
      </c>
      <c r="F13" s="229">
        <f t="shared" si="1"/>
        <v>0.19599159439306491</v>
      </c>
      <c r="G13" s="87">
        <f t="shared" si="7"/>
        <v>0.10214162656351548</v>
      </c>
      <c r="H13" s="83">
        <f t="shared" si="8"/>
        <v>0.13986946995385416</v>
      </c>
      <c r="J13" s="42">
        <v>36555.57</v>
      </c>
      <c r="K13" s="225">
        <v>42662.09699999998</v>
      </c>
      <c r="L13" s="31">
        <f t="shared" si="2"/>
        <v>0.32523859088287033</v>
      </c>
      <c r="M13" s="229">
        <f t="shared" si="3"/>
        <v>0.35848534831227602</v>
      </c>
      <c r="N13" s="87">
        <f t="shared" si="9"/>
        <v>0.16704778505710566</v>
      </c>
      <c r="O13" s="83">
        <f t="shared" si="10"/>
        <v>0.10222267086804285</v>
      </c>
      <c r="Q13" s="49">
        <f t="shared" si="4"/>
        <v>4.5765817129632254</v>
      </c>
      <c r="R13" s="236">
        <f t="shared" si="5"/>
        <v>4.8461009207139174</v>
      </c>
      <c r="S13" s="92">
        <f t="shared" si="6"/>
        <v>5.889094189824591E-2</v>
      </c>
    </row>
    <row r="14" spans="1:19" ht="20.100000000000001" customHeight="1" x14ac:dyDescent="0.25">
      <c r="A14" s="14"/>
      <c r="B14" s="5" t="s">
        <v>8</v>
      </c>
      <c r="C14" s="42">
        <v>4059.4</v>
      </c>
      <c r="D14" s="225">
        <v>3695.4999999999995</v>
      </c>
      <c r="E14" s="31">
        <f t="shared" si="0"/>
        <v>8.738398223233983E-3</v>
      </c>
      <c r="F14" s="229">
        <f t="shared" si="1"/>
        <v>8.2273677091924853E-3</v>
      </c>
      <c r="G14" s="87">
        <f t="shared" si="7"/>
        <v>-8.9643789722619244E-2</v>
      </c>
      <c r="H14" s="83">
        <f t="shared" si="8"/>
        <v>-5.8481028328824673E-2</v>
      </c>
      <c r="J14" s="42">
        <v>2542.1109999999999</v>
      </c>
      <c r="K14" s="225">
        <v>2189.9840000000008</v>
      </c>
      <c r="L14" s="31">
        <f t="shared" si="2"/>
        <v>2.2617417797283542E-2</v>
      </c>
      <c r="M14" s="229">
        <f t="shared" si="3"/>
        <v>1.8402217243055637E-2</v>
      </c>
      <c r="N14" s="87">
        <f t="shared" si="9"/>
        <v>-0.13851755489827119</v>
      </c>
      <c r="O14" s="83">
        <f t="shared" si="10"/>
        <v>-0.18636966394696794</v>
      </c>
      <c r="Q14" s="49">
        <f t="shared" si="4"/>
        <v>6.2622826033403944</v>
      </c>
      <c r="R14" s="236">
        <f t="shared" si="5"/>
        <v>5.9260830740089334</v>
      </c>
      <c r="S14" s="92">
        <f t="shared" si="6"/>
        <v>-5.3686419254239212E-2</v>
      </c>
    </row>
    <row r="15" spans="1:19" ht="20.100000000000001" customHeight="1" x14ac:dyDescent="0.25">
      <c r="A15" s="45"/>
      <c r="B15" s="46" t="s">
        <v>9</v>
      </c>
      <c r="C15" s="47">
        <v>1149.78</v>
      </c>
      <c r="D15" s="226">
        <v>1353.9500000000003</v>
      </c>
      <c r="E15" s="48">
        <f t="shared" si="0"/>
        <v>2.4750543206163394E-3</v>
      </c>
      <c r="F15" s="233">
        <f t="shared" si="1"/>
        <v>3.0143267514169039E-3</v>
      </c>
      <c r="G15" s="87">
        <f t="shared" si="7"/>
        <v>0.17757310094104986</v>
      </c>
      <c r="H15" s="83">
        <f t="shared" si="8"/>
        <v>0.21788306879110211</v>
      </c>
      <c r="J15" s="47">
        <v>334.54500000000002</v>
      </c>
      <c r="K15" s="226">
        <v>272.91699999999992</v>
      </c>
      <c r="L15" s="48">
        <f t="shared" si="2"/>
        <v>2.97648058522709E-3</v>
      </c>
      <c r="M15" s="233">
        <f t="shared" si="3"/>
        <v>2.2932943452203358E-3</v>
      </c>
      <c r="N15" s="87">
        <f t="shared" si="9"/>
        <v>-0.18421438072606106</v>
      </c>
      <c r="O15" s="83">
        <f t="shared" si="10"/>
        <v>-0.22952820300510396</v>
      </c>
      <c r="Q15" s="49">
        <f t="shared" si="4"/>
        <v>2.9096435839899808</v>
      </c>
      <c r="R15" s="236">
        <f t="shared" si="5"/>
        <v>2.0157095904575493</v>
      </c>
      <c r="S15" s="92">
        <f t="shared" si="6"/>
        <v>-0.30723144183404894</v>
      </c>
    </row>
    <row r="16" spans="1:19" ht="20.100000000000001" customHeight="1" x14ac:dyDescent="0.25">
      <c r="A16" s="14" t="s">
        <v>44</v>
      </c>
      <c r="B16" s="5"/>
      <c r="C16" s="42">
        <v>1148.1200000000001</v>
      </c>
      <c r="D16" s="225">
        <v>485.00999999999976</v>
      </c>
      <c r="E16" s="31">
        <f t="shared" si="0"/>
        <v>2.4714809499087062E-3</v>
      </c>
      <c r="F16" s="229">
        <f t="shared" si="1"/>
        <v>1.0797877452673374E-3</v>
      </c>
      <c r="G16" s="89">
        <f t="shared" si="7"/>
        <v>-0.57756157892903204</v>
      </c>
      <c r="H16" s="85">
        <f t="shared" si="8"/>
        <v>-0.56310092323097871</v>
      </c>
      <c r="J16" s="42">
        <v>304.82500000000005</v>
      </c>
      <c r="K16" s="225">
        <v>137.84200000000007</v>
      </c>
      <c r="L16" s="31">
        <f t="shared" si="2"/>
        <v>2.7120587496206722E-3</v>
      </c>
      <c r="M16" s="229">
        <f t="shared" si="3"/>
        <v>1.1582725851957253E-3</v>
      </c>
      <c r="N16" s="89">
        <f t="shared" si="9"/>
        <v>-0.54779955712293926</v>
      </c>
      <c r="O16" s="85">
        <f t="shared" si="10"/>
        <v>-0.5729175906098164</v>
      </c>
      <c r="Q16" s="81">
        <f t="shared" si="4"/>
        <v>2.6549925094937814</v>
      </c>
      <c r="R16" s="238">
        <f t="shared" si="5"/>
        <v>2.842044493927963</v>
      </c>
      <c r="S16" s="94">
        <f t="shared" si="6"/>
        <v>7.0452923601598466E-2</v>
      </c>
    </row>
    <row r="17" spans="1:19" ht="20.100000000000001" customHeight="1" x14ac:dyDescent="0.25">
      <c r="A17" s="14" t="s">
        <v>10</v>
      </c>
      <c r="B17" s="1"/>
      <c r="C17" s="25">
        <v>2069.8200000000011</v>
      </c>
      <c r="D17" s="223">
        <v>2777.2400000000011</v>
      </c>
      <c r="E17" s="31">
        <f t="shared" si="0"/>
        <v>4.4555627458279972E-3</v>
      </c>
      <c r="F17" s="229">
        <f t="shared" si="1"/>
        <v>6.1830265719598834E-3</v>
      </c>
      <c r="G17" s="87">
        <f t="shared" si="7"/>
        <v>0.34177851214115224</v>
      </c>
      <c r="H17" s="83">
        <f t="shared" si="8"/>
        <v>0.38770945998895678</v>
      </c>
      <c r="J17" s="25">
        <v>1317.4519999999998</v>
      </c>
      <c r="K17" s="223">
        <v>1310.3670000000004</v>
      </c>
      <c r="L17" s="31">
        <f t="shared" si="2"/>
        <v>1.1721503235644231E-2</v>
      </c>
      <c r="M17" s="229">
        <f t="shared" si="3"/>
        <v>1.1010883276832655E-2</v>
      </c>
      <c r="N17" s="87">
        <f t="shared" si="9"/>
        <v>-5.3778050357807007E-3</v>
      </c>
      <c r="O17" s="83">
        <f t="shared" si="10"/>
        <v>-6.0625326336184678E-2</v>
      </c>
      <c r="Q17" s="49">
        <f t="shared" si="4"/>
        <v>6.3650558985805485</v>
      </c>
      <c r="R17" s="236">
        <f t="shared" si="5"/>
        <v>4.7182346502282835</v>
      </c>
      <c r="S17" s="92">
        <f t="shared" si="6"/>
        <v>-0.25872848166494777</v>
      </c>
    </row>
    <row r="18" spans="1:19" ht="20.100000000000001" customHeight="1" thickBot="1" x14ac:dyDescent="0.3">
      <c r="A18" s="14" t="s">
        <v>11</v>
      </c>
      <c r="B18" s="16"/>
      <c r="C18" s="28">
        <v>4455.6699999999992</v>
      </c>
      <c r="D18" s="227">
        <v>3930.6499999999992</v>
      </c>
      <c r="E18" s="32">
        <f t="shared" si="0"/>
        <v>9.5914220848689353E-3</v>
      </c>
      <c r="F18" s="234">
        <f t="shared" si="1"/>
        <v>8.750886993948704E-3</v>
      </c>
      <c r="G18" s="90">
        <f t="shared" si="7"/>
        <v>-0.11783188611364848</v>
      </c>
      <c r="H18" s="86">
        <f t="shared" si="8"/>
        <v>-8.7634042531214179E-2</v>
      </c>
      <c r="J18" s="28">
        <v>1209.8140000000003</v>
      </c>
      <c r="K18" s="227">
        <v>885.31799999999998</v>
      </c>
      <c r="L18" s="32">
        <f t="shared" si="2"/>
        <v>1.0763837100348018E-2</v>
      </c>
      <c r="M18" s="234">
        <f t="shared" si="3"/>
        <v>7.4392389009177804E-3</v>
      </c>
      <c r="N18" s="90">
        <f t="shared" si="9"/>
        <v>-0.26821974286956529</v>
      </c>
      <c r="O18" s="86">
        <f t="shared" si="10"/>
        <v>-0.30886738329798269</v>
      </c>
      <c r="Q18" s="82">
        <f t="shared" si="4"/>
        <v>2.7152235241837941</v>
      </c>
      <c r="R18" s="239">
        <f t="shared" si="5"/>
        <v>2.2523450319921645</v>
      </c>
      <c r="S18" s="95">
        <f t="shared" si="6"/>
        <v>-0.17047528060540523</v>
      </c>
    </row>
    <row r="19" spans="1:19" ht="26.25" customHeight="1" thickBot="1" x14ac:dyDescent="0.3">
      <c r="A19" s="18" t="s">
        <v>12</v>
      </c>
      <c r="B19" s="75"/>
      <c r="C19" s="76">
        <f>C7+C8+C9+C12+C16+C17+C18</f>
        <v>464547.37999999977</v>
      </c>
      <c r="D19" s="228">
        <f>D7+D8+D9+D12+D16+D17+D18</f>
        <v>449171.60999999993</v>
      </c>
      <c r="E19" s="77">
        <f>E7+E8+E9+E12+E16+E17+E18</f>
        <v>1.0000000000000002</v>
      </c>
      <c r="F19" s="235">
        <f>F7+F8+F9+F12+F16+F17+F18</f>
        <v>0.99999999999999978</v>
      </c>
      <c r="G19" s="90">
        <f>(D19-C19)/C19</f>
        <v>-3.3098389232116325E-2</v>
      </c>
      <c r="H19" s="86">
        <v>0</v>
      </c>
      <c r="I19" s="2"/>
      <c r="J19" s="76">
        <f>J7+J8+J9+J12+J16+J17+J18</f>
        <v>112396.164</v>
      </c>
      <c r="K19" s="228">
        <f>K7+K8+K9+K12+K16+K17+K18</f>
        <v>119006.52900000001</v>
      </c>
      <c r="L19" s="77">
        <f>L7+L8+L9+L12+L16+L17+L18</f>
        <v>1</v>
      </c>
      <c r="M19" s="235">
        <f>M7+M8+M9+M12+M16+M17+M18</f>
        <v>1</v>
      </c>
      <c r="N19" s="90">
        <f>(K19-J19)/J19</f>
        <v>5.881308369207338E-2</v>
      </c>
      <c r="O19" s="86">
        <f>(M19-L19)/L19</f>
        <v>0</v>
      </c>
      <c r="P19" s="2"/>
      <c r="Q19" s="35">
        <f>(J19/C19)*10</f>
        <v>2.4194768679999887</v>
      </c>
      <c r="R19" s="240">
        <f>(K19/D19)*10</f>
        <v>2.6494668485392481</v>
      </c>
      <c r="S19" s="95">
        <f t="shared" si="6"/>
        <v>9.5057730694228904E-2</v>
      </c>
    </row>
    <row r="21" spans="1:19" x14ac:dyDescent="0.25">
      <c r="A21" s="2"/>
    </row>
    <row r="22" spans="1:19" ht="8.25" customHeight="1" thickBot="1" x14ac:dyDescent="0.3"/>
    <row r="23" spans="1:19" ht="15" customHeight="1" x14ac:dyDescent="0.25">
      <c r="A23" s="392" t="s">
        <v>2</v>
      </c>
      <c r="B23" s="405"/>
      <c r="C23" s="408" t="s">
        <v>1</v>
      </c>
      <c r="D23" s="410"/>
      <c r="E23" s="404" t="s">
        <v>13</v>
      </c>
      <c r="F23" s="404"/>
      <c r="G23" s="408" t="s">
        <v>14</v>
      </c>
      <c r="H23" s="409"/>
      <c r="J23" s="416">
        <v>1000</v>
      </c>
      <c r="K23" s="404"/>
      <c r="L23" s="417" t="s">
        <v>13</v>
      </c>
      <c r="M23" s="418"/>
      <c r="N23" s="404" t="s">
        <v>14</v>
      </c>
      <c r="O23" s="409"/>
      <c r="Q23" s="403" t="s">
        <v>23</v>
      </c>
      <c r="R23" s="404"/>
      <c r="S23" s="208" t="s">
        <v>0</v>
      </c>
    </row>
    <row r="24" spans="1:19" ht="15" customHeight="1" x14ac:dyDescent="0.25">
      <c r="A24" s="406"/>
      <c r="B24" s="407"/>
      <c r="C24" s="411" t="str">
        <f>C5</f>
        <v>jan. - fev</v>
      </c>
      <c r="D24" s="402"/>
      <c r="E24" s="412" t="str">
        <f>C5</f>
        <v>jan. - fev</v>
      </c>
      <c r="F24" s="412"/>
      <c r="G24" s="411" t="str">
        <f>G5</f>
        <v>2019/2018</v>
      </c>
      <c r="H24" s="413"/>
      <c r="J24" s="401" t="str">
        <f>C5</f>
        <v>jan. - fev</v>
      </c>
      <c r="K24" s="412"/>
      <c r="L24" s="414" t="str">
        <f>C5</f>
        <v>jan. - fev</v>
      </c>
      <c r="M24" s="415"/>
      <c r="N24" s="412" t="str">
        <f>N5</f>
        <v>2019/2018</v>
      </c>
      <c r="O24" s="413"/>
      <c r="Q24" s="401" t="str">
        <f>C5</f>
        <v>jan. - fev</v>
      </c>
      <c r="R24" s="402"/>
      <c r="S24" s="209" t="str">
        <f>S5</f>
        <v>2019 /2018</v>
      </c>
    </row>
    <row r="25" spans="1:19" ht="19.5" customHeight="1" x14ac:dyDescent="0.25">
      <c r="A25" s="406"/>
      <c r="B25" s="407"/>
      <c r="C25" s="221">
        <f>C6</f>
        <v>2018</v>
      </c>
      <c r="D25" s="219">
        <f>D6</f>
        <v>2019</v>
      </c>
      <c r="E25" s="216">
        <f>C6</f>
        <v>2018</v>
      </c>
      <c r="F25" s="219">
        <f>D6</f>
        <v>2019</v>
      </c>
      <c r="G25" s="221" t="s">
        <v>1</v>
      </c>
      <c r="H25" s="222" t="s">
        <v>15</v>
      </c>
      <c r="J25" s="215">
        <f>C6</f>
        <v>2018</v>
      </c>
      <c r="K25" s="220">
        <f>D6</f>
        <v>2019</v>
      </c>
      <c r="L25" s="218">
        <f>C6</f>
        <v>2018</v>
      </c>
      <c r="M25" s="219">
        <f>D6</f>
        <v>2019</v>
      </c>
      <c r="N25" s="217">
        <v>1000</v>
      </c>
      <c r="O25" s="222" t="s">
        <v>15</v>
      </c>
      <c r="Q25" s="215">
        <f>C6</f>
        <v>2018</v>
      </c>
      <c r="R25" s="220">
        <f>D6</f>
        <v>2019</v>
      </c>
      <c r="S25" s="209" t="s">
        <v>24</v>
      </c>
    </row>
    <row r="26" spans="1:19" ht="20.100000000000001" customHeight="1" x14ac:dyDescent="0.25">
      <c r="A26" s="14" t="s">
        <v>4</v>
      </c>
      <c r="B26" s="1"/>
      <c r="C26" s="25">
        <v>44398.870000000024</v>
      </c>
      <c r="D26" s="223">
        <v>38100.640000000029</v>
      </c>
      <c r="E26" s="31">
        <f>C26/$C$38</f>
        <v>0.15850496454467872</v>
      </c>
      <c r="F26" s="229">
        <f>D26/$D$38</f>
        <v>0.1623841444817852</v>
      </c>
      <c r="G26" s="87">
        <f>(D26-C26)/C26</f>
        <v>-0.14185563731689552</v>
      </c>
      <c r="H26" s="83">
        <f>(F26-E26)/E26</f>
        <v>2.4473554807887668E-2</v>
      </c>
      <c r="J26" s="25">
        <v>11941.155000000002</v>
      </c>
      <c r="K26" s="223">
        <v>10951.068000000003</v>
      </c>
      <c r="L26" s="31">
        <f>J26/$J$38</f>
        <v>0.18680281011230065</v>
      </c>
      <c r="M26" s="229">
        <f>K26/$K$38</f>
        <v>0.16908238673800788</v>
      </c>
      <c r="N26" s="87">
        <f>(K26-J26)/J26</f>
        <v>-8.2913838736705062E-2</v>
      </c>
      <c r="O26" s="83">
        <f>(M26-L26)/L26</f>
        <v>-9.4861653117743527E-2</v>
      </c>
      <c r="Q26" s="49">
        <f t="shared" ref="Q26:Q38" si="11">(J26/C26)*10</f>
        <v>2.6895177737631606</v>
      </c>
      <c r="R26" s="236">
        <f t="shared" ref="R26:R38" si="12">(K26/D26)*10</f>
        <v>2.8742477816645584</v>
      </c>
      <c r="S26" s="92">
        <f>(R26-Q26)/Q26</f>
        <v>6.8685178325824728E-2</v>
      </c>
    </row>
    <row r="27" spans="1:19" ht="20.100000000000001" customHeight="1" x14ac:dyDescent="0.25">
      <c r="A27" s="14" t="s">
        <v>5</v>
      </c>
      <c r="B27" s="1"/>
      <c r="C27" s="25">
        <v>29145.01</v>
      </c>
      <c r="D27" s="223">
        <v>31206.110000000008</v>
      </c>
      <c r="E27" s="31">
        <f>C27/$C$38</f>
        <v>0.1040483412461692</v>
      </c>
      <c r="F27" s="229">
        <f>D27/$D$38</f>
        <v>0.13299979934600784</v>
      </c>
      <c r="G27" s="87">
        <f t="shared" ref="G27:G38" si="13">(D27-C27)/C27</f>
        <v>7.0718795430161449E-2</v>
      </c>
      <c r="H27" s="83">
        <f t="shared" ref="H27:H38" si="14">(F27-E27)/E27</f>
        <v>0.27825006869972141</v>
      </c>
      <c r="J27" s="25">
        <v>6811.1190000000033</v>
      </c>
      <c r="K27" s="223">
        <v>7696.2910000000029</v>
      </c>
      <c r="L27" s="31">
        <f t="shared" ref="L27:L37" si="15">J27/$J$38</f>
        <v>0.10655051116992313</v>
      </c>
      <c r="M27" s="229">
        <f t="shared" ref="M27:M37" si="16">K27/$K$38</f>
        <v>0.1188292549466636</v>
      </c>
      <c r="N27" s="87">
        <f t="shared" ref="N27:N38" si="17">(K27-J27)/J27</f>
        <v>0.12995984947554126</v>
      </c>
      <c r="O27" s="83">
        <f t="shared" ref="O27:O37" si="18">(M27-L27)/L27</f>
        <v>0.11523871300024782</v>
      </c>
      <c r="Q27" s="49">
        <f t="shared" si="11"/>
        <v>2.3369760380936579</v>
      </c>
      <c r="R27" s="236">
        <f t="shared" si="12"/>
        <v>2.4662769566600904</v>
      </c>
      <c r="S27" s="92">
        <f t="shared" ref="S27:S36" si="19">(R27-Q27)/Q27</f>
        <v>5.5328303097154183E-2</v>
      </c>
    </row>
    <row r="28" spans="1:19" ht="20.100000000000001" customHeight="1" x14ac:dyDescent="0.25">
      <c r="A28" s="33" t="s">
        <v>42</v>
      </c>
      <c r="B28" s="21"/>
      <c r="C28" s="27">
        <f>C29+C30</f>
        <v>128427.15999999999</v>
      </c>
      <c r="D28" s="224">
        <f>D29+D30</f>
        <v>82851.13999999997</v>
      </c>
      <c r="E28" s="34">
        <f>C28/$C$38</f>
        <v>0.45848784985684926</v>
      </c>
      <c r="F28" s="230">
        <f>D28/$D$38</f>
        <v>0.35310985558879321</v>
      </c>
      <c r="G28" s="88">
        <f>(D28-C28)/C28</f>
        <v>-0.35487836062091555</v>
      </c>
      <c r="H28" s="84">
        <f t="shared" si="14"/>
        <v>-0.22983813922431653</v>
      </c>
      <c r="J28" s="27">
        <f>J29+J30</f>
        <v>13179.563999999997</v>
      </c>
      <c r="K28" s="224">
        <f>K29+K30</f>
        <v>11381.650999999996</v>
      </c>
      <c r="L28" s="34">
        <f t="shared" si="15"/>
        <v>0.20617600150529095</v>
      </c>
      <c r="M28" s="230">
        <f t="shared" si="16"/>
        <v>0.17573050556338732</v>
      </c>
      <c r="N28" s="88">
        <f t="shared" si="17"/>
        <v>-0.13641672820132753</v>
      </c>
      <c r="O28" s="84">
        <f t="shared" si="18"/>
        <v>-0.14766750601244116</v>
      </c>
      <c r="Q28" s="50">
        <f t="shared" ref="Q28:R30" si="20">(J28/C28)*10</f>
        <v>1.0262287198439954</v>
      </c>
      <c r="R28" s="237">
        <f t="shared" si="20"/>
        <v>1.3737470600887327</v>
      </c>
      <c r="S28" s="93">
        <f t="shared" si="19"/>
        <v>0.33863634248860824</v>
      </c>
    </row>
    <row r="29" spans="1:19" ht="20.100000000000001" customHeight="1" x14ac:dyDescent="0.25">
      <c r="A29" s="14"/>
      <c r="B29" s="1" t="s">
        <v>6</v>
      </c>
      <c r="C29" s="25">
        <v>120005.68999999999</v>
      </c>
      <c r="D29" s="223">
        <v>76994.049999999974</v>
      </c>
      <c r="E29" s="44">
        <f t="shared" ref="E29:E36" si="21">C29/$C$38</f>
        <v>0.42842301253634818</v>
      </c>
      <c r="F29" s="231">
        <f t="shared" ref="F29:F36" si="22">D29/$D$38</f>
        <v>0.32814705840735958</v>
      </c>
      <c r="G29" s="87">
        <f>(D29-C29)/C29</f>
        <v>-0.35841333856752972</v>
      </c>
      <c r="H29" s="83">
        <f>(F29-E29)/E29</f>
        <v>-0.23405828163929687</v>
      </c>
      <c r="J29" s="25">
        <v>12214.471999999996</v>
      </c>
      <c r="K29" s="223">
        <v>10545.225999999997</v>
      </c>
      <c r="L29" s="44">
        <f>J29/$J$38</f>
        <v>0.19107847554428462</v>
      </c>
      <c r="M29" s="231">
        <f>K29/$K$38</f>
        <v>0.1628162642010528</v>
      </c>
      <c r="N29" s="87">
        <f>(K29-J29)/J29</f>
        <v>-0.13666133091958454</v>
      </c>
      <c r="O29" s="83">
        <f>(M29-L29)/L29</f>
        <v>-0.14790892204225128</v>
      </c>
      <c r="Q29" s="49">
        <f t="shared" si="20"/>
        <v>1.0178244048261376</v>
      </c>
      <c r="R29" s="236">
        <f t="shared" si="20"/>
        <v>1.3696157040706394</v>
      </c>
      <c r="S29" s="92">
        <f t="shared" si="19"/>
        <v>0.34563063881789513</v>
      </c>
    </row>
    <row r="30" spans="1:19" ht="20.100000000000001" customHeight="1" x14ac:dyDescent="0.25">
      <c r="A30" s="14"/>
      <c r="B30" s="1" t="s">
        <v>43</v>
      </c>
      <c r="C30" s="25">
        <v>8421.4699999999993</v>
      </c>
      <c r="D30" s="223">
        <v>5857.090000000002</v>
      </c>
      <c r="E30" s="43">
        <f t="shared" si="21"/>
        <v>3.0064837320501053E-2</v>
      </c>
      <c r="F30" s="232">
        <f t="shared" si="22"/>
        <v>2.4962797181433669E-2</v>
      </c>
      <c r="G30" s="87">
        <f>(D30-C30)/C30</f>
        <v>-0.30450503296930315</v>
      </c>
      <c r="H30" s="83">
        <f>(F30-E30)/E30</f>
        <v>-0.16970123884849131</v>
      </c>
      <c r="J30" s="25">
        <v>965.09199999999987</v>
      </c>
      <c r="K30" s="223">
        <v>836.42499999999995</v>
      </c>
      <c r="L30" s="43">
        <f>J30/$J$38</f>
        <v>1.5097525961006318E-2</v>
      </c>
      <c r="M30" s="232">
        <f>K30/$K$38</f>
        <v>1.2914241362334541E-2</v>
      </c>
      <c r="N30" s="87">
        <f>(K30-J30)/J30</f>
        <v>-0.1333209683636378</v>
      </c>
      <c r="O30" s="83">
        <f>(M30-L30)/L30</f>
        <v>-0.14461207778749544</v>
      </c>
      <c r="Q30" s="49">
        <f t="shared" si="20"/>
        <v>1.1459899518730101</v>
      </c>
      <c r="R30" s="236">
        <f t="shared" si="20"/>
        <v>1.4280555702575848</v>
      </c>
      <c r="S30" s="92">
        <f t="shared" si="19"/>
        <v>0.24613271514603213</v>
      </c>
    </row>
    <row r="31" spans="1:19" ht="20.100000000000001" customHeight="1" x14ac:dyDescent="0.25">
      <c r="A31" s="33" t="s">
        <v>41</v>
      </c>
      <c r="B31" s="21"/>
      <c r="C31" s="27">
        <f>SUM(C32:C34)</f>
        <v>73663.629999999976</v>
      </c>
      <c r="D31" s="224">
        <f>SUM(D32:D34)</f>
        <v>78292.069999999978</v>
      </c>
      <c r="E31" s="34">
        <f t="shared" si="21"/>
        <v>0.26298081598433298</v>
      </c>
      <c r="F31" s="230">
        <f t="shared" si="22"/>
        <v>0.33367919296521076</v>
      </c>
      <c r="G31" s="88">
        <f t="shared" si="13"/>
        <v>6.2832092309325557E-2</v>
      </c>
      <c r="H31" s="84">
        <f t="shared" si="14"/>
        <v>0.26883473121890994</v>
      </c>
      <c r="J31" s="27">
        <f>SUM(J32:J34)</f>
        <v>30335.620000000003</v>
      </c>
      <c r="K31" s="224">
        <f>SUM(K32:K34)</f>
        <v>33378.557000000001</v>
      </c>
      <c r="L31" s="34">
        <f t="shared" si="15"/>
        <v>0.47455870579511861</v>
      </c>
      <c r="M31" s="230">
        <f t="shared" si="16"/>
        <v>0.51535850963857033</v>
      </c>
      <c r="N31" s="88">
        <f t="shared" si="17"/>
        <v>0.10030904263700553</v>
      </c>
      <c r="O31" s="84">
        <f t="shared" si="18"/>
        <v>8.5974197386374018E-2</v>
      </c>
      <c r="Q31" s="50">
        <f t="shared" si="11"/>
        <v>4.1181272223483987</v>
      </c>
      <c r="R31" s="237">
        <f t="shared" si="12"/>
        <v>4.2633381643888084</v>
      </c>
      <c r="S31" s="93">
        <f t="shared" si="19"/>
        <v>3.5261402623108354E-2</v>
      </c>
    </row>
    <row r="32" spans="1:19" ht="20.100000000000001" customHeight="1" x14ac:dyDescent="0.25">
      <c r="A32" s="14"/>
      <c r="B32" s="5" t="s">
        <v>7</v>
      </c>
      <c r="C32" s="42">
        <v>69692.319999999978</v>
      </c>
      <c r="D32" s="225">
        <v>74471.469999999972</v>
      </c>
      <c r="E32" s="31">
        <f t="shared" si="21"/>
        <v>0.24880314995936595</v>
      </c>
      <c r="F32" s="229">
        <f t="shared" si="22"/>
        <v>0.31739587430161065</v>
      </c>
      <c r="G32" s="87">
        <f t="shared" si="13"/>
        <v>6.8574987889626807E-2</v>
      </c>
      <c r="H32" s="83">
        <f t="shared" si="14"/>
        <v>0.27569073925891668</v>
      </c>
      <c r="J32" s="42">
        <v>28530.968000000004</v>
      </c>
      <c r="K32" s="225">
        <v>31834.583999999999</v>
      </c>
      <c r="L32" s="31">
        <f t="shared" si="15"/>
        <v>0.4463274279267061</v>
      </c>
      <c r="M32" s="229">
        <f t="shared" si="16"/>
        <v>0.49151986304272755</v>
      </c>
      <c r="N32" s="87">
        <f t="shared" si="17"/>
        <v>0.11579053329000243</v>
      </c>
      <c r="O32" s="83">
        <f t="shared" si="18"/>
        <v>0.10125399491120395</v>
      </c>
      <c r="Q32" s="49">
        <f t="shared" si="11"/>
        <v>4.0938467825436167</v>
      </c>
      <c r="R32" s="236">
        <f t="shared" si="12"/>
        <v>4.2747355463776948</v>
      </c>
      <c r="S32" s="92">
        <f t="shared" si="19"/>
        <v>4.4185523651104286E-2</v>
      </c>
    </row>
    <row r="33" spans="1:19" ht="20.100000000000001" customHeight="1" x14ac:dyDescent="0.25">
      <c r="A33" s="14"/>
      <c r="B33" s="5" t="s">
        <v>8</v>
      </c>
      <c r="C33" s="42">
        <v>2969.610000000001</v>
      </c>
      <c r="D33" s="225">
        <v>2605.3200000000002</v>
      </c>
      <c r="E33" s="31">
        <f t="shared" si="21"/>
        <v>1.0601574494159948E-2</v>
      </c>
      <c r="F33" s="229">
        <f t="shared" si="22"/>
        <v>1.110382028494231E-2</v>
      </c>
      <c r="G33" s="87">
        <f t="shared" si="13"/>
        <v>-0.1226726741895403</v>
      </c>
      <c r="H33" s="83">
        <f t="shared" si="14"/>
        <v>4.7374641479813392E-2</v>
      </c>
      <c r="J33" s="42">
        <v>1590.3539999999998</v>
      </c>
      <c r="K33" s="225">
        <v>1351.1090000000002</v>
      </c>
      <c r="L33" s="31">
        <f t="shared" si="15"/>
        <v>2.4878882844526991E-2</v>
      </c>
      <c r="M33" s="229">
        <f t="shared" si="16"/>
        <v>2.0860863475891396E-2</v>
      </c>
      <c r="N33" s="87">
        <f t="shared" si="17"/>
        <v>-0.15043506037020668</v>
      </c>
      <c r="O33" s="83">
        <f t="shared" si="18"/>
        <v>-0.16150320710720753</v>
      </c>
      <c r="Q33" s="49">
        <f t="shared" si="11"/>
        <v>5.3554305110772091</v>
      </c>
      <c r="R33" s="236">
        <f t="shared" si="12"/>
        <v>5.1859618012374682</v>
      </c>
      <c r="S33" s="92">
        <f t="shared" si="19"/>
        <v>-3.1644273880355782E-2</v>
      </c>
    </row>
    <row r="34" spans="1:19" ht="20.100000000000001" customHeight="1" x14ac:dyDescent="0.25">
      <c r="A34" s="45"/>
      <c r="B34" s="46" t="s">
        <v>9</v>
      </c>
      <c r="C34" s="47">
        <v>1001.7000000000002</v>
      </c>
      <c r="D34" s="226">
        <v>1215.2800000000002</v>
      </c>
      <c r="E34" s="48">
        <f t="shared" si="21"/>
        <v>3.5760915308070814E-3</v>
      </c>
      <c r="F34" s="233">
        <f t="shared" si="22"/>
        <v>5.1794983786577816E-3</v>
      </c>
      <c r="G34" s="87">
        <f t="shared" si="13"/>
        <v>0.21321753019866227</v>
      </c>
      <c r="H34" s="83">
        <f t="shared" si="14"/>
        <v>0.44836851463050509</v>
      </c>
      <c r="J34" s="47">
        <v>214.29799999999997</v>
      </c>
      <c r="K34" s="226">
        <v>192.86399999999998</v>
      </c>
      <c r="L34" s="48">
        <f t="shared" si="15"/>
        <v>3.3523950238855283E-3</v>
      </c>
      <c r="M34" s="233">
        <f t="shared" si="16"/>
        <v>2.977783119951327E-3</v>
      </c>
      <c r="N34" s="87">
        <f t="shared" si="17"/>
        <v>-0.10001959887633109</v>
      </c>
      <c r="O34" s="83">
        <f t="shared" si="18"/>
        <v>-0.11174455911821951</v>
      </c>
      <c r="Q34" s="49">
        <f t="shared" si="11"/>
        <v>2.1393431167016068</v>
      </c>
      <c r="R34" s="236">
        <f t="shared" si="12"/>
        <v>1.5869922980712259</v>
      </c>
      <c r="S34" s="92">
        <f t="shared" si="19"/>
        <v>-0.2581871109492635</v>
      </c>
    </row>
    <row r="35" spans="1:19" ht="20.100000000000001" customHeight="1" x14ac:dyDescent="0.25">
      <c r="A35" s="14" t="s">
        <v>44</v>
      </c>
      <c r="B35" s="5"/>
      <c r="C35" s="42">
        <v>1030.8699999999999</v>
      </c>
      <c r="D35" s="225">
        <v>285.4799999999999</v>
      </c>
      <c r="E35" s="31">
        <f t="shared" si="21"/>
        <v>3.6802290869153392E-3</v>
      </c>
      <c r="F35" s="229">
        <f t="shared" si="22"/>
        <v>1.2167098916621871E-3</v>
      </c>
      <c r="G35" s="89">
        <f>(D35-C35)/C35</f>
        <v>-0.72306886416327965</v>
      </c>
      <c r="H35" s="85">
        <f>(F35-E35)/E35</f>
        <v>-0.66939289296199822</v>
      </c>
      <c r="J35" s="42">
        <v>228.55</v>
      </c>
      <c r="K35" s="225">
        <v>64.779000000000011</v>
      </c>
      <c r="L35" s="31">
        <f>J35/$J$38</f>
        <v>3.5753477993683449E-3</v>
      </c>
      <c r="M35" s="229">
        <f>K35/$K$38</f>
        <v>1.0001753190192419E-3</v>
      </c>
      <c r="N35" s="89">
        <f>(K35-J35)/J35</f>
        <v>-0.71656530299715604</v>
      </c>
      <c r="O35" s="85">
        <f>(M35-L35)/L35</f>
        <v>-0.72025789513514116</v>
      </c>
      <c r="Q35" s="81">
        <f>(J35/C35)*10</f>
        <v>2.2170593770310516</v>
      </c>
      <c r="R35" s="238">
        <f>(K35/D35)*10</f>
        <v>2.2691256830601105</v>
      </c>
      <c r="S35" s="94">
        <f t="shared" si="19"/>
        <v>2.3484398554441469E-2</v>
      </c>
    </row>
    <row r="36" spans="1:19" ht="20.100000000000001" customHeight="1" x14ac:dyDescent="0.25">
      <c r="A36" s="14" t="s">
        <v>10</v>
      </c>
      <c r="B36" s="1"/>
      <c r="C36" s="25">
        <v>660.06999999999982</v>
      </c>
      <c r="D36" s="223">
        <v>1513.5499999999997</v>
      </c>
      <c r="E36" s="31">
        <f t="shared" si="21"/>
        <v>2.3564647466704897E-3</v>
      </c>
      <c r="F36" s="229">
        <f t="shared" si="22"/>
        <v>6.450718987408237E-3</v>
      </c>
      <c r="G36" s="87">
        <f t="shared" si="13"/>
        <v>1.2930143772630178</v>
      </c>
      <c r="H36" s="83">
        <f t="shared" si="14"/>
        <v>1.7374561815629221</v>
      </c>
      <c r="J36" s="25">
        <v>574.9</v>
      </c>
      <c r="K36" s="223">
        <v>746.80500000000018</v>
      </c>
      <c r="L36" s="31">
        <f t="shared" si="15"/>
        <v>8.9935132349895485E-3</v>
      </c>
      <c r="M36" s="229">
        <f t="shared" si="16"/>
        <v>1.1530525774096002E-2</v>
      </c>
      <c r="N36" s="87">
        <f t="shared" si="17"/>
        <v>0.29901722038615447</v>
      </c>
      <c r="O36" s="83">
        <f t="shared" si="18"/>
        <v>0.28209360155674496</v>
      </c>
      <c r="Q36" s="49">
        <f t="shared" si="11"/>
        <v>8.7096823064220494</v>
      </c>
      <c r="R36" s="236">
        <f t="shared" si="12"/>
        <v>4.934128373690994</v>
      </c>
      <c r="S36" s="92">
        <f t="shared" si="19"/>
        <v>-0.43348928237568046</v>
      </c>
    </row>
    <row r="37" spans="1:19" ht="20.100000000000001" customHeight="1" thickBot="1" x14ac:dyDescent="0.3">
      <c r="A37" s="14" t="s">
        <v>11</v>
      </c>
      <c r="B37" s="16"/>
      <c r="C37" s="28">
        <v>2784.67</v>
      </c>
      <c r="D37" s="227">
        <v>2383.7700000000009</v>
      </c>
      <c r="E37" s="32">
        <f>C37/$C$38</f>
        <v>9.9413345343841025E-3</v>
      </c>
      <c r="F37" s="234">
        <f>D37/$D$38</f>
        <v>1.0159578739132596E-2</v>
      </c>
      <c r="G37" s="90">
        <f t="shared" si="13"/>
        <v>-0.14396678960164011</v>
      </c>
      <c r="H37" s="86">
        <f t="shared" si="14"/>
        <v>2.1953210003511317E-2</v>
      </c>
      <c r="J37" s="28">
        <v>852.94300000000021</v>
      </c>
      <c r="K37" s="227">
        <v>548.49400000000003</v>
      </c>
      <c r="L37" s="32">
        <f t="shared" si="15"/>
        <v>1.3343110383008684E-2</v>
      </c>
      <c r="M37" s="234">
        <f t="shared" si="16"/>
        <v>8.4686420202556376E-3</v>
      </c>
      <c r="N37" s="90">
        <f t="shared" si="17"/>
        <v>-0.35693944378463754</v>
      </c>
      <c r="O37" s="86">
        <f t="shared" si="18"/>
        <v>-0.36531724784052355</v>
      </c>
      <c r="Q37" s="82">
        <f t="shared" si="11"/>
        <v>3.0629948970614116</v>
      </c>
      <c r="R37" s="239">
        <f t="shared" si="12"/>
        <v>2.300951853576477</v>
      </c>
      <c r="S37" s="95">
        <f>(R37-Q37)/Q37</f>
        <v>-0.24879017729217456</v>
      </c>
    </row>
    <row r="38" spans="1:19" ht="26.25" customHeight="1" thickBot="1" x14ac:dyDescent="0.3">
      <c r="A38" s="18" t="s">
        <v>12</v>
      </c>
      <c r="B38" s="75"/>
      <c r="C38" s="76">
        <f>C26+C27+C28+C31+C35+C36+C37</f>
        <v>280110.27999999997</v>
      </c>
      <c r="D38" s="228">
        <f>D26+D27+D28+D31+D35+D36+D37</f>
        <v>234632.75999999998</v>
      </c>
      <c r="E38" s="77">
        <f>C38/$C$38</f>
        <v>1</v>
      </c>
      <c r="F38" s="235">
        <f>D38/$D$38</f>
        <v>1</v>
      </c>
      <c r="G38" s="90">
        <f t="shared" si="13"/>
        <v>-0.16235576930628892</v>
      </c>
      <c r="H38" s="86">
        <f t="shared" si="14"/>
        <v>0</v>
      </c>
      <c r="I38" s="2"/>
      <c r="J38" s="76">
        <f>J26+J27+J28+J31+J35+J36+J37</f>
        <v>63923.85100000001</v>
      </c>
      <c r="K38" s="228">
        <f>K26+K27+K28+K31+K35+K36+K37</f>
        <v>64767.645000000004</v>
      </c>
      <c r="L38" s="77">
        <f>L26+L27+L28+L31+L35+L36+L37</f>
        <v>0.99999999999999989</v>
      </c>
      <c r="M38" s="235">
        <f>M26+M27+M28+M31+M35+M36+M37</f>
        <v>1</v>
      </c>
      <c r="N38" s="90">
        <f t="shared" si="17"/>
        <v>1.3199986965741383E-2</v>
      </c>
      <c r="O38" s="86">
        <v>0</v>
      </c>
      <c r="P38" s="2"/>
      <c r="Q38" s="35">
        <f t="shared" si="11"/>
        <v>2.2820958588167493</v>
      </c>
      <c r="R38" s="240">
        <f t="shared" si="12"/>
        <v>2.7603837162380911</v>
      </c>
      <c r="S38" s="95">
        <f>(R38-Q38)/Q38</f>
        <v>0.20958272001305447</v>
      </c>
    </row>
    <row r="40" spans="1:19" x14ac:dyDescent="0.25">
      <c r="A40" s="2"/>
    </row>
    <row r="41" spans="1:19" ht="8.25" customHeight="1" thickBot="1" x14ac:dyDescent="0.3"/>
    <row r="42" spans="1:19" ht="15" customHeight="1" x14ac:dyDescent="0.25">
      <c r="A42" s="392" t="s">
        <v>16</v>
      </c>
      <c r="B42" s="405"/>
      <c r="C42" s="408" t="s">
        <v>1</v>
      </c>
      <c r="D42" s="410"/>
      <c r="E42" s="404" t="s">
        <v>13</v>
      </c>
      <c r="F42" s="404"/>
      <c r="G42" s="408" t="s">
        <v>14</v>
      </c>
      <c r="H42" s="409"/>
      <c r="J42" s="416">
        <v>1000</v>
      </c>
      <c r="K42" s="404"/>
      <c r="L42" s="417" t="s">
        <v>13</v>
      </c>
      <c r="M42" s="418"/>
      <c r="N42" s="404" t="s">
        <v>14</v>
      </c>
      <c r="O42" s="409"/>
      <c r="Q42" s="403" t="s">
        <v>23</v>
      </c>
      <c r="R42" s="404"/>
      <c r="S42" s="208" t="s">
        <v>0</v>
      </c>
    </row>
    <row r="43" spans="1:19" ht="15" customHeight="1" x14ac:dyDescent="0.25">
      <c r="A43" s="406"/>
      <c r="B43" s="407"/>
      <c r="C43" s="411" t="str">
        <f>C5</f>
        <v>jan. - fev</v>
      </c>
      <c r="D43" s="402"/>
      <c r="E43" s="412" t="str">
        <f>C5</f>
        <v>jan. - fev</v>
      </c>
      <c r="F43" s="412"/>
      <c r="G43" s="411" t="str">
        <f>C5</f>
        <v>jan. - fev</v>
      </c>
      <c r="H43" s="413"/>
      <c r="J43" s="401" t="str">
        <f>C5</f>
        <v>jan. - fev</v>
      </c>
      <c r="K43" s="412"/>
      <c r="L43" s="414" t="str">
        <f>C5</f>
        <v>jan. - fev</v>
      </c>
      <c r="M43" s="415"/>
      <c r="N43" s="412" t="str">
        <f>C5</f>
        <v>jan. - fev</v>
      </c>
      <c r="O43" s="413"/>
      <c r="Q43" s="401" t="str">
        <f>C5</f>
        <v>jan. - fev</v>
      </c>
      <c r="R43" s="402"/>
      <c r="S43" s="209" t="str">
        <f>S24</f>
        <v>2019 /2018</v>
      </c>
    </row>
    <row r="44" spans="1:19" ht="15.75" customHeight="1" x14ac:dyDescent="0.25">
      <c r="A44" s="406"/>
      <c r="B44" s="407"/>
      <c r="C44" s="221">
        <f>C6</f>
        <v>2018</v>
      </c>
      <c r="D44" s="219">
        <f>D6</f>
        <v>2019</v>
      </c>
      <c r="E44" s="216">
        <f>C6</f>
        <v>2018</v>
      </c>
      <c r="F44" s="219">
        <f>D6</f>
        <v>2019</v>
      </c>
      <c r="G44" s="221" t="s">
        <v>1</v>
      </c>
      <c r="H44" s="222" t="s">
        <v>15</v>
      </c>
      <c r="J44" s="215">
        <f>C6</f>
        <v>2018</v>
      </c>
      <c r="K44" s="220">
        <f>D6</f>
        <v>2019</v>
      </c>
      <c r="L44" s="218">
        <f>C6</f>
        <v>2018</v>
      </c>
      <c r="M44" s="219">
        <f>D6</f>
        <v>2019</v>
      </c>
      <c r="N44" s="217">
        <v>1000</v>
      </c>
      <c r="O44" s="222" t="s">
        <v>15</v>
      </c>
      <c r="Q44" s="215">
        <f>Q25</f>
        <v>2018</v>
      </c>
      <c r="R44" s="220">
        <f>R25</f>
        <v>2019</v>
      </c>
      <c r="S44" s="209" t="s">
        <v>24</v>
      </c>
    </row>
    <row r="45" spans="1:19" ht="20.100000000000001" customHeight="1" x14ac:dyDescent="0.25">
      <c r="A45" s="14" t="s">
        <v>4</v>
      </c>
      <c r="B45" s="1"/>
      <c r="C45" s="25">
        <v>51238.459999999977</v>
      </c>
      <c r="D45" s="223">
        <v>54681.879999999961</v>
      </c>
      <c r="E45" s="31">
        <f>C45/$C$57</f>
        <v>0.2778099417091246</v>
      </c>
      <c r="F45" s="229">
        <f>D45/$D$57</f>
        <v>0.2548810157227932</v>
      </c>
      <c r="G45" s="87">
        <f>(D45-C45)/C45</f>
        <v>6.7203815259084393E-2</v>
      </c>
      <c r="H45" s="83">
        <f>(F45-E45)/E45</f>
        <v>-8.2534576859523159E-2</v>
      </c>
      <c r="J45" s="25">
        <v>17769.022000000004</v>
      </c>
      <c r="K45" s="223">
        <v>18485.415000000008</v>
      </c>
      <c r="L45" s="31">
        <f>J45/$J$57</f>
        <v>0.36658085616834507</v>
      </c>
      <c r="M45" s="229">
        <f>K45/$K$57</f>
        <v>0.34081481101270455</v>
      </c>
      <c r="N45" s="87">
        <f>(K45-J45)/J45</f>
        <v>4.031696285816988E-2</v>
      </c>
      <c r="O45" s="83">
        <f>(M45-L45)/L45</f>
        <v>-7.0287481525789133E-2</v>
      </c>
      <c r="Q45" s="49">
        <f t="shared" ref="Q45:R47" si="23">(J45/C45)*10</f>
        <v>3.4679071150850382</v>
      </c>
      <c r="R45" s="236">
        <f t="shared" si="23"/>
        <v>3.3805375747871178</v>
      </c>
      <c r="S45" s="92">
        <f>(R45-Q45)/Q45</f>
        <v>-2.5193737144190497E-2</v>
      </c>
    </row>
    <row r="46" spans="1:19" ht="20.100000000000001" customHeight="1" x14ac:dyDescent="0.25">
      <c r="A46" s="14" t="s">
        <v>5</v>
      </c>
      <c r="B46" s="1"/>
      <c r="C46" s="25">
        <v>46660.219999999987</v>
      </c>
      <c r="D46" s="223">
        <v>50672.630000000012</v>
      </c>
      <c r="E46" s="31">
        <f>C46/$C$57</f>
        <v>0.2529871701517753</v>
      </c>
      <c r="F46" s="229">
        <f>D46/$D$57</f>
        <v>0.23619325823737763</v>
      </c>
      <c r="G46" s="87">
        <f>(D46-C46)/C46</f>
        <v>8.5992093479199769E-2</v>
      </c>
      <c r="H46" s="83">
        <f>(F46-E46)/E46</f>
        <v>-6.6382464787927573E-2</v>
      </c>
      <c r="J46" s="25">
        <v>12200.305</v>
      </c>
      <c r="K46" s="223">
        <v>12968.604999999996</v>
      </c>
      <c r="L46" s="31">
        <f>J46/$J$57</f>
        <v>0.25169636530445738</v>
      </c>
      <c r="M46" s="229">
        <f>K46/$K$57</f>
        <v>0.23910161942122543</v>
      </c>
      <c r="N46" s="87">
        <f>(K46-J46)/J46</f>
        <v>6.297383549017796E-2</v>
      </c>
      <c r="O46" s="83">
        <f>(M46-L46)/L46</f>
        <v>-5.0039442834214444E-2</v>
      </c>
      <c r="Q46" s="49">
        <f t="shared" si="23"/>
        <v>2.6147122752528822</v>
      </c>
      <c r="R46" s="236">
        <f t="shared" si="23"/>
        <v>2.5592918701871192</v>
      </c>
      <c r="S46" s="92">
        <f>(R46-Q46)/Q46</f>
        <v>-2.1195603657921776E-2</v>
      </c>
    </row>
    <row r="47" spans="1:19" ht="20.100000000000001" customHeight="1" x14ac:dyDescent="0.25">
      <c r="A47" s="33" t="s">
        <v>42</v>
      </c>
      <c r="B47" s="21"/>
      <c r="C47" s="27">
        <f>C48+C49</f>
        <v>71919.600000000006</v>
      </c>
      <c r="D47" s="224">
        <f>D48+D49</f>
        <v>91382.999999999956</v>
      </c>
      <c r="E47" s="34">
        <f>C47/$C$57</f>
        <v>0.38994106934017081</v>
      </c>
      <c r="F47" s="230">
        <f>D47/$D$57</f>
        <v>0.42595082429126463</v>
      </c>
      <c r="G47" s="88">
        <f>(D47-C47)/C47</f>
        <v>0.27062720037374999</v>
      </c>
      <c r="H47" s="84">
        <f>(F47-E47)/E47</f>
        <v>9.2346658976000764E-2</v>
      </c>
      <c r="J47" s="27">
        <f>J48+J49</f>
        <v>8230.6819999999989</v>
      </c>
      <c r="K47" s="224">
        <f>K48+K49</f>
        <v>10064.974000000002</v>
      </c>
      <c r="L47" s="34">
        <f>J47/$J$57</f>
        <v>0.16980171752893242</v>
      </c>
      <c r="M47" s="230">
        <f>K47/$K$57</f>
        <v>0.18556749803332973</v>
      </c>
      <c r="N47" s="88">
        <f>(K47-J47)/J47</f>
        <v>0.22286026844434073</v>
      </c>
      <c r="O47" s="84">
        <f>(M47-L47)/L47</f>
        <v>9.2848180417910001E-2</v>
      </c>
      <c r="Q47" s="50">
        <f t="shared" si="23"/>
        <v>1.1444282226263771</v>
      </c>
      <c r="R47" s="237">
        <f t="shared" si="23"/>
        <v>1.1014055130604168</v>
      </c>
      <c r="S47" s="93">
        <f>(R47-Q47)/Q47</f>
        <v>-3.7593191705135011E-2</v>
      </c>
    </row>
    <row r="48" spans="1:19" ht="20.100000000000001" customHeight="1" x14ac:dyDescent="0.25">
      <c r="A48" s="14"/>
      <c r="B48" s="1" t="s">
        <v>6</v>
      </c>
      <c r="C48" s="25">
        <v>68576.900000000009</v>
      </c>
      <c r="D48" s="223">
        <v>88907.869999999952</v>
      </c>
      <c r="E48" s="44">
        <f t="shared" ref="E48:E54" si="24">C48/$C$57</f>
        <v>0.37181727537463999</v>
      </c>
      <c r="F48" s="231">
        <f t="shared" ref="F48:F54" si="25">D48/$D$57</f>
        <v>0.4144138462567501</v>
      </c>
      <c r="G48" s="87">
        <f t="shared" ref="G48:G56" si="26">(D48-C48)/C48</f>
        <v>0.29646965669197556</v>
      </c>
      <c r="H48" s="83">
        <f t="shared" ref="H48:H56" si="27">(F48-E48)/E48</f>
        <v>0.11456318386279969</v>
      </c>
      <c r="J48" s="25">
        <v>7418.0639999999985</v>
      </c>
      <c r="K48" s="223">
        <v>9656.3180000000011</v>
      </c>
      <c r="L48" s="44">
        <f t="shared" ref="L48:L55" si="28">J48/$J$57</f>
        <v>0.15303713689090923</v>
      </c>
      <c r="M48" s="231">
        <f t="shared" ref="M48:M55" si="29">K48/$K$57</f>
        <v>0.17803312472284641</v>
      </c>
      <c r="N48" s="87">
        <f t="shared" ref="N48:N55" si="30">(K48-J48)/J48</f>
        <v>0.30173020885233709</v>
      </c>
      <c r="O48" s="83">
        <f t="shared" ref="O48:O55" si="31">(M48-L48)/L48</f>
        <v>0.16333282456633574</v>
      </c>
      <c r="Q48" s="49">
        <f t="shared" ref="Q48:Q55" si="32">(J48/C48)*10</f>
        <v>1.0817146881821718</v>
      </c>
      <c r="R48" s="236">
        <f t="shared" ref="R48:R55" si="33">(K48/D48)*10</f>
        <v>1.0861038510988967</v>
      </c>
      <c r="S48" s="92">
        <f t="shared" ref="S48:S55" si="34">(R48-Q48)/Q48</f>
        <v>4.0575975945200404E-3</v>
      </c>
    </row>
    <row r="49" spans="1:19" ht="20.100000000000001" customHeight="1" x14ac:dyDescent="0.25">
      <c r="A49" s="14"/>
      <c r="B49" s="1" t="s">
        <v>43</v>
      </c>
      <c r="C49" s="25">
        <v>3342.7000000000021</v>
      </c>
      <c r="D49" s="223">
        <v>2475.130000000001</v>
      </c>
      <c r="E49" s="43">
        <f t="shared" si="24"/>
        <v>1.8123793965530811E-2</v>
      </c>
      <c r="F49" s="232">
        <f t="shared" si="25"/>
        <v>1.1536978034514502E-2</v>
      </c>
      <c r="G49" s="87">
        <f t="shared" si="26"/>
        <v>-0.25954168785712167</v>
      </c>
      <c r="H49" s="83">
        <f t="shared" si="27"/>
        <v>-0.36343471701033508</v>
      </c>
      <c r="J49" s="25">
        <v>812.61800000000005</v>
      </c>
      <c r="K49" s="223">
        <v>408.65600000000012</v>
      </c>
      <c r="L49" s="43">
        <f t="shared" si="28"/>
        <v>1.6764580638023194E-2</v>
      </c>
      <c r="M49" s="232">
        <f t="shared" si="29"/>
        <v>7.5343733104833062E-3</v>
      </c>
      <c r="N49" s="87">
        <f t="shared" si="30"/>
        <v>-0.49711180407030103</v>
      </c>
      <c r="O49" s="83">
        <f t="shared" si="31"/>
        <v>-0.55057788362478677</v>
      </c>
      <c r="Q49" s="49">
        <f t="shared" si="32"/>
        <v>2.4310228258593338</v>
      </c>
      <c r="R49" s="236">
        <f t="shared" si="33"/>
        <v>1.6510486317890372</v>
      </c>
      <c r="S49" s="92">
        <f t="shared" si="34"/>
        <v>-0.32084198707372741</v>
      </c>
    </row>
    <row r="50" spans="1:19" ht="20.100000000000001" customHeight="1" x14ac:dyDescent="0.25">
      <c r="A50" s="33" t="s">
        <v>41</v>
      </c>
      <c r="B50" s="21"/>
      <c r="C50" s="27">
        <f>SUM(C51:C53)</f>
        <v>11420.820000000002</v>
      </c>
      <c r="D50" s="224">
        <f>SUM(D51:D53)</f>
        <v>14791.239999999996</v>
      </c>
      <c r="E50" s="34">
        <f t="shared" si="24"/>
        <v>6.192257414587414E-2</v>
      </c>
      <c r="F50" s="230">
        <f t="shared" si="25"/>
        <v>6.8944342714617884E-2</v>
      </c>
      <c r="G50" s="88">
        <f t="shared" si="26"/>
        <v>0.29511190965272144</v>
      </c>
      <c r="H50" s="84">
        <f t="shared" si="27"/>
        <v>0.11339594106992724</v>
      </c>
      <c r="J50" s="27">
        <f>SUM(J51:J53)</f>
        <v>9096.6060000000016</v>
      </c>
      <c r="K50" s="224">
        <f>SUM(K51:K53)</f>
        <v>11746.441000000003</v>
      </c>
      <c r="L50" s="34">
        <f t="shared" si="28"/>
        <v>0.18766601874352482</v>
      </c>
      <c r="M50" s="230">
        <f t="shared" si="29"/>
        <v>0.21656863367616486</v>
      </c>
      <c r="N50" s="88">
        <f t="shared" si="30"/>
        <v>0.29129930437791857</v>
      </c>
      <c r="O50" s="84">
        <f t="shared" si="31"/>
        <v>0.15401091324977709</v>
      </c>
      <c r="Q50" s="50">
        <f t="shared" si="32"/>
        <v>7.9649324654446882</v>
      </c>
      <c r="R50" s="237">
        <f t="shared" si="33"/>
        <v>7.9414849600168793</v>
      </c>
      <c r="S50" s="93">
        <f t="shared" si="34"/>
        <v>-2.9438423400994702E-3</v>
      </c>
    </row>
    <row r="51" spans="1:19" ht="20.100000000000001" customHeight="1" x14ac:dyDescent="0.25">
      <c r="A51" s="14"/>
      <c r="B51" s="5" t="s">
        <v>7</v>
      </c>
      <c r="C51" s="42">
        <v>10182.950000000001</v>
      </c>
      <c r="D51" s="225">
        <v>13562.389999999996</v>
      </c>
      <c r="E51" s="31">
        <f t="shared" si="24"/>
        <v>5.5210963520896834E-2</v>
      </c>
      <c r="F51" s="229">
        <f t="shared" si="25"/>
        <v>6.3216475710576425E-2</v>
      </c>
      <c r="G51" s="87">
        <f t="shared" si="26"/>
        <v>0.33187239454185624</v>
      </c>
      <c r="H51" s="83">
        <f t="shared" si="27"/>
        <v>0.14499859591563874</v>
      </c>
      <c r="J51" s="42">
        <v>8024.6020000000017</v>
      </c>
      <c r="K51" s="225">
        <v>10827.513000000003</v>
      </c>
      <c r="L51" s="31">
        <f t="shared" si="28"/>
        <v>0.16555021832772868</v>
      </c>
      <c r="M51" s="229">
        <f t="shared" si="29"/>
        <v>0.19962639718029596</v>
      </c>
      <c r="N51" s="87">
        <f t="shared" si="30"/>
        <v>0.34928972178308659</v>
      </c>
      <c r="O51" s="83">
        <f t="shared" si="31"/>
        <v>0.20583590403432117</v>
      </c>
      <c r="Q51" s="49">
        <f t="shared" si="32"/>
        <v>7.8804295415375716</v>
      </c>
      <c r="R51" s="236">
        <f t="shared" si="33"/>
        <v>7.9834844743441282</v>
      </c>
      <c r="S51" s="92">
        <f t="shared" si="34"/>
        <v>1.3077324308701239E-2</v>
      </c>
    </row>
    <row r="52" spans="1:19" ht="20.100000000000001" customHeight="1" x14ac:dyDescent="0.25">
      <c r="A52" s="14"/>
      <c r="B52" s="5" t="s">
        <v>8</v>
      </c>
      <c r="C52" s="42">
        <v>1089.7900000000004</v>
      </c>
      <c r="D52" s="225">
        <v>1090.1800000000003</v>
      </c>
      <c r="E52" s="31">
        <f t="shared" si="24"/>
        <v>5.9087352815675401E-3</v>
      </c>
      <c r="F52" s="229">
        <f t="shared" si="25"/>
        <v>5.0815038861259888E-3</v>
      </c>
      <c r="G52" s="87">
        <f t="shared" si="26"/>
        <v>3.5786711201228909E-4</v>
      </c>
      <c r="H52" s="83">
        <f t="shared" si="27"/>
        <v>-0.14000143110525226</v>
      </c>
      <c r="J52" s="42">
        <v>951.75700000000006</v>
      </c>
      <c r="K52" s="225">
        <v>838.875</v>
      </c>
      <c r="L52" s="31">
        <f t="shared" si="28"/>
        <v>1.9635064660520739E-2</v>
      </c>
      <c r="M52" s="229">
        <f t="shared" si="29"/>
        <v>1.5466302735874871E-2</v>
      </c>
      <c r="N52" s="87">
        <f t="shared" si="30"/>
        <v>-0.11860380328172007</v>
      </c>
      <c r="O52" s="83">
        <f t="shared" si="31"/>
        <v>-0.21231210575169601</v>
      </c>
      <c r="Q52" s="49">
        <f t="shared" si="32"/>
        <v>8.7333981776305496</v>
      </c>
      <c r="R52" s="236">
        <f t="shared" si="33"/>
        <v>7.6948302115247005</v>
      </c>
      <c r="S52" s="92">
        <f t="shared" si="34"/>
        <v>-0.11891911315414477</v>
      </c>
    </row>
    <row r="53" spans="1:19" ht="20.100000000000001" customHeight="1" x14ac:dyDescent="0.25">
      <c r="A53" s="45"/>
      <c r="B53" s="46" t="s">
        <v>9</v>
      </c>
      <c r="C53" s="47">
        <v>148.08000000000001</v>
      </c>
      <c r="D53" s="226">
        <v>138.66999999999999</v>
      </c>
      <c r="E53" s="48">
        <f t="shared" si="24"/>
        <v>8.0287534340975884E-4</v>
      </c>
      <c r="F53" s="233">
        <f t="shared" si="25"/>
        <v>6.4636311791547323E-4</v>
      </c>
      <c r="G53" s="87">
        <f t="shared" si="26"/>
        <v>-6.3546731496488554E-2</v>
      </c>
      <c r="H53" s="83">
        <f t="shared" si="27"/>
        <v>-0.19493963387839072</v>
      </c>
      <c r="J53" s="47">
        <v>120.24699999999999</v>
      </c>
      <c r="K53" s="226">
        <v>80.053000000000011</v>
      </c>
      <c r="L53" s="48">
        <f t="shared" si="28"/>
        <v>2.4807357552753873E-3</v>
      </c>
      <c r="M53" s="233">
        <f t="shared" si="29"/>
        <v>1.4759337599940293E-3</v>
      </c>
      <c r="N53" s="87">
        <f t="shared" si="30"/>
        <v>-0.33426197742979019</v>
      </c>
      <c r="O53" s="83">
        <f t="shared" si="31"/>
        <v>-0.4050419288489735</v>
      </c>
      <c r="Q53" s="49">
        <f t="shared" si="32"/>
        <v>8.120407887628307</v>
      </c>
      <c r="R53" s="236">
        <f t="shared" si="33"/>
        <v>5.7729141126415238</v>
      </c>
      <c r="S53" s="92">
        <f t="shared" si="34"/>
        <v>-0.28908569710682425</v>
      </c>
    </row>
    <row r="54" spans="1:19" ht="20.100000000000001" customHeight="1" x14ac:dyDescent="0.25">
      <c r="A54" s="14" t="s">
        <v>44</v>
      </c>
      <c r="B54" s="5"/>
      <c r="C54" s="42">
        <v>117.25000000000001</v>
      </c>
      <c r="D54" s="225">
        <v>199.52999999999994</v>
      </c>
      <c r="E54" s="31">
        <f t="shared" si="24"/>
        <v>6.3571808491892374E-4</v>
      </c>
      <c r="F54" s="229">
        <f t="shared" si="25"/>
        <v>9.3004134216250335E-4</v>
      </c>
      <c r="G54" s="89">
        <f t="shared" si="26"/>
        <v>0.70174840085287782</v>
      </c>
      <c r="H54" s="85">
        <f t="shared" si="27"/>
        <v>0.46297763777023287</v>
      </c>
      <c r="J54" s="42">
        <v>76.275000000000006</v>
      </c>
      <c r="K54" s="225">
        <v>73.063000000000002</v>
      </c>
      <c r="L54" s="31">
        <f t="shared" si="28"/>
        <v>1.5735787149253637E-3</v>
      </c>
      <c r="M54" s="229">
        <f t="shared" si="29"/>
        <v>1.3470594269601858E-3</v>
      </c>
      <c r="N54" s="89">
        <f t="shared" si="30"/>
        <v>-4.2110783349721445E-2</v>
      </c>
      <c r="O54" s="85">
        <f t="shared" si="31"/>
        <v>-0.14395167258977692</v>
      </c>
      <c r="Q54" s="81">
        <f t="shared" si="32"/>
        <v>6.5053304904051164</v>
      </c>
      <c r="R54" s="238">
        <f t="shared" si="33"/>
        <v>3.6617551245426765</v>
      </c>
      <c r="S54" s="94">
        <f t="shared" si="34"/>
        <v>-0.43711466620435413</v>
      </c>
    </row>
    <row r="55" spans="1:19" ht="20.100000000000001" customHeight="1" x14ac:dyDescent="0.25">
      <c r="A55" s="14" t="s">
        <v>10</v>
      </c>
      <c r="B55" s="1"/>
      <c r="C55" s="25">
        <v>1409.7500000000002</v>
      </c>
      <c r="D55" s="223">
        <v>1263.6899999999998</v>
      </c>
      <c r="E55" s="31">
        <f>C55/$C$57</f>
        <v>7.6435272512959725E-3</v>
      </c>
      <c r="F55" s="229">
        <f>D55/$D$57</f>
        <v>5.8902618336958553E-3</v>
      </c>
      <c r="G55" s="87">
        <f t="shared" si="26"/>
        <v>-0.10360702252172398</v>
      </c>
      <c r="H55" s="83">
        <f t="shared" si="27"/>
        <v>-0.22937910207657705</v>
      </c>
      <c r="J55" s="25">
        <v>742.55199999999957</v>
      </c>
      <c r="K55" s="223">
        <v>563.56200000000013</v>
      </c>
      <c r="L55" s="31">
        <f t="shared" si="28"/>
        <v>1.5319095666014526E-2</v>
      </c>
      <c r="M55" s="229">
        <f t="shared" si="29"/>
        <v>1.0390368651390394E-2</v>
      </c>
      <c r="N55" s="87">
        <f t="shared" si="30"/>
        <v>-0.24104709165149316</v>
      </c>
      <c r="O55" s="83">
        <f t="shared" si="31"/>
        <v>-0.3217374655841162</v>
      </c>
      <c r="Q55" s="49">
        <f t="shared" si="32"/>
        <v>5.2672601525093068</v>
      </c>
      <c r="R55" s="236">
        <f t="shared" si="33"/>
        <v>4.4596538708069247</v>
      </c>
      <c r="S55" s="92">
        <f t="shared" si="34"/>
        <v>-0.15332568704009064</v>
      </c>
    </row>
    <row r="56" spans="1:19" ht="20.100000000000001" customHeight="1" thickBot="1" x14ac:dyDescent="0.3">
      <c r="A56" s="14" t="s">
        <v>11</v>
      </c>
      <c r="B56" s="16"/>
      <c r="C56" s="28">
        <v>1671</v>
      </c>
      <c r="D56" s="227">
        <v>1546.8799999999999</v>
      </c>
      <c r="E56" s="32">
        <f>C56/$C$57</f>
        <v>9.0599993168402684E-3</v>
      </c>
      <c r="F56" s="234">
        <f>D56/$D$57</f>
        <v>7.2102558580881748E-3</v>
      </c>
      <c r="G56" s="90">
        <f t="shared" si="26"/>
        <v>-7.4278874925194568E-2</v>
      </c>
      <c r="H56" s="86">
        <f t="shared" si="27"/>
        <v>-0.20416596006954263</v>
      </c>
      <c r="J56" s="28">
        <v>356.87099999999992</v>
      </c>
      <c r="K56" s="227">
        <v>336.82400000000001</v>
      </c>
      <c r="L56" s="32">
        <f>J56/$J$57</f>
        <v>7.3623678738004503E-3</v>
      </c>
      <c r="M56" s="234">
        <f>K56/$K$57</f>
        <v>6.2100097782247865E-3</v>
      </c>
      <c r="N56" s="90">
        <f>(K56-J56)/J56</f>
        <v>-5.6174359922772983E-2</v>
      </c>
      <c r="O56" s="86">
        <f>(M56-L56)/L56</f>
        <v>-0.15652003748364957</v>
      </c>
      <c r="Q56" s="82">
        <f>(J56/C56)*10</f>
        <v>2.1356732495511666</v>
      </c>
      <c r="R56" s="239">
        <f>(K56/D56)*10</f>
        <v>2.1774410426148121</v>
      </c>
      <c r="S56" s="95">
        <f>(R56-Q56)/Q56</f>
        <v>1.9557201960750999E-2</v>
      </c>
    </row>
    <row r="57" spans="1:19" ht="26.25" customHeight="1" thickBot="1" x14ac:dyDescent="0.3">
      <c r="A57" s="18" t="s">
        <v>12</v>
      </c>
      <c r="B57" s="75"/>
      <c r="C57" s="76">
        <f>C45+C46+C47+C50+C54+C55+C56</f>
        <v>184437.09999999998</v>
      </c>
      <c r="D57" s="228">
        <f>D45+D46+D47+D50+D54+D55+D56</f>
        <v>214538.84999999995</v>
      </c>
      <c r="E57" s="77">
        <f>E45+E46+E47+E50+E54+E55+E56</f>
        <v>1</v>
      </c>
      <c r="F57" s="235">
        <f>F45+F46+F47+F50+F54+F55+F56</f>
        <v>0.99999999999999989</v>
      </c>
      <c r="G57" s="90">
        <f>(D57-C57)/C57</f>
        <v>0.16320875789090142</v>
      </c>
      <c r="H57" s="86">
        <v>0</v>
      </c>
      <c r="I57" s="2"/>
      <c r="J57" s="76">
        <f>J45+J46+J47+J50+J54+J55+J56</f>
        <v>48472.313000000002</v>
      </c>
      <c r="K57" s="228">
        <f>K45+K46+K47+K50+K54+K55+K56</f>
        <v>54238.884000000013</v>
      </c>
      <c r="L57" s="77">
        <f>L45+L46+L47+L50+L54+L55+L56</f>
        <v>1</v>
      </c>
      <c r="M57" s="235">
        <f>M45+M46+M47+M50+M54+M55+M56</f>
        <v>1</v>
      </c>
      <c r="N57" s="90">
        <f>(K57-J57)/J57</f>
        <v>0.11896628493878579</v>
      </c>
      <c r="O57" s="86">
        <v>0</v>
      </c>
      <c r="P57" s="2"/>
      <c r="Q57" s="35">
        <f>(J57/C57)*10</f>
        <v>2.6281216197825712</v>
      </c>
      <c r="R57" s="240">
        <f>(K57/D57)*10</f>
        <v>2.5281614029347144</v>
      </c>
      <c r="S57" s="95">
        <f>(R57-Q57)/Q57</f>
        <v>-3.8034852000542768E-2</v>
      </c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45">
    <mergeCell ref="L43:M43"/>
    <mergeCell ref="N43:O43"/>
    <mergeCell ref="L4:M4"/>
    <mergeCell ref="N4:O4"/>
    <mergeCell ref="L23:M23"/>
    <mergeCell ref="N23:O23"/>
    <mergeCell ref="L42:M42"/>
    <mergeCell ref="N42:O42"/>
    <mergeCell ref="A42:B44"/>
    <mergeCell ref="C42:D42"/>
    <mergeCell ref="J42:K42"/>
    <mergeCell ref="C43:D43"/>
    <mergeCell ref="E43:F43"/>
    <mergeCell ref="G43:H43"/>
    <mergeCell ref="J43:K43"/>
    <mergeCell ref="E42:F42"/>
    <mergeCell ref="G42:H42"/>
    <mergeCell ref="J24:K24"/>
    <mergeCell ref="L24:M24"/>
    <mergeCell ref="N24:O24"/>
    <mergeCell ref="C4:D4"/>
    <mergeCell ref="C5:D5"/>
    <mergeCell ref="E5:F5"/>
    <mergeCell ref="G5:H5"/>
    <mergeCell ref="J4:K4"/>
    <mergeCell ref="J5:K5"/>
    <mergeCell ref="L5:M5"/>
    <mergeCell ref="N5:O5"/>
    <mergeCell ref="J23:K23"/>
    <mergeCell ref="A4:B6"/>
    <mergeCell ref="G4:H4"/>
    <mergeCell ref="E4:F4"/>
    <mergeCell ref="A23:B25"/>
    <mergeCell ref="C23:D23"/>
    <mergeCell ref="C24:D24"/>
    <mergeCell ref="E24:F24"/>
    <mergeCell ref="G24:H24"/>
    <mergeCell ref="E23:F23"/>
    <mergeCell ref="G23:H23"/>
    <mergeCell ref="Q43:R43"/>
    <mergeCell ref="Q4:R4"/>
    <mergeCell ref="Q5:R5"/>
    <mergeCell ref="Q23:R23"/>
    <mergeCell ref="Q24:R24"/>
    <mergeCell ref="Q42:R4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G7:H19</xm:sqref>
        </x14:conditionalFormatting>
        <x14:conditionalFormatting xmlns:xm="http://schemas.microsoft.com/office/excel/2006/main">
          <x14:cfRule type="iconSet" priority="15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N7:O19</xm:sqref>
        </x14:conditionalFormatting>
        <x14:conditionalFormatting xmlns:xm="http://schemas.microsoft.com/office/excel/2006/main">
          <x14:cfRule type="iconSet" priority="14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S7:S19</xm:sqref>
        </x14:conditionalFormatting>
        <x14:conditionalFormatting xmlns:xm="http://schemas.microsoft.com/office/excel/2006/main">
          <x14:cfRule type="iconSet" priority="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G26:H38</xm:sqref>
        </x14:conditionalFormatting>
        <x14:conditionalFormatting xmlns:xm="http://schemas.microsoft.com/office/excel/2006/main">
          <x14:cfRule type="iconSet" priority="5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N26:O38</xm:sqref>
        </x14:conditionalFormatting>
        <x14:conditionalFormatting xmlns:xm="http://schemas.microsoft.com/office/excel/2006/main">
          <x14:cfRule type="iconSet" priority="4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S26:S38</xm:sqref>
        </x14:conditionalFormatting>
        <x14:conditionalFormatting xmlns:xm="http://schemas.microsoft.com/office/excel/2006/main">
          <x14:cfRule type="iconSet" priority="3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G45:H57</xm:sqref>
        </x14:conditionalFormatting>
        <x14:conditionalFormatting xmlns:xm="http://schemas.microsoft.com/office/excel/2006/main">
          <x14:cfRule type="iconSet" priority="2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N45:O57</xm:sqref>
        </x14:conditionalFormatting>
        <x14:conditionalFormatting xmlns:xm="http://schemas.microsoft.com/office/excel/2006/main">
          <x14:cfRule type="iconSet" priority="1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S45:S57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>
    <pageSetUpPr fitToPage="1"/>
  </sheetPr>
  <dimension ref="A1:U19"/>
  <sheetViews>
    <sheetView showGridLines="0" workbookViewId="0">
      <selection activeCell="L7" sqref="L7:M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10" width="9.5703125" customWidth="1"/>
    <col min="11" max="11" width="2.140625" customWidth="1"/>
    <col min="16" max="17" width="9.5703125" customWidth="1"/>
    <col min="18" max="18" width="2" style="13" customWidth="1"/>
    <col min="19" max="20" width="9.140625" style="51"/>
    <col min="21" max="21" width="10.85546875" customWidth="1"/>
  </cols>
  <sheetData>
    <row r="1" spans="1:21" ht="15.75" x14ac:dyDescent="0.25">
      <c r="A1" s="41" t="s">
        <v>99</v>
      </c>
      <c r="B1" s="6"/>
    </row>
    <row r="3" spans="1:21" ht="15.75" thickBot="1" x14ac:dyDescent="0.3"/>
    <row r="4" spans="1:21" x14ac:dyDescent="0.25">
      <c r="A4" s="392" t="s">
        <v>17</v>
      </c>
      <c r="B4" s="405"/>
      <c r="C4" s="405"/>
      <c r="D4" s="405"/>
      <c r="E4" s="408" t="s">
        <v>1</v>
      </c>
      <c r="F4" s="410"/>
      <c r="G4" s="404" t="s">
        <v>13</v>
      </c>
      <c r="H4" s="404"/>
      <c r="I4" s="421" t="s">
        <v>139</v>
      </c>
      <c r="J4" s="409"/>
      <c r="L4" s="416" t="s">
        <v>20</v>
      </c>
      <c r="M4" s="404"/>
      <c r="N4" s="417" t="s">
        <v>13</v>
      </c>
      <c r="O4" s="418"/>
      <c r="P4" s="419" t="s">
        <v>139</v>
      </c>
      <c r="Q4" s="409"/>
      <c r="R4"/>
      <c r="S4" s="403" t="s">
        <v>23</v>
      </c>
      <c r="T4" s="404"/>
      <c r="U4" s="208" t="s">
        <v>0</v>
      </c>
    </row>
    <row r="5" spans="1:21" x14ac:dyDescent="0.25">
      <c r="A5" s="406"/>
      <c r="B5" s="407"/>
      <c r="C5" s="407"/>
      <c r="D5" s="407"/>
      <c r="E5" s="411" t="s">
        <v>175</v>
      </c>
      <c r="F5" s="402"/>
      <c r="G5" s="412" t="str">
        <f>E5</f>
        <v>jan.-fev</v>
      </c>
      <c r="H5" s="412"/>
      <c r="I5" s="411" t="str">
        <f>G5</f>
        <v>jan.-fev</v>
      </c>
      <c r="J5" s="413"/>
      <c r="L5" s="401" t="str">
        <f>E5</f>
        <v>jan.-fev</v>
      </c>
      <c r="M5" s="412"/>
      <c r="N5" s="414" t="str">
        <f>E5</f>
        <v>jan.-fev</v>
      </c>
      <c r="O5" s="415"/>
      <c r="P5" s="412" t="str">
        <f>E5</f>
        <v>jan.-fev</v>
      </c>
      <c r="Q5" s="413"/>
      <c r="R5"/>
      <c r="S5" s="401" t="str">
        <f>E5</f>
        <v>jan.-fev</v>
      </c>
      <c r="T5" s="402"/>
      <c r="U5" s="209" t="s">
        <v>137</v>
      </c>
    </row>
    <row r="6" spans="1:21" ht="15.75" thickBot="1" x14ac:dyDescent="0.3">
      <c r="A6" s="393"/>
      <c r="B6" s="420"/>
      <c r="C6" s="420"/>
      <c r="D6" s="420"/>
      <c r="E6" s="148">
        <v>2018</v>
      </c>
      <c r="F6" s="241">
        <v>2019</v>
      </c>
      <c r="G6" s="216">
        <f>E6</f>
        <v>2018</v>
      </c>
      <c r="H6" s="219">
        <f>F6</f>
        <v>2019</v>
      </c>
      <c r="I6" s="221" t="s">
        <v>1</v>
      </c>
      <c r="J6" s="222" t="s">
        <v>15</v>
      </c>
      <c r="L6" s="215">
        <f>E6</f>
        <v>2018</v>
      </c>
      <c r="M6" s="220">
        <f>F6</f>
        <v>2019</v>
      </c>
      <c r="N6" s="218">
        <f>G6</f>
        <v>2018</v>
      </c>
      <c r="O6" s="219">
        <f>H6</f>
        <v>2019</v>
      </c>
      <c r="P6" s="217">
        <v>1000</v>
      </c>
      <c r="Q6" s="222" t="s">
        <v>15</v>
      </c>
      <c r="R6"/>
      <c r="S6" s="291">
        <f>E6</f>
        <v>2018</v>
      </c>
      <c r="T6" s="220">
        <f>F6</f>
        <v>2019</v>
      </c>
      <c r="U6" s="209" t="s">
        <v>24</v>
      </c>
    </row>
    <row r="7" spans="1:21" ht="24" customHeight="1" thickBot="1" x14ac:dyDescent="0.3">
      <c r="A7" s="18" t="s">
        <v>21</v>
      </c>
      <c r="B7" s="19"/>
      <c r="C7" s="19"/>
      <c r="D7" s="19"/>
      <c r="E7" s="23">
        <v>280110.2799999998</v>
      </c>
      <c r="F7" s="242">
        <v>234632.75999999983</v>
      </c>
      <c r="G7" s="20">
        <f>E7/E15</f>
        <v>0.60297462015607539</v>
      </c>
      <c r="H7" s="243">
        <f>F7/F15</f>
        <v>0.52236774269860919</v>
      </c>
      <c r="I7" s="153">
        <f t="shared" ref="I7:I11" si="0">(F7-E7)/E7</f>
        <v>-0.16235576930628892</v>
      </c>
      <c r="J7" s="99">
        <f t="shared" ref="J7:J11" si="1">(H7-G7)/G7</f>
        <v>-0.13368204027659028</v>
      </c>
      <c r="K7" s="12"/>
      <c r="L7" s="23">
        <v>63923.851000000039</v>
      </c>
      <c r="M7" s="242">
        <v>64767.644999999982</v>
      </c>
      <c r="N7" s="20">
        <f>L7/L15</f>
        <v>0.56873694550643206</v>
      </c>
      <c r="O7" s="243">
        <f>M7/M15</f>
        <v>0.54423606456079376</v>
      </c>
      <c r="P7" s="153">
        <f t="shared" ref="P7:P18" si="2">(M7-L7)/L7</f>
        <v>1.319998696574058E-2</v>
      </c>
      <c r="Q7" s="99">
        <f t="shared" ref="Q7:Q18" si="3">(O7-N7)/N7</f>
        <v>-4.3079460793287262E-2</v>
      </c>
      <c r="R7" s="67"/>
      <c r="S7" s="331">
        <f>(L7/E7)*10</f>
        <v>2.2820958588167519</v>
      </c>
      <c r="T7" s="332">
        <f>(M7/F7)*10</f>
        <v>2.760383716238092</v>
      </c>
      <c r="U7" s="95">
        <f>(T7-S7)/S7</f>
        <v>0.20958272001305345</v>
      </c>
    </row>
    <row r="8" spans="1:21" s="9" customFormat="1" ht="24" customHeight="1" x14ac:dyDescent="0.25">
      <c r="A8" s="73"/>
      <c r="B8" s="300" t="s">
        <v>36</v>
      </c>
      <c r="C8" s="300"/>
      <c r="D8" s="301"/>
      <c r="E8" s="303">
        <v>181178.31999999977</v>
      </c>
      <c r="F8" s="304">
        <v>192114.25999999981</v>
      </c>
      <c r="G8" s="305">
        <f>E8/E7</f>
        <v>0.64681067756599264</v>
      </c>
      <c r="H8" s="306">
        <f>F8/F7</f>
        <v>0.81878702701191408</v>
      </c>
      <c r="I8" s="315">
        <f t="shared" si="0"/>
        <v>6.0360091648934848E-2</v>
      </c>
      <c r="J8" s="314">
        <f t="shared" si="1"/>
        <v>0.26588359687116492</v>
      </c>
      <c r="K8" s="5"/>
      <c r="L8" s="303">
        <v>56524.389000000047</v>
      </c>
      <c r="M8" s="304">
        <v>60891.854999999989</v>
      </c>
      <c r="N8" s="318">
        <f>L8/L7</f>
        <v>0.88424567850269242</v>
      </c>
      <c r="O8" s="306">
        <f>M8/M7</f>
        <v>0.94015854675586874</v>
      </c>
      <c r="P8" s="313">
        <f t="shared" si="2"/>
        <v>7.7266929855711292E-2</v>
      </c>
      <c r="Q8" s="314">
        <f t="shared" si="3"/>
        <v>6.3232277649187374E-2</v>
      </c>
      <c r="R8" s="72"/>
      <c r="S8" s="333">
        <f t="shared" ref="S8:S18" si="4">(L8/E8)*10</f>
        <v>3.1198207931280142</v>
      </c>
      <c r="T8" s="334">
        <f t="shared" ref="T8:T18" si="5">(M8/F8)*10</f>
        <v>3.1695645601737246</v>
      </c>
      <c r="U8" s="307">
        <f t="shared" ref="U8:U18" si="6">(T8-S8)/S8</f>
        <v>1.5944430896569533E-2</v>
      </c>
    </row>
    <row r="9" spans="1:21" ht="24" customHeight="1" x14ac:dyDescent="0.25">
      <c r="A9" s="14"/>
      <c r="B9" s="1" t="s">
        <v>40</v>
      </c>
      <c r="D9" s="1"/>
      <c r="E9" s="25">
        <v>29166.969999999994</v>
      </c>
      <c r="F9" s="223">
        <v>26115.920000000002</v>
      </c>
      <c r="G9" s="4">
        <f>E9/E7</f>
        <v>0.10412673894010607</v>
      </c>
      <c r="H9" s="229">
        <f>F9/F7</f>
        <v>0.11130551420014843</v>
      </c>
      <c r="I9" s="311">
        <f t="shared" ref="I9:I10" si="7">(F9-E9)/E9</f>
        <v>-0.1046063406654854</v>
      </c>
      <c r="J9" s="312">
        <f t="shared" ref="J9:J10" si="8">(H9-G9)/G9</f>
        <v>6.8942668647018784E-2</v>
      </c>
      <c r="K9" s="1"/>
      <c r="L9" s="25">
        <v>2964.5110000000013</v>
      </c>
      <c r="M9" s="223">
        <v>2782.422999999998</v>
      </c>
      <c r="N9" s="4">
        <f>L9/L7</f>
        <v>4.6375663443680819E-2</v>
      </c>
      <c r="O9" s="229">
        <f>M9/M7</f>
        <v>4.2960076748197323E-2</v>
      </c>
      <c r="P9" s="311">
        <f t="shared" si="2"/>
        <v>-6.1422608990151596E-2</v>
      </c>
      <c r="Q9" s="312">
        <f t="shared" si="3"/>
        <v>-7.3650411484278311E-2</v>
      </c>
      <c r="R9" s="8"/>
      <c r="S9" s="333">
        <f t="shared" si="4"/>
        <v>1.0163932009392824</v>
      </c>
      <c r="T9" s="334">
        <f t="shared" si="5"/>
        <v>1.065412591247024</v>
      </c>
      <c r="U9" s="307">
        <f t="shared" si="6"/>
        <v>4.8228766448300889E-2</v>
      </c>
    </row>
    <row r="10" spans="1:21" ht="24" customHeight="1" thickBot="1" x14ac:dyDescent="0.3">
      <c r="A10" s="14"/>
      <c r="B10" s="1" t="s">
        <v>39</v>
      </c>
      <c r="D10" s="1"/>
      <c r="E10" s="25">
        <v>69764.989999999991</v>
      </c>
      <c r="F10" s="223">
        <v>16402.580000000002</v>
      </c>
      <c r="G10" s="4">
        <f>E10/E7</f>
        <v>0.2490625834939012</v>
      </c>
      <c r="H10" s="229">
        <f>F10/F7</f>
        <v>6.9907458787937429E-2</v>
      </c>
      <c r="I10" s="316">
        <f t="shared" si="7"/>
        <v>-0.76488809071713471</v>
      </c>
      <c r="J10" s="309">
        <f t="shared" si="8"/>
        <v>-0.71931769996415684</v>
      </c>
      <c r="K10" s="1"/>
      <c r="L10" s="25">
        <v>4434.9509999999964</v>
      </c>
      <c r="M10" s="223">
        <v>1093.367</v>
      </c>
      <c r="N10" s="4">
        <f>L10/L7</f>
        <v>6.9378658053626863E-2</v>
      </c>
      <c r="O10" s="229">
        <f>M10/M7</f>
        <v>1.6881376495934047E-2</v>
      </c>
      <c r="P10" s="317">
        <f t="shared" si="2"/>
        <v>-0.75346582183207866</v>
      </c>
      <c r="Q10" s="312">
        <f t="shared" si="3"/>
        <v>-0.75667767337204139</v>
      </c>
      <c r="R10" s="8"/>
      <c r="S10" s="333">
        <f t="shared" si="4"/>
        <v>0.63569865056957608</v>
      </c>
      <c r="T10" s="334">
        <f t="shared" si="5"/>
        <v>0.66658233034071468</v>
      </c>
      <c r="U10" s="307">
        <f t="shared" si="6"/>
        <v>4.8582264164737959E-2</v>
      </c>
    </row>
    <row r="11" spans="1:21" ht="24" customHeight="1" thickBot="1" x14ac:dyDescent="0.3">
      <c r="A11" s="18" t="s">
        <v>22</v>
      </c>
      <c r="B11" s="19"/>
      <c r="C11" s="19"/>
      <c r="D11" s="19"/>
      <c r="E11" s="23">
        <v>184437.09999999983</v>
      </c>
      <c r="F11" s="242">
        <v>214538.8499999998</v>
      </c>
      <c r="G11" s="20">
        <f>E11/E15</f>
        <v>0.39702537984392455</v>
      </c>
      <c r="H11" s="243">
        <f>F11/F15</f>
        <v>0.47763225730139081</v>
      </c>
      <c r="I11" s="153">
        <f t="shared" si="0"/>
        <v>0.16320875789090156</v>
      </c>
      <c r="J11" s="99">
        <f t="shared" si="1"/>
        <v>0.20302701426582298</v>
      </c>
      <c r="K11" s="12"/>
      <c r="L11" s="23">
        <v>48472.313000000031</v>
      </c>
      <c r="M11" s="242">
        <v>54238.88400000002</v>
      </c>
      <c r="N11" s="20">
        <f>L11/L15</f>
        <v>0.43126305449356794</v>
      </c>
      <c r="O11" s="243">
        <f>M11/M15</f>
        <v>0.45576393543920618</v>
      </c>
      <c r="P11" s="153">
        <f t="shared" si="2"/>
        <v>0.11896628493878526</v>
      </c>
      <c r="Q11" s="99">
        <f t="shared" si="3"/>
        <v>5.6811917205404051E-2</v>
      </c>
      <c r="R11" s="8"/>
      <c r="S11" s="335">
        <f t="shared" si="4"/>
        <v>2.6281216197825752</v>
      </c>
      <c r="T11" s="336">
        <f t="shared" si="5"/>
        <v>2.5281614029347166</v>
      </c>
      <c r="U11" s="98">
        <f t="shared" si="6"/>
        <v>-3.8034852000543386E-2</v>
      </c>
    </row>
    <row r="12" spans="1:21" s="9" customFormat="1" ht="24" customHeight="1" x14ac:dyDescent="0.25">
      <c r="A12" s="73"/>
      <c r="B12" s="5" t="s">
        <v>36</v>
      </c>
      <c r="C12" s="5"/>
      <c r="D12" s="5"/>
      <c r="E12" s="42">
        <v>143408.76999999984</v>
      </c>
      <c r="F12" s="225">
        <v>162896.70999999979</v>
      </c>
      <c r="G12" s="74">
        <f>E12/E11</f>
        <v>0.77754838912561508</v>
      </c>
      <c r="H12" s="231">
        <f>F12/F11</f>
        <v>0.75928770010653057</v>
      </c>
      <c r="I12" s="315">
        <f t="shared" ref="I12:I18" si="9">(F12-E12)/E12</f>
        <v>0.13589085242136842</v>
      </c>
      <c r="J12" s="314">
        <f t="shared" ref="J12:J18" si="10">(H12-G12)/G12</f>
        <v>-2.3484955115937414E-2</v>
      </c>
      <c r="K12" s="5"/>
      <c r="L12" s="42">
        <v>44810.793000000034</v>
      </c>
      <c r="M12" s="225">
        <v>49676.161000000022</v>
      </c>
      <c r="N12" s="74">
        <f>L12/L11</f>
        <v>0.92446161997674847</v>
      </c>
      <c r="O12" s="231">
        <f>M12/M11</f>
        <v>0.91587726989368001</v>
      </c>
      <c r="P12" s="315">
        <f t="shared" si="2"/>
        <v>0.10857580672584803</v>
      </c>
      <c r="Q12" s="314">
        <f t="shared" si="3"/>
        <v>-9.2857830953375527E-3</v>
      </c>
      <c r="R12" s="72"/>
      <c r="S12" s="333">
        <f t="shared" si="4"/>
        <v>3.1246898638068012</v>
      </c>
      <c r="T12" s="334">
        <f t="shared" si="5"/>
        <v>3.0495496808990241</v>
      </c>
      <c r="U12" s="307">
        <f t="shared" si="6"/>
        <v>-2.4047245065221944E-2</v>
      </c>
    </row>
    <row r="13" spans="1:21" ht="24" customHeight="1" x14ac:dyDescent="0.25">
      <c r="A13" s="14"/>
      <c r="B13" s="5" t="s">
        <v>40</v>
      </c>
      <c r="D13" s="5"/>
      <c r="E13" s="273">
        <v>19714.209999999995</v>
      </c>
      <c r="F13" s="269">
        <v>24014.760000000006</v>
      </c>
      <c r="G13" s="261">
        <f>E13/E11</f>
        <v>0.10688852730822603</v>
      </c>
      <c r="H13" s="272">
        <f>F13/F11</f>
        <v>0.11193664923625733</v>
      </c>
      <c r="I13" s="311">
        <f t="shared" ref="I13:I14" si="11">(F13-E13)/E13</f>
        <v>0.21814467838173637</v>
      </c>
      <c r="J13" s="312">
        <f t="shared" ref="J13:J14" si="12">(H13-G13)/G13</f>
        <v>4.7227911686671814E-2</v>
      </c>
      <c r="K13" s="321"/>
      <c r="L13" s="273">
        <v>2203.4110000000005</v>
      </c>
      <c r="M13" s="269">
        <v>2446.9349999999999</v>
      </c>
      <c r="N13" s="261">
        <f>L13/L11</f>
        <v>4.5457104553686123E-2</v>
      </c>
      <c r="O13" s="272">
        <f>M13/M11</f>
        <v>4.5114036638364441E-2</v>
      </c>
      <c r="P13" s="311">
        <f t="shared" si="2"/>
        <v>0.11052136891392454</v>
      </c>
      <c r="Q13" s="312">
        <f t="shared" si="3"/>
        <v>-7.5470692357122995E-3</v>
      </c>
      <c r="R13" s="322"/>
      <c r="S13" s="333">
        <f t="shared" si="4"/>
        <v>1.11767653890265</v>
      </c>
      <c r="T13" s="334">
        <f t="shared" si="5"/>
        <v>1.0189296082909007</v>
      </c>
      <c r="U13" s="307">
        <f t="shared" si="6"/>
        <v>-8.8350186457971366E-2</v>
      </c>
    </row>
    <row r="14" spans="1:21" ht="24" customHeight="1" thickBot="1" x14ac:dyDescent="0.3">
      <c r="A14" s="14"/>
      <c r="B14" s="1" t="s">
        <v>39</v>
      </c>
      <c r="D14" s="1"/>
      <c r="E14" s="273">
        <v>21314.120000000003</v>
      </c>
      <c r="F14" s="269">
        <v>27627.379999999997</v>
      </c>
      <c r="G14" s="261">
        <f>E14/E11</f>
        <v>0.11556308356615899</v>
      </c>
      <c r="H14" s="272">
        <f>F14/F11</f>
        <v>0.12877565065721208</v>
      </c>
      <c r="I14" s="316">
        <f t="shared" si="11"/>
        <v>0.29620082837105138</v>
      </c>
      <c r="J14" s="309">
        <f t="shared" si="12"/>
        <v>0.11433207459793157</v>
      </c>
      <c r="K14" s="321"/>
      <c r="L14" s="273">
        <v>1458.1089999999997</v>
      </c>
      <c r="M14" s="269">
        <v>2115.788</v>
      </c>
      <c r="N14" s="261">
        <f>L14/L11</f>
        <v>3.0081275469565457E-2</v>
      </c>
      <c r="O14" s="272">
        <f>M14/M11</f>
        <v>3.900869346795556E-2</v>
      </c>
      <c r="P14" s="317">
        <f t="shared" si="2"/>
        <v>0.45104926997913081</v>
      </c>
      <c r="Q14" s="312">
        <f t="shared" si="3"/>
        <v>0.29677657808833147</v>
      </c>
      <c r="R14" s="322"/>
      <c r="S14" s="333">
        <f t="shared" si="4"/>
        <v>0.68410471555945052</v>
      </c>
      <c r="T14" s="334">
        <f t="shared" si="5"/>
        <v>0.76583012938613804</v>
      </c>
      <c r="U14" s="307">
        <f t="shared" si="6"/>
        <v>0.1194633101744573</v>
      </c>
    </row>
    <row r="15" spans="1:21" ht="24" customHeight="1" thickBot="1" x14ac:dyDescent="0.3">
      <c r="A15" s="18" t="s">
        <v>12</v>
      </c>
      <c r="B15" s="19"/>
      <c r="C15" s="19"/>
      <c r="D15" s="19"/>
      <c r="E15" s="23">
        <v>464547.37999999966</v>
      </c>
      <c r="F15" s="242">
        <v>449171.60999999964</v>
      </c>
      <c r="G15" s="20">
        <f>G7+G11</f>
        <v>1</v>
      </c>
      <c r="H15" s="243">
        <f>H7+H11</f>
        <v>1</v>
      </c>
      <c r="I15" s="153">
        <f t="shared" si="9"/>
        <v>-3.3098389232116714E-2</v>
      </c>
      <c r="J15" s="99">
        <v>0</v>
      </c>
      <c r="K15" s="12"/>
      <c r="L15" s="23">
        <v>112396.16400000008</v>
      </c>
      <c r="M15" s="242">
        <v>119006.52900000001</v>
      </c>
      <c r="N15" s="20">
        <f>N7+N11</f>
        <v>1</v>
      </c>
      <c r="O15" s="243">
        <f>O7+O11</f>
        <v>1</v>
      </c>
      <c r="P15" s="153">
        <f t="shared" si="2"/>
        <v>5.8813083692072693E-2</v>
      </c>
      <c r="Q15" s="99">
        <v>0</v>
      </c>
      <c r="R15" s="8"/>
      <c r="S15" s="335">
        <f t="shared" si="4"/>
        <v>2.419476867999991</v>
      </c>
      <c r="T15" s="336">
        <f t="shared" si="5"/>
        <v>2.6494668485392499</v>
      </c>
      <c r="U15" s="98">
        <f t="shared" si="6"/>
        <v>9.5057730694228626E-2</v>
      </c>
    </row>
    <row r="16" spans="1:21" s="68" customFormat="1" ht="24" customHeight="1" x14ac:dyDescent="0.25">
      <c r="A16" s="302"/>
      <c r="B16" s="300" t="s">
        <v>36</v>
      </c>
      <c r="C16" s="300"/>
      <c r="D16" s="301"/>
      <c r="E16" s="303">
        <f>E8+E12</f>
        <v>324587.08999999962</v>
      </c>
      <c r="F16" s="304">
        <f t="shared" ref="F16:F17" si="13">F8+F12</f>
        <v>355010.96999999962</v>
      </c>
      <c r="G16" s="305">
        <f>E16/E15</f>
        <v>0.69871686715787706</v>
      </c>
      <c r="H16" s="306">
        <f>F16/F15</f>
        <v>0.79036822919418237</v>
      </c>
      <c r="I16" s="313">
        <f t="shared" si="9"/>
        <v>9.3731023005258901E-2</v>
      </c>
      <c r="J16" s="314">
        <f t="shared" si="10"/>
        <v>0.1311709597180748</v>
      </c>
      <c r="K16" s="5"/>
      <c r="L16" s="303">
        <f t="shared" ref="L16:M18" si="14">L8+L12</f>
        <v>101335.18200000009</v>
      </c>
      <c r="M16" s="304">
        <f t="shared" si="14"/>
        <v>110568.016</v>
      </c>
      <c r="N16" s="318">
        <f>L16/L15</f>
        <v>0.90158932826212845</v>
      </c>
      <c r="O16" s="306">
        <f>M16/M15</f>
        <v>0.92909201645566852</v>
      </c>
      <c r="P16" s="313">
        <f t="shared" si="2"/>
        <v>9.1111831229551715E-2</v>
      </c>
      <c r="Q16" s="314">
        <f t="shared" si="3"/>
        <v>3.0504673615151672E-2</v>
      </c>
      <c r="R16" s="72"/>
      <c r="S16" s="333">
        <f t="shared" si="4"/>
        <v>3.1219720414635161</v>
      </c>
      <c r="T16" s="334">
        <f t="shared" si="5"/>
        <v>3.1144957576944772</v>
      </c>
      <c r="U16" s="307">
        <f t="shared" si="6"/>
        <v>-2.3947311730358237E-3</v>
      </c>
    </row>
    <row r="17" spans="1:21" ht="24" customHeight="1" x14ac:dyDescent="0.25">
      <c r="A17" s="14"/>
      <c r="B17" s="5" t="s">
        <v>40</v>
      </c>
      <c r="C17" s="5"/>
      <c r="D17" s="323"/>
      <c r="E17" s="273">
        <f>E9+E13</f>
        <v>48881.179999999993</v>
      </c>
      <c r="F17" s="269">
        <f t="shared" si="13"/>
        <v>50130.680000000008</v>
      </c>
      <c r="G17" s="310">
        <f>E17/E15</f>
        <v>0.10522323901600743</v>
      </c>
      <c r="H17" s="272">
        <f>F17/F15</f>
        <v>0.11160696465210712</v>
      </c>
      <c r="I17" s="311">
        <f t="shared" si="9"/>
        <v>2.5561985205758427E-2</v>
      </c>
      <c r="J17" s="312">
        <f t="shared" si="10"/>
        <v>6.0668400781015194E-2</v>
      </c>
      <c r="K17" s="321"/>
      <c r="L17" s="273">
        <f t="shared" si="14"/>
        <v>5167.9220000000023</v>
      </c>
      <c r="M17" s="269">
        <f t="shared" si="14"/>
        <v>5229.3579999999984</v>
      </c>
      <c r="N17" s="74">
        <f>L17/L15</f>
        <v>4.5979522931049489E-2</v>
      </c>
      <c r="O17" s="231">
        <f>M17/M15</f>
        <v>4.3941773984518095E-2</v>
      </c>
      <c r="P17" s="311">
        <f t="shared" si="2"/>
        <v>1.1887950321230861E-2</v>
      </c>
      <c r="Q17" s="312">
        <f t="shared" si="3"/>
        <v>-4.431861873789307E-2</v>
      </c>
      <c r="R17" s="322"/>
      <c r="S17" s="333">
        <f t="shared" si="4"/>
        <v>1.0572416623330294</v>
      </c>
      <c r="T17" s="334">
        <f t="shared" si="5"/>
        <v>1.0431452356122035</v>
      </c>
      <c r="U17" s="307">
        <f t="shared" si="6"/>
        <v>-1.3333211528685995E-2</v>
      </c>
    </row>
    <row r="18" spans="1:21" ht="24" customHeight="1" thickBot="1" x14ac:dyDescent="0.3">
      <c r="A18" s="15"/>
      <c r="B18" s="324" t="s">
        <v>39</v>
      </c>
      <c r="C18" s="324"/>
      <c r="D18" s="325"/>
      <c r="E18" s="326">
        <f>E10+E14</f>
        <v>91079.109999999986</v>
      </c>
      <c r="F18" s="327">
        <f>F10+F14</f>
        <v>44029.96</v>
      </c>
      <c r="G18" s="328">
        <f>E18/E15</f>
        <v>0.19605989382611533</v>
      </c>
      <c r="H18" s="329">
        <f>F18/F15</f>
        <v>9.8024806153710453E-2</v>
      </c>
      <c r="I18" s="308">
        <f t="shared" si="9"/>
        <v>-0.51657454711623763</v>
      </c>
      <c r="J18" s="309">
        <f t="shared" si="10"/>
        <v>-0.50002622035158184</v>
      </c>
      <c r="K18" s="321"/>
      <c r="L18" s="326">
        <f t="shared" si="14"/>
        <v>5893.0599999999959</v>
      </c>
      <c r="M18" s="327">
        <f t="shared" si="14"/>
        <v>3209.1549999999997</v>
      </c>
      <c r="N18" s="319">
        <f>L18/L15</f>
        <v>5.2431148806822196E-2</v>
      </c>
      <c r="O18" s="320">
        <f>M18/M15</f>
        <v>2.6966209559813305E-2</v>
      </c>
      <c r="P18" s="308">
        <f t="shared" si="2"/>
        <v>-0.45543486745425943</v>
      </c>
      <c r="Q18" s="309">
        <f t="shared" si="3"/>
        <v>-0.48568341198916215</v>
      </c>
      <c r="R18" s="322"/>
      <c r="S18" s="337">
        <f t="shared" si="4"/>
        <v>0.64702652452357046</v>
      </c>
      <c r="T18" s="338">
        <f t="shared" si="5"/>
        <v>0.72885712364944233</v>
      </c>
      <c r="U18" s="330">
        <f t="shared" si="6"/>
        <v>0.12647178442356249</v>
      </c>
    </row>
    <row r="19" spans="1:21" ht="6.75" customHeight="1" x14ac:dyDescent="0.25">
      <c r="S19" s="339"/>
      <c r="T19" s="339"/>
    </row>
  </sheetData>
  <mergeCells count="15">
    <mergeCell ref="A4:D6"/>
    <mergeCell ref="E4:F4"/>
    <mergeCell ref="G4:H4"/>
    <mergeCell ref="I4:J4"/>
    <mergeCell ref="N4:O4"/>
    <mergeCell ref="P4:Q4"/>
    <mergeCell ref="S4:T4"/>
    <mergeCell ref="E5:F5"/>
    <mergeCell ref="G5:H5"/>
    <mergeCell ref="I5:J5"/>
    <mergeCell ref="L5:M5"/>
    <mergeCell ref="N5:O5"/>
    <mergeCell ref="P5:Q5"/>
    <mergeCell ref="S5:T5"/>
    <mergeCell ref="L4:M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J17:J18 I17:I18 P17:Q18 P13:Q14 P9:Q10 U9:U10 U17:U18 U13:U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I7:J18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U7:U18</xm:sqref>
        </x14:conditionalFormatting>
        <x14:conditionalFormatting xmlns:xm="http://schemas.microsoft.com/office/excel/2006/main">
          <x14:cfRule type="iconSet" priority="219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P7:Q18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pageSetUpPr fitToPage="1"/>
  </sheetPr>
  <dimension ref="A1:S96"/>
  <sheetViews>
    <sheetView showGridLines="0" zoomScaleNormal="100" workbookViewId="0">
      <selection activeCell="T95" sqref="T95"/>
    </sheetView>
  </sheetViews>
  <sheetFormatPr defaultRowHeight="15" x14ac:dyDescent="0.25"/>
  <cols>
    <col min="1" max="1" width="26.7109375" customWidth="1"/>
    <col min="2" max="5" width="9.7109375" customWidth="1"/>
    <col min="6" max="6" width="11.28515625" customWidth="1"/>
    <col min="7" max="7" width="10.85546875" customWidth="1"/>
    <col min="8" max="8" width="1.85546875" customWidth="1"/>
    <col min="9" max="12" width="9.7109375" customWidth="1"/>
    <col min="13" max="14" width="10.42578125" customWidth="1"/>
    <col min="15" max="15" width="1.85546875" customWidth="1"/>
    <col min="16" max="17" width="9.7109375" style="51" customWidth="1"/>
    <col min="18" max="18" width="10" customWidth="1"/>
    <col min="19" max="19" width="1.85546875" customWidth="1"/>
  </cols>
  <sheetData>
    <row r="1" spans="1:19" ht="15.75" x14ac:dyDescent="0.25">
      <c r="A1" s="6" t="s">
        <v>32</v>
      </c>
    </row>
    <row r="3" spans="1:19" ht="8.25" customHeight="1" thickBot="1" x14ac:dyDescent="0.3"/>
    <row r="4" spans="1:19" x14ac:dyDescent="0.25">
      <c r="A4" s="424" t="s">
        <v>3</v>
      </c>
      <c r="B4" s="408" t="s">
        <v>1</v>
      </c>
      <c r="C4" s="404"/>
      <c r="D4" s="408" t="s">
        <v>13</v>
      </c>
      <c r="E4" s="404"/>
      <c r="F4" s="427" t="s">
        <v>140</v>
      </c>
      <c r="G4" s="423"/>
      <c r="I4" s="428" t="s">
        <v>20</v>
      </c>
      <c r="J4" s="429"/>
      <c r="K4" s="408" t="s">
        <v>13</v>
      </c>
      <c r="L4" s="410"/>
      <c r="M4" s="427" t="s">
        <v>140</v>
      </c>
      <c r="N4" s="423"/>
      <c r="P4" s="403" t="s">
        <v>23</v>
      </c>
      <c r="Q4" s="404"/>
      <c r="R4" s="208" t="s">
        <v>0</v>
      </c>
    </row>
    <row r="5" spans="1:19" x14ac:dyDescent="0.25">
      <c r="A5" s="425"/>
      <c r="B5" s="411" t="s">
        <v>175</v>
      </c>
      <c r="C5" s="412"/>
      <c r="D5" s="411" t="str">
        <f>B5</f>
        <v>jan.-fev</v>
      </c>
      <c r="E5" s="412"/>
      <c r="F5" s="411" t="str">
        <f>B5</f>
        <v>jan.-fev</v>
      </c>
      <c r="G5" s="413"/>
      <c r="I5" s="401" t="str">
        <f>B5</f>
        <v>jan.-fev</v>
      </c>
      <c r="J5" s="412"/>
      <c r="K5" s="411" t="str">
        <f>B5</f>
        <v>jan.-fev</v>
      </c>
      <c r="L5" s="402"/>
      <c r="M5" s="412" t="str">
        <f>B5</f>
        <v>jan.-fev</v>
      </c>
      <c r="N5" s="413"/>
      <c r="P5" s="401" t="str">
        <f>B5</f>
        <v>jan.-fev</v>
      </c>
      <c r="Q5" s="402"/>
      <c r="R5" s="209" t="s">
        <v>138</v>
      </c>
    </row>
    <row r="6" spans="1:19" ht="19.5" customHeight="1" thickBot="1" x14ac:dyDescent="0.3">
      <c r="A6" s="426"/>
      <c r="B6" s="148">
        <v>2018</v>
      </c>
      <c r="C6" s="213">
        <v>2019</v>
      </c>
      <c r="D6" s="148">
        <f>B6</f>
        <v>2018</v>
      </c>
      <c r="E6" s="213">
        <f>C6</f>
        <v>2019</v>
      </c>
      <c r="F6" s="148" t="s">
        <v>1</v>
      </c>
      <c r="G6" s="212" t="s">
        <v>15</v>
      </c>
      <c r="I6" s="36">
        <f>B6</f>
        <v>2018</v>
      </c>
      <c r="J6" s="213">
        <f>C6</f>
        <v>2019</v>
      </c>
      <c r="K6" s="148">
        <f>B6</f>
        <v>2018</v>
      </c>
      <c r="L6" s="213">
        <f>C6</f>
        <v>2019</v>
      </c>
      <c r="M6" s="37">
        <v>1000</v>
      </c>
      <c r="N6" s="212" t="s">
        <v>15</v>
      </c>
      <c r="P6" s="36">
        <f>B6</f>
        <v>2018</v>
      </c>
      <c r="Q6" s="213">
        <f>C6</f>
        <v>2019</v>
      </c>
      <c r="R6" s="210" t="s">
        <v>24</v>
      </c>
    </row>
    <row r="7" spans="1:19" ht="20.100000000000001" customHeight="1" x14ac:dyDescent="0.25">
      <c r="A7" s="14" t="s">
        <v>176</v>
      </c>
      <c r="B7" s="25">
        <v>69488.089999999982</v>
      </c>
      <c r="C7" s="245">
        <v>67526.92</v>
      </c>
      <c r="D7" s="31">
        <f>B7/$B$33</f>
        <v>0.14958235261169694</v>
      </c>
      <c r="E7" s="247">
        <f>C7/$C$33</f>
        <v>0.15033657180604088</v>
      </c>
      <c r="F7" s="87">
        <f>(C7-B7)/B7</f>
        <v>-2.8223109888327397E-2</v>
      </c>
      <c r="G7" s="83">
        <f>(E7-D7)/D7</f>
        <v>5.0421669480076913E-3</v>
      </c>
      <c r="H7" s="1"/>
      <c r="I7" s="25">
        <v>17128.950999999997</v>
      </c>
      <c r="J7" s="245">
        <v>17486.184000000005</v>
      </c>
      <c r="K7" s="31">
        <f t="shared" ref="K7:K32" si="0">I7/$I$33</f>
        <v>0.15239800354752323</v>
      </c>
      <c r="L7" s="247">
        <f>J7/$J$33</f>
        <v>0.14693466103863934</v>
      </c>
      <c r="M7" s="87">
        <f>(J7-I7)/I7</f>
        <v>2.0855509482163123E-2</v>
      </c>
      <c r="N7" s="83">
        <f>(L7-K7)/K7</f>
        <v>-3.5849173753645804E-2</v>
      </c>
      <c r="O7" s="1"/>
      <c r="P7" s="62">
        <f t="shared" ref="P7:P33" si="1">(I7/B7)*10</f>
        <v>2.4650196889855516</v>
      </c>
      <c r="Q7" s="249">
        <f t="shared" ref="Q7:Q33" si="2">(J7/C7)*10</f>
        <v>2.5895130416136269</v>
      </c>
      <c r="R7" s="92">
        <f>(Q7-P7)/P7</f>
        <v>5.050399929231765E-2</v>
      </c>
      <c r="S7" s="4"/>
    </row>
    <row r="8" spans="1:19" ht="20.100000000000001" customHeight="1" x14ac:dyDescent="0.25">
      <c r="A8" s="14" t="s">
        <v>142</v>
      </c>
      <c r="B8" s="25">
        <v>31550.91</v>
      </c>
      <c r="C8" s="223">
        <v>35528.1</v>
      </c>
      <c r="D8" s="31">
        <f t="shared" ref="D8:D32" si="3">B8/$B$33</f>
        <v>6.7917528670595445E-2</v>
      </c>
      <c r="E8" s="229">
        <f t="shared" ref="E8:E32" si="4">C8/$C$33</f>
        <v>7.9096940254082371E-2</v>
      </c>
      <c r="F8" s="87">
        <f t="shared" ref="F8:F33" si="5">(C8-B8)/B8</f>
        <v>0.12605626905848352</v>
      </c>
      <c r="G8" s="83">
        <f t="shared" ref="G8:G32" si="6">(E8-D8)/D8</f>
        <v>0.16460274397950814</v>
      </c>
      <c r="H8" s="1"/>
      <c r="I8" s="25">
        <v>11116.891999999996</v>
      </c>
      <c r="J8" s="223">
        <v>12889.499000000002</v>
      </c>
      <c r="K8" s="31">
        <f t="shared" si="0"/>
        <v>9.8908108643280729E-2</v>
      </c>
      <c r="L8" s="229">
        <f t="shared" ref="L8:L32" si="7">J8/$J$33</f>
        <v>0.10830917520500073</v>
      </c>
      <c r="M8" s="87">
        <f t="shared" ref="M8:M33" si="8">(J8-I8)/I8</f>
        <v>0.15945167048488068</v>
      </c>
      <c r="N8" s="83">
        <f t="shared" ref="N8:N33" si="9">(L8-K8)/K8</f>
        <v>9.5048491884781983E-2</v>
      </c>
      <c r="O8" s="1"/>
      <c r="P8" s="62">
        <f t="shared" si="1"/>
        <v>3.5234774527897916</v>
      </c>
      <c r="Q8" s="236">
        <f t="shared" si="2"/>
        <v>3.6279730692043772</v>
      </c>
      <c r="R8" s="92">
        <f t="shared" ref="R8:R33" si="10">(Q8-P8)/P8</f>
        <v>2.965695617885929E-2</v>
      </c>
      <c r="S8" s="4"/>
    </row>
    <row r="9" spans="1:19" ht="20.100000000000001" customHeight="1" x14ac:dyDescent="0.25">
      <c r="A9" s="14" t="s">
        <v>177</v>
      </c>
      <c r="B9" s="25">
        <v>22498.999999999993</v>
      </c>
      <c r="C9" s="223">
        <v>29695.039999999994</v>
      </c>
      <c r="D9" s="31">
        <f t="shared" si="3"/>
        <v>4.8432088886175589E-2</v>
      </c>
      <c r="E9" s="229">
        <f t="shared" si="4"/>
        <v>6.6110678722548805E-2</v>
      </c>
      <c r="F9" s="87">
        <f t="shared" si="5"/>
        <v>0.31983821503177934</v>
      </c>
      <c r="G9" s="83">
        <f t="shared" si="6"/>
        <v>0.3650181159421223</v>
      </c>
      <c r="H9" s="1"/>
      <c r="I9" s="25">
        <v>6592.6679999999978</v>
      </c>
      <c r="J9" s="223">
        <v>9531.2879999999986</v>
      </c>
      <c r="K9" s="31">
        <f t="shared" si="0"/>
        <v>5.8655631699316708E-2</v>
      </c>
      <c r="L9" s="229">
        <f t="shared" si="7"/>
        <v>8.0090462935861251E-2</v>
      </c>
      <c r="M9" s="87">
        <f t="shared" si="8"/>
        <v>0.44574063186558183</v>
      </c>
      <c r="N9" s="83">
        <f t="shared" si="9"/>
        <v>0.36543517843989465</v>
      </c>
      <c r="O9" s="1"/>
      <c r="P9" s="62">
        <f t="shared" si="1"/>
        <v>2.9302048979954662</v>
      </c>
      <c r="Q9" s="236">
        <f t="shared" si="2"/>
        <v>3.2097239134885829</v>
      </c>
      <c r="R9" s="92">
        <f t="shared" si="10"/>
        <v>9.539231051191463E-2</v>
      </c>
      <c r="S9" s="4"/>
    </row>
    <row r="10" spans="1:19" ht="20.100000000000001" customHeight="1" x14ac:dyDescent="0.25">
      <c r="A10" s="14" t="s">
        <v>143</v>
      </c>
      <c r="B10" s="25">
        <v>19916.77</v>
      </c>
      <c r="C10" s="223">
        <v>21064.059999999998</v>
      </c>
      <c r="D10" s="31">
        <f t="shared" si="3"/>
        <v>4.2873495487155688E-2</v>
      </c>
      <c r="E10" s="229">
        <f t="shared" si="4"/>
        <v>4.6895350309428492E-2</v>
      </c>
      <c r="F10" s="87">
        <f t="shared" si="5"/>
        <v>5.7604219961369101E-2</v>
      </c>
      <c r="G10" s="83">
        <f t="shared" si="6"/>
        <v>9.3807485873823759E-2</v>
      </c>
      <c r="H10" s="1"/>
      <c r="I10" s="25">
        <v>7042.2219999999998</v>
      </c>
      <c r="J10" s="223">
        <v>7272.1819999999998</v>
      </c>
      <c r="K10" s="31">
        <f t="shared" si="0"/>
        <v>6.2655358949794779E-2</v>
      </c>
      <c r="L10" s="229">
        <f t="shared" si="7"/>
        <v>6.1107420417244498E-2</v>
      </c>
      <c r="M10" s="87">
        <f t="shared" si="8"/>
        <v>3.2654466161390547E-2</v>
      </c>
      <c r="N10" s="83">
        <f t="shared" si="9"/>
        <v>-2.4705604731921346E-2</v>
      </c>
      <c r="O10" s="1"/>
      <c r="P10" s="62">
        <f t="shared" si="1"/>
        <v>3.5358253371405102</v>
      </c>
      <c r="Q10" s="236">
        <f t="shared" si="2"/>
        <v>3.452412307978614</v>
      </c>
      <c r="R10" s="92">
        <f t="shared" si="10"/>
        <v>-2.3590822851378149E-2</v>
      </c>
      <c r="S10" s="4"/>
    </row>
    <row r="11" spans="1:19" ht="20.100000000000001" customHeight="1" x14ac:dyDescent="0.25">
      <c r="A11" s="14" t="s">
        <v>145</v>
      </c>
      <c r="B11" s="25">
        <v>26426.149999999998</v>
      </c>
      <c r="C11" s="223">
        <v>25194.42</v>
      </c>
      <c r="D11" s="31">
        <f t="shared" si="3"/>
        <v>5.6885801400924904E-2</v>
      </c>
      <c r="E11" s="229">
        <f t="shared" si="4"/>
        <v>5.6090855786722571E-2</v>
      </c>
      <c r="F11" s="87">
        <f t="shared" si="5"/>
        <v>-4.6610270508568204E-2</v>
      </c>
      <c r="G11" s="83">
        <f t="shared" si="6"/>
        <v>-1.3974411797412212E-2</v>
      </c>
      <c r="H11" s="1"/>
      <c r="I11" s="25">
        <v>8029.7790000000005</v>
      </c>
      <c r="J11" s="223">
        <v>7151.3129999999983</v>
      </c>
      <c r="K11" s="31">
        <f t="shared" si="0"/>
        <v>7.1441753118905396E-2</v>
      </c>
      <c r="L11" s="229">
        <f t="shared" si="7"/>
        <v>6.0091770259092236E-2</v>
      </c>
      <c r="M11" s="87">
        <f t="shared" si="8"/>
        <v>-0.1094010183841924</v>
      </c>
      <c r="N11" s="83">
        <f t="shared" si="9"/>
        <v>-0.15887044150390048</v>
      </c>
      <c r="O11" s="1"/>
      <c r="P11" s="62">
        <f t="shared" si="1"/>
        <v>3.0385731557567035</v>
      </c>
      <c r="Q11" s="236">
        <f t="shared" si="2"/>
        <v>2.8384511332271192</v>
      </c>
      <c r="R11" s="92">
        <f t="shared" si="10"/>
        <v>-6.586052475006067E-2</v>
      </c>
      <c r="S11" s="4"/>
    </row>
    <row r="12" spans="1:19" ht="20.100000000000001" customHeight="1" x14ac:dyDescent="0.25">
      <c r="A12" s="14" t="s">
        <v>178</v>
      </c>
      <c r="B12" s="25">
        <v>25127.17</v>
      </c>
      <c r="C12" s="223">
        <v>20919.060000000005</v>
      </c>
      <c r="D12" s="31">
        <f t="shared" si="3"/>
        <v>5.4089574243212812E-2</v>
      </c>
      <c r="E12" s="229">
        <f t="shared" si="4"/>
        <v>4.6572533825100834E-2</v>
      </c>
      <c r="F12" s="87">
        <f t="shared" si="5"/>
        <v>-0.16747250088251059</v>
      </c>
      <c r="G12" s="83">
        <f t="shared" si="6"/>
        <v>-0.13897392470334005</v>
      </c>
      <c r="H12" s="1"/>
      <c r="I12" s="25">
        <v>7616.0599999999995</v>
      </c>
      <c r="J12" s="223">
        <v>6969.4969999999994</v>
      </c>
      <c r="K12" s="31">
        <f t="shared" si="0"/>
        <v>6.7760853475390861E-2</v>
      </c>
      <c r="L12" s="229">
        <f t="shared" si="7"/>
        <v>5.8563988535452527E-2</v>
      </c>
      <c r="M12" s="87">
        <f t="shared" si="8"/>
        <v>-8.4894683077601826E-2</v>
      </c>
      <c r="N12" s="83">
        <f t="shared" si="9"/>
        <v>-0.13572534093417843</v>
      </c>
      <c r="O12" s="1"/>
      <c r="P12" s="62">
        <f t="shared" si="1"/>
        <v>3.0310058792932115</v>
      </c>
      <c r="Q12" s="236">
        <f t="shared" si="2"/>
        <v>3.3316492232442556</v>
      </c>
      <c r="R12" s="92">
        <f t="shared" si="10"/>
        <v>9.9189297521636591E-2</v>
      </c>
      <c r="S12" s="4"/>
    </row>
    <row r="13" spans="1:19" ht="20.100000000000001" customHeight="1" x14ac:dyDescent="0.25">
      <c r="A13" s="14" t="s">
        <v>179</v>
      </c>
      <c r="B13" s="25">
        <v>39352.780000000006</v>
      </c>
      <c r="C13" s="223">
        <v>33749.410000000003</v>
      </c>
      <c r="D13" s="31">
        <f t="shared" si="3"/>
        <v>8.4712091154189706E-2</v>
      </c>
      <c r="E13" s="229">
        <f t="shared" si="4"/>
        <v>7.5137006098849379E-2</v>
      </c>
      <c r="F13" s="87">
        <f t="shared" si="5"/>
        <v>-0.14238816164957094</v>
      </c>
      <c r="G13" s="83">
        <f t="shared" si="6"/>
        <v>-0.11303091359074259</v>
      </c>
      <c r="H13" s="1"/>
      <c r="I13" s="25">
        <v>7623.692</v>
      </c>
      <c r="J13" s="223">
        <v>6811.2029999999995</v>
      </c>
      <c r="K13" s="31">
        <f t="shared" si="0"/>
        <v>6.7828756148652913E-2</v>
      </c>
      <c r="L13" s="229">
        <f t="shared" si="7"/>
        <v>5.7233859833018062E-2</v>
      </c>
      <c r="M13" s="87">
        <f t="shared" si="8"/>
        <v>-0.10657421627211598</v>
      </c>
      <c r="N13" s="83">
        <f t="shared" si="9"/>
        <v>-0.15620065761511487</v>
      </c>
      <c r="O13" s="1"/>
      <c r="P13" s="62">
        <f t="shared" si="1"/>
        <v>1.9372689807429102</v>
      </c>
      <c r="Q13" s="236">
        <f t="shared" si="2"/>
        <v>2.0181695028150117</v>
      </c>
      <c r="R13" s="92">
        <f t="shared" si="10"/>
        <v>4.1760087461410508E-2</v>
      </c>
      <c r="S13" s="4"/>
    </row>
    <row r="14" spans="1:19" ht="20.100000000000001" customHeight="1" x14ac:dyDescent="0.25">
      <c r="A14" s="14" t="s">
        <v>144</v>
      </c>
      <c r="B14" s="25">
        <v>29120.14</v>
      </c>
      <c r="C14" s="223">
        <v>43248.92</v>
      </c>
      <c r="D14" s="31">
        <f t="shared" si="3"/>
        <v>6.2684973059152757E-2</v>
      </c>
      <c r="E14" s="229">
        <f t="shared" si="4"/>
        <v>9.6285960726680803E-2</v>
      </c>
      <c r="F14" s="87">
        <f t="shared" si="5"/>
        <v>0.48518928823831203</v>
      </c>
      <c r="G14" s="83">
        <f t="shared" si="6"/>
        <v>0.53602938675303302</v>
      </c>
      <c r="H14" s="1"/>
      <c r="I14" s="25">
        <v>4954.9010000000007</v>
      </c>
      <c r="J14" s="223">
        <v>6410.6899999999987</v>
      </c>
      <c r="K14" s="31">
        <f t="shared" si="0"/>
        <v>4.4084253622748211E-2</v>
      </c>
      <c r="L14" s="229">
        <f t="shared" si="7"/>
        <v>5.3868389019227664E-2</v>
      </c>
      <c r="M14" s="87">
        <f t="shared" si="8"/>
        <v>0.29380788839171512</v>
      </c>
      <c r="N14" s="83">
        <f t="shared" si="9"/>
        <v>0.22194172731622874</v>
      </c>
      <c r="O14" s="1"/>
      <c r="P14" s="62">
        <f t="shared" si="1"/>
        <v>1.701537492608209</v>
      </c>
      <c r="Q14" s="236">
        <f t="shared" si="2"/>
        <v>1.4822774765242692</v>
      </c>
      <c r="R14" s="92">
        <f t="shared" si="10"/>
        <v>-0.12885993816559757</v>
      </c>
      <c r="S14" s="4"/>
    </row>
    <row r="15" spans="1:19" ht="20.100000000000001" customHeight="1" x14ac:dyDescent="0.25">
      <c r="A15" s="14" t="s">
        <v>180</v>
      </c>
      <c r="B15" s="25">
        <v>15389.349999999999</v>
      </c>
      <c r="C15" s="223">
        <v>17167.89</v>
      </c>
      <c r="D15" s="31">
        <f t="shared" si="3"/>
        <v>3.3127621987664634E-2</v>
      </c>
      <c r="E15" s="229">
        <f t="shared" si="4"/>
        <v>3.8221226849132331E-2</v>
      </c>
      <c r="F15" s="87">
        <f t="shared" si="5"/>
        <v>0.11556953347607281</v>
      </c>
      <c r="G15" s="83">
        <f t="shared" si="6"/>
        <v>0.15375703282790254</v>
      </c>
      <c r="H15" s="1"/>
      <c r="I15" s="25">
        <v>5502.5639999999994</v>
      </c>
      <c r="J15" s="223">
        <v>6173.561999999999</v>
      </c>
      <c r="K15" s="31">
        <f t="shared" si="0"/>
        <v>4.8956866535053642E-2</v>
      </c>
      <c r="L15" s="229">
        <f t="shared" si="7"/>
        <v>5.1875826073374501E-2</v>
      </c>
      <c r="M15" s="87">
        <f t="shared" si="8"/>
        <v>0.12194278885261484</v>
      </c>
      <c r="N15" s="83">
        <f t="shared" si="9"/>
        <v>5.9623087524011624E-2</v>
      </c>
      <c r="O15" s="1"/>
      <c r="P15" s="62">
        <f t="shared" si="1"/>
        <v>3.5755662194959505</v>
      </c>
      <c r="Q15" s="236">
        <f t="shared" si="2"/>
        <v>3.5959934505638138</v>
      </c>
      <c r="R15" s="92">
        <f t="shared" si="10"/>
        <v>5.7130059447599597E-3</v>
      </c>
      <c r="S15" s="4"/>
    </row>
    <row r="16" spans="1:19" ht="20.100000000000001" customHeight="1" x14ac:dyDescent="0.25">
      <c r="A16" s="14" t="s">
        <v>146</v>
      </c>
      <c r="B16" s="25">
        <v>15189.159999999996</v>
      </c>
      <c r="C16" s="223">
        <v>15898.28</v>
      </c>
      <c r="D16" s="31">
        <f t="shared" si="3"/>
        <v>3.2696686396121735E-2</v>
      </c>
      <c r="E16" s="229">
        <f t="shared" si="4"/>
        <v>3.5394667975565057E-2</v>
      </c>
      <c r="F16" s="87">
        <f t="shared" si="5"/>
        <v>4.6685926015658838E-2</v>
      </c>
      <c r="G16" s="83">
        <f t="shared" si="6"/>
        <v>8.251544351489204E-2</v>
      </c>
      <c r="H16" s="1"/>
      <c r="I16" s="25">
        <v>4510.1679999999997</v>
      </c>
      <c r="J16" s="223">
        <v>5192.5770000000002</v>
      </c>
      <c r="K16" s="31">
        <f t="shared" si="0"/>
        <v>4.0127419295199439E-2</v>
      </c>
      <c r="L16" s="229">
        <f t="shared" si="7"/>
        <v>4.3632706908038631E-2</v>
      </c>
      <c r="M16" s="87">
        <f t="shared" si="8"/>
        <v>0.15130456337768364</v>
      </c>
      <c r="N16" s="83">
        <f t="shared" si="9"/>
        <v>8.7353925929110024E-2</v>
      </c>
      <c r="O16" s="1"/>
      <c r="P16" s="62">
        <f t="shared" si="1"/>
        <v>2.9693333930250265</v>
      </c>
      <c r="Q16" s="236">
        <f t="shared" si="2"/>
        <v>3.2661250147814731</v>
      </c>
      <c r="R16" s="92">
        <f t="shared" si="10"/>
        <v>9.9952272942341547E-2</v>
      </c>
      <c r="S16" s="4"/>
    </row>
    <row r="17" spans="1:19" ht="20.100000000000001" customHeight="1" x14ac:dyDescent="0.25">
      <c r="A17" s="14" t="s">
        <v>181</v>
      </c>
      <c r="B17" s="25">
        <v>20621.350000000002</v>
      </c>
      <c r="C17" s="223">
        <v>17984.710000000003</v>
      </c>
      <c r="D17" s="31">
        <f t="shared" si="3"/>
        <v>4.4390197615580135E-2</v>
      </c>
      <c r="E17" s="229">
        <f t="shared" si="4"/>
        <v>4.0039730026570464E-2</v>
      </c>
      <c r="F17" s="87">
        <f t="shared" si="5"/>
        <v>-0.12785971820467618</v>
      </c>
      <c r="G17" s="83">
        <f t="shared" si="6"/>
        <v>-9.8005141285578273E-2</v>
      </c>
      <c r="H17" s="1"/>
      <c r="I17" s="25">
        <v>4605.7710000000006</v>
      </c>
      <c r="J17" s="223">
        <v>4134.7300000000005</v>
      </c>
      <c r="K17" s="31">
        <f t="shared" si="0"/>
        <v>4.0978008822436338E-2</v>
      </c>
      <c r="L17" s="229">
        <f t="shared" si="7"/>
        <v>3.4743724018704888E-2</v>
      </c>
      <c r="M17" s="87">
        <f t="shared" si="8"/>
        <v>-0.1022719106095375</v>
      </c>
      <c r="N17" s="83">
        <f t="shared" si="9"/>
        <v>-0.15213732884741937</v>
      </c>
      <c r="O17" s="1"/>
      <c r="P17" s="62">
        <f t="shared" si="1"/>
        <v>2.2334963520817022</v>
      </c>
      <c r="Q17" s="236">
        <f t="shared" si="2"/>
        <v>2.2990251163349309</v>
      </c>
      <c r="R17" s="92">
        <f t="shared" si="10"/>
        <v>2.9339096162907755E-2</v>
      </c>
      <c r="S17" s="4"/>
    </row>
    <row r="18" spans="1:19" ht="20.100000000000001" customHeight="1" x14ac:dyDescent="0.25">
      <c r="A18" s="14" t="s">
        <v>182</v>
      </c>
      <c r="B18" s="25">
        <v>12914.100000000002</v>
      </c>
      <c r="C18" s="223">
        <v>14114.870000000003</v>
      </c>
      <c r="D18" s="31">
        <f t="shared" si="3"/>
        <v>2.7799317262321016E-2</v>
      </c>
      <c r="E18" s="229">
        <f t="shared" si="4"/>
        <v>3.1424225587187042E-2</v>
      </c>
      <c r="F18" s="87">
        <f t="shared" si="5"/>
        <v>9.2981314996786482E-2</v>
      </c>
      <c r="G18" s="83">
        <f t="shared" si="6"/>
        <v>0.13039558815997251</v>
      </c>
      <c r="H18" s="1"/>
      <c r="I18" s="25">
        <v>2938.96</v>
      </c>
      <c r="J18" s="223">
        <v>3293.2300000000005</v>
      </c>
      <c r="K18" s="31">
        <f t="shared" si="0"/>
        <v>2.6148223350398334E-2</v>
      </c>
      <c r="L18" s="229">
        <f t="shared" si="7"/>
        <v>2.767268340378199E-2</v>
      </c>
      <c r="M18" s="87">
        <f t="shared" si="8"/>
        <v>0.12054264093420816</v>
      </c>
      <c r="N18" s="83">
        <f t="shared" si="9"/>
        <v>5.8300712555311482E-2</v>
      </c>
      <c r="O18" s="1"/>
      <c r="P18" s="62">
        <f t="shared" si="1"/>
        <v>2.2757760897004045</v>
      </c>
      <c r="Q18" s="236">
        <f t="shared" si="2"/>
        <v>2.3331635360439025</v>
      </c>
      <c r="R18" s="92">
        <f t="shared" si="10"/>
        <v>2.5216648774551809E-2</v>
      </c>
      <c r="S18" s="4"/>
    </row>
    <row r="19" spans="1:19" ht="20.100000000000001" customHeight="1" x14ac:dyDescent="0.25">
      <c r="A19" s="14" t="s">
        <v>183</v>
      </c>
      <c r="B19" s="25">
        <v>4176.91</v>
      </c>
      <c r="C19" s="223">
        <v>4754.55</v>
      </c>
      <c r="D19" s="31">
        <f t="shared" si="3"/>
        <v>8.9913541219412314E-3</v>
      </c>
      <c r="E19" s="229">
        <f t="shared" si="4"/>
        <v>1.0585152521104348E-2</v>
      </c>
      <c r="F19" s="87">
        <f t="shared" si="5"/>
        <v>0.1382936189671313</v>
      </c>
      <c r="G19" s="83">
        <f t="shared" si="6"/>
        <v>0.17725899542470866</v>
      </c>
      <c r="H19" s="1"/>
      <c r="I19" s="25">
        <v>1845</v>
      </c>
      <c r="J19" s="223">
        <v>2645.9719999999993</v>
      </c>
      <c r="K19" s="31">
        <f t="shared" si="0"/>
        <v>1.6415150965472455E-2</v>
      </c>
      <c r="L19" s="229">
        <f t="shared" si="7"/>
        <v>2.2233838951810778E-2</v>
      </c>
      <c r="M19" s="87">
        <f t="shared" si="8"/>
        <v>0.43413116531165274</v>
      </c>
      <c r="N19" s="83">
        <f t="shared" si="9"/>
        <v>0.35447057407984378</v>
      </c>
      <c r="O19" s="1"/>
      <c r="P19" s="62">
        <f t="shared" si="1"/>
        <v>4.41714090080945</v>
      </c>
      <c r="Q19" s="236">
        <f t="shared" si="2"/>
        <v>5.5651365534067354</v>
      </c>
      <c r="R19" s="92">
        <f t="shared" si="10"/>
        <v>0.25989563801030502</v>
      </c>
      <c r="S19" s="4"/>
    </row>
    <row r="20" spans="1:19" ht="20.100000000000001" customHeight="1" x14ac:dyDescent="0.25">
      <c r="A20" s="14" t="s">
        <v>147</v>
      </c>
      <c r="B20" s="25">
        <v>16594.290000000005</v>
      </c>
      <c r="C20" s="223">
        <v>8715.3000000000029</v>
      </c>
      <c r="D20" s="31">
        <f t="shared" si="3"/>
        <v>3.5721415542156326E-2</v>
      </c>
      <c r="E20" s="229">
        <f t="shared" si="4"/>
        <v>1.9403051764558317E-2</v>
      </c>
      <c r="F20" s="87">
        <f t="shared" si="5"/>
        <v>-0.47480127200380368</v>
      </c>
      <c r="G20" s="83">
        <f t="shared" si="6"/>
        <v>-0.45682298783316777</v>
      </c>
      <c r="H20" s="1"/>
      <c r="I20" s="25">
        <v>3060.2889999999993</v>
      </c>
      <c r="J20" s="223">
        <v>2432.7759999999998</v>
      </c>
      <c r="K20" s="31">
        <f t="shared" si="0"/>
        <v>2.7227699692669225E-2</v>
      </c>
      <c r="L20" s="229">
        <f t="shared" si="7"/>
        <v>2.0442374216291945E-2</v>
      </c>
      <c r="M20" s="87">
        <f t="shared" si="8"/>
        <v>-0.20505024198694946</v>
      </c>
      <c r="N20" s="83">
        <f t="shared" si="9"/>
        <v>-0.24920671055455185</v>
      </c>
      <c r="O20" s="1"/>
      <c r="P20" s="62">
        <f t="shared" si="1"/>
        <v>1.8441819445122378</v>
      </c>
      <c r="Q20" s="236">
        <f t="shared" si="2"/>
        <v>2.7913852649937452</v>
      </c>
      <c r="R20" s="92">
        <f t="shared" si="10"/>
        <v>0.51361706652649741</v>
      </c>
      <c r="S20" s="4"/>
    </row>
    <row r="21" spans="1:19" ht="20.100000000000001" customHeight="1" x14ac:dyDescent="0.25">
      <c r="A21" s="14" t="s">
        <v>184</v>
      </c>
      <c r="B21" s="25">
        <v>49018.180000000008</v>
      </c>
      <c r="C21" s="223">
        <v>7184.2100000000028</v>
      </c>
      <c r="D21" s="31">
        <f t="shared" si="3"/>
        <v>0.10551814973103497</v>
      </c>
      <c r="E21" s="229">
        <f t="shared" si="4"/>
        <v>1.5994354585322081E-2</v>
      </c>
      <c r="F21" s="87">
        <f t="shared" si="5"/>
        <v>-0.85343784693760549</v>
      </c>
      <c r="G21" s="83">
        <f t="shared" si="6"/>
        <v>-0.848420820246644</v>
      </c>
      <c r="H21" s="1"/>
      <c r="I21" s="25">
        <v>4617.0300000000007</v>
      </c>
      <c r="J21" s="223">
        <v>2124.8880000000004</v>
      </c>
      <c r="K21" s="31">
        <f t="shared" si="0"/>
        <v>4.1078181280279298E-2</v>
      </c>
      <c r="L21" s="229">
        <f t="shared" si="7"/>
        <v>1.7855222044161966E-2</v>
      </c>
      <c r="M21" s="87">
        <f t="shared" si="8"/>
        <v>-0.53977167139914617</v>
      </c>
      <c r="N21" s="83">
        <f t="shared" si="9"/>
        <v>-0.56533562373819479</v>
      </c>
      <c r="O21" s="1"/>
      <c r="P21" s="62">
        <f t="shared" si="1"/>
        <v>0.94190155570851464</v>
      </c>
      <c r="Q21" s="236">
        <f t="shared" si="2"/>
        <v>2.9577197771223274</v>
      </c>
      <c r="R21" s="92">
        <f t="shared" si="10"/>
        <v>2.1401580761775891</v>
      </c>
      <c r="S21" s="4"/>
    </row>
    <row r="22" spans="1:19" ht="20.100000000000001" customHeight="1" x14ac:dyDescent="0.25">
      <c r="A22" s="14" t="s">
        <v>185</v>
      </c>
      <c r="B22" s="25">
        <v>9835.1300000000028</v>
      </c>
      <c r="C22" s="223">
        <v>7943.2499999999991</v>
      </c>
      <c r="D22" s="31">
        <f t="shared" si="3"/>
        <v>2.1171424968536044E-2</v>
      </c>
      <c r="E22" s="229">
        <f t="shared" si="4"/>
        <v>1.7684220959557077E-2</v>
      </c>
      <c r="F22" s="87">
        <f t="shared" si="5"/>
        <v>-0.19235942992110966</v>
      </c>
      <c r="G22" s="83">
        <f t="shared" si="6"/>
        <v>-0.16471276799561119</v>
      </c>
      <c r="H22" s="1"/>
      <c r="I22" s="25">
        <v>2195.5550000000012</v>
      </c>
      <c r="J22" s="223">
        <v>1922.3609999999996</v>
      </c>
      <c r="K22" s="31">
        <f t="shared" si="0"/>
        <v>1.9534074134416202E-2</v>
      </c>
      <c r="L22" s="229">
        <f t="shared" si="7"/>
        <v>1.615340785210196E-2</v>
      </c>
      <c r="M22" s="87">
        <f t="shared" si="8"/>
        <v>-0.12443049707249483</v>
      </c>
      <c r="N22" s="83">
        <f t="shared" si="9"/>
        <v>-0.17306508918986846</v>
      </c>
      <c r="O22" s="1"/>
      <c r="P22" s="62">
        <f t="shared" si="1"/>
        <v>2.2323599179675311</v>
      </c>
      <c r="Q22" s="236">
        <f t="shared" si="2"/>
        <v>2.4201189689358888</v>
      </c>
      <c r="R22" s="92">
        <f t="shared" si="10"/>
        <v>8.4107875910666055E-2</v>
      </c>
      <c r="S22" s="4"/>
    </row>
    <row r="23" spans="1:19" ht="20.100000000000001" customHeight="1" x14ac:dyDescent="0.25">
      <c r="A23" s="14" t="s">
        <v>149</v>
      </c>
      <c r="B23" s="25">
        <v>6381.4400000000014</v>
      </c>
      <c r="C23" s="223">
        <v>5691.840000000002</v>
      </c>
      <c r="D23" s="31">
        <f t="shared" si="3"/>
        <v>1.3736898053326662E-2</v>
      </c>
      <c r="E23" s="229">
        <f t="shared" si="4"/>
        <v>1.2671860539004237E-2</v>
      </c>
      <c r="F23" s="87">
        <f t="shared" si="5"/>
        <v>-0.10806338381305776</v>
      </c>
      <c r="G23" s="83">
        <f t="shared" si="6"/>
        <v>-7.7531150787313638E-2</v>
      </c>
      <c r="H23" s="1"/>
      <c r="I23" s="25">
        <v>1594.4180000000001</v>
      </c>
      <c r="J23" s="223">
        <v>1507.1040000000003</v>
      </c>
      <c r="K23" s="31">
        <f t="shared" si="0"/>
        <v>1.4185697654236674E-2</v>
      </c>
      <c r="L23" s="229">
        <f t="shared" si="7"/>
        <v>1.2664044676069833E-2</v>
      </c>
      <c r="M23" s="87">
        <f t="shared" si="8"/>
        <v>-5.4762301981036245E-2</v>
      </c>
      <c r="N23" s="83">
        <f t="shared" si="9"/>
        <v>-0.10726670025371554</v>
      </c>
      <c r="O23" s="1"/>
      <c r="P23" s="62">
        <f t="shared" si="1"/>
        <v>2.4985238441480289</v>
      </c>
      <c r="Q23" s="236">
        <f t="shared" si="2"/>
        <v>2.6478326867937252</v>
      </c>
      <c r="R23" s="92">
        <f t="shared" si="10"/>
        <v>5.9758822392431125E-2</v>
      </c>
      <c r="S23" s="4"/>
    </row>
    <row r="24" spans="1:19" ht="20.100000000000001" customHeight="1" x14ac:dyDescent="0.25">
      <c r="A24" s="14" t="s">
        <v>148</v>
      </c>
      <c r="B24" s="25">
        <v>3144.18</v>
      </c>
      <c r="C24" s="223">
        <v>5208.6100000000015</v>
      </c>
      <c r="D24" s="31">
        <f t="shared" si="3"/>
        <v>6.7682654888721995E-3</v>
      </c>
      <c r="E24" s="229">
        <f t="shared" si="4"/>
        <v>1.1596035644372093E-2</v>
      </c>
      <c r="F24" s="87">
        <f t="shared" si="5"/>
        <v>0.65658772716574809</v>
      </c>
      <c r="G24" s="83">
        <f t="shared" si="6"/>
        <v>0.71329503303871555</v>
      </c>
      <c r="H24" s="1"/>
      <c r="I24" s="25">
        <v>682.47899999999993</v>
      </c>
      <c r="J24" s="223">
        <v>1308.6640000000002</v>
      </c>
      <c r="K24" s="31">
        <f t="shared" si="0"/>
        <v>6.0720844529889833E-3</v>
      </c>
      <c r="L24" s="229">
        <f t="shared" si="7"/>
        <v>1.099657313759651E-2</v>
      </c>
      <c r="M24" s="87">
        <f t="shared" si="8"/>
        <v>0.91751541073058707</v>
      </c>
      <c r="N24" s="83">
        <f t="shared" si="9"/>
        <v>0.81100464308981191</v>
      </c>
      <c r="O24" s="1"/>
      <c r="P24" s="62">
        <f t="shared" si="1"/>
        <v>2.1706104612331352</v>
      </c>
      <c r="Q24" s="236">
        <f t="shared" si="2"/>
        <v>2.512501415924786</v>
      </c>
      <c r="R24" s="92">
        <f t="shared" si="10"/>
        <v>0.15750912510456658</v>
      </c>
      <c r="S24" s="4"/>
    </row>
    <row r="25" spans="1:19" ht="20.100000000000001" customHeight="1" x14ac:dyDescent="0.25">
      <c r="A25" s="14" t="s">
        <v>150</v>
      </c>
      <c r="B25" s="25">
        <v>2393.4899999999993</v>
      </c>
      <c r="C25" s="223">
        <v>3485.3500000000013</v>
      </c>
      <c r="D25" s="31">
        <f t="shared" si="3"/>
        <v>5.1523054548278779E-3</v>
      </c>
      <c r="E25" s="229">
        <f t="shared" si="4"/>
        <v>7.7595064389755185E-3</v>
      </c>
      <c r="F25" s="87">
        <f t="shared" si="5"/>
        <v>0.45617905234615658</v>
      </c>
      <c r="G25" s="83">
        <f t="shared" si="6"/>
        <v>0.50602609006898236</v>
      </c>
      <c r="H25" s="1"/>
      <c r="I25" s="25">
        <v>793.04000000000008</v>
      </c>
      <c r="J25" s="223">
        <v>1207.7639999999999</v>
      </c>
      <c r="K25" s="31">
        <f t="shared" si="0"/>
        <v>7.0557568139069252E-3</v>
      </c>
      <c r="L25" s="229">
        <f t="shared" si="7"/>
        <v>1.0148720495830946E-2</v>
      </c>
      <c r="M25" s="87">
        <f t="shared" si="8"/>
        <v>0.52295470594169247</v>
      </c>
      <c r="N25" s="83">
        <f t="shared" si="9"/>
        <v>0.43836030116964586</v>
      </c>
      <c r="O25" s="1"/>
      <c r="P25" s="62">
        <f t="shared" si="1"/>
        <v>3.3133207157748741</v>
      </c>
      <c r="Q25" s="236">
        <f t="shared" si="2"/>
        <v>3.4652588692670734</v>
      </c>
      <c r="R25" s="92">
        <f t="shared" si="10"/>
        <v>4.5856760188898914E-2</v>
      </c>
      <c r="S25" s="4"/>
    </row>
    <row r="26" spans="1:19" ht="20.100000000000001" customHeight="1" x14ac:dyDescent="0.25">
      <c r="A26" s="14" t="s">
        <v>151</v>
      </c>
      <c r="B26" s="25">
        <v>425.21</v>
      </c>
      <c r="C26" s="223">
        <v>461.01</v>
      </c>
      <c r="D26" s="31">
        <f t="shared" si="3"/>
        <v>9.1532105939333874E-4</v>
      </c>
      <c r="E26" s="229">
        <f t="shared" si="4"/>
        <v>1.026356051309654E-3</v>
      </c>
      <c r="F26" s="87">
        <f t="shared" si="5"/>
        <v>8.4193692528397771E-2</v>
      </c>
      <c r="G26" s="83">
        <f t="shared" si="6"/>
        <v>0.12130715313150074</v>
      </c>
      <c r="H26" s="1"/>
      <c r="I26" s="25">
        <v>968.60500000000013</v>
      </c>
      <c r="J26" s="223">
        <v>1049.6979999999999</v>
      </c>
      <c r="K26" s="31">
        <f t="shared" si="0"/>
        <v>8.6177763148571548E-3</v>
      </c>
      <c r="L26" s="229">
        <f t="shared" si="7"/>
        <v>8.8205076546682554E-3</v>
      </c>
      <c r="M26" s="87">
        <f t="shared" si="8"/>
        <v>8.3721434434056941E-2</v>
      </c>
      <c r="N26" s="83">
        <f t="shared" si="9"/>
        <v>2.3524785560004518E-2</v>
      </c>
      <c r="O26" s="1"/>
      <c r="P26" s="62">
        <f t="shared" si="1"/>
        <v>22.779450154041538</v>
      </c>
      <c r="Q26" s="236">
        <f t="shared" si="2"/>
        <v>22.769527775970147</v>
      </c>
      <c r="R26" s="92">
        <f t="shared" si="10"/>
        <v>-4.3558461702510379E-4</v>
      </c>
      <c r="S26" s="4"/>
    </row>
    <row r="27" spans="1:19" ht="20.100000000000001" customHeight="1" x14ac:dyDescent="0.25">
      <c r="A27" s="14" t="s">
        <v>186</v>
      </c>
      <c r="B27" s="25">
        <v>2418.9499999999998</v>
      </c>
      <c r="C27" s="223">
        <v>4164.8</v>
      </c>
      <c r="D27" s="31">
        <f t="shared" si="3"/>
        <v>5.2071114898979724E-3</v>
      </c>
      <c r="E27" s="229">
        <f t="shared" si="4"/>
        <v>9.2721799581233534E-3</v>
      </c>
      <c r="F27" s="87">
        <f t="shared" si="5"/>
        <v>0.72173877095433991</v>
      </c>
      <c r="G27" s="83">
        <f t="shared" si="6"/>
        <v>0.78067628782517806</v>
      </c>
      <c r="H27" s="1"/>
      <c r="I27" s="25">
        <v>680.40999999999985</v>
      </c>
      <c r="J27" s="223">
        <v>992.47899999999981</v>
      </c>
      <c r="K27" s="31">
        <f t="shared" si="0"/>
        <v>6.0536763514455888E-3</v>
      </c>
      <c r="L27" s="229">
        <f t="shared" si="7"/>
        <v>8.3397021015544429E-3</v>
      </c>
      <c r="M27" s="87">
        <f t="shared" si="8"/>
        <v>0.4586484619567614</v>
      </c>
      <c r="N27" s="83">
        <f t="shared" si="9"/>
        <v>0.3776260271269643</v>
      </c>
      <c r="O27" s="1"/>
      <c r="P27" s="62">
        <f t="shared" si="1"/>
        <v>2.8128320138903238</v>
      </c>
      <c r="Q27" s="236">
        <f t="shared" si="2"/>
        <v>2.3830171917018821</v>
      </c>
      <c r="R27" s="92">
        <f t="shared" si="10"/>
        <v>-0.15280500935211583</v>
      </c>
      <c r="S27" s="4"/>
    </row>
    <row r="28" spans="1:19" ht="20.100000000000001" customHeight="1" x14ac:dyDescent="0.25">
      <c r="A28" s="14" t="s">
        <v>152</v>
      </c>
      <c r="B28" s="25">
        <v>7835.58</v>
      </c>
      <c r="C28" s="223">
        <v>13646.52</v>
      </c>
      <c r="D28" s="31">
        <f t="shared" si="3"/>
        <v>1.6867127740554686E-2</v>
      </c>
      <c r="E28" s="229">
        <f t="shared" si="4"/>
        <v>3.0381528342808658E-2</v>
      </c>
      <c r="F28" s="87">
        <f t="shared" si="5"/>
        <v>0.7416094277641222</v>
      </c>
      <c r="G28" s="83">
        <f t="shared" si="6"/>
        <v>0.8012271449015268</v>
      </c>
      <c r="H28" s="1"/>
      <c r="I28" s="25">
        <v>548.43299999999988</v>
      </c>
      <c r="J28" s="223">
        <v>877.95900000000006</v>
      </c>
      <c r="K28" s="31">
        <f t="shared" si="0"/>
        <v>4.8794636799170477E-3</v>
      </c>
      <c r="L28" s="229">
        <f t="shared" si="7"/>
        <v>7.3774019575010043E-3</v>
      </c>
      <c r="M28" s="87">
        <f t="shared" si="8"/>
        <v>0.60085005825688875</v>
      </c>
      <c r="N28" s="83">
        <f t="shared" si="9"/>
        <v>0.51192885969517499</v>
      </c>
      <c r="O28" s="1"/>
      <c r="P28" s="62">
        <f t="shared" si="1"/>
        <v>0.69992648916863831</v>
      </c>
      <c r="Q28" s="236">
        <f t="shared" si="2"/>
        <v>0.64335742738808144</v>
      </c>
      <c r="R28" s="92">
        <f t="shared" si="10"/>
        <v>-8.082143290183047E-2</v>
      </c>
      <c r="S28" s="4"/>
    </row>
    <row r="29" spans="1:19" ht="20.100000000000001" customHeight="1" x14ac:dyDescent="0.25">
      <c r="A29" s="14" t="s">
        <v>187</v>
      </c>
      <c r="B29" s="25">
        <v>2229.79</v>
      </c>
      <c r="C29" s="223">
        <v>2060.4700000000003</v>
      </c>
      <c r="D29" s="31">
        <f t="shared" si="3"/>
        <v>4.7999194398642385E-3</v>
      </c>
      <c r="E29" s="229">
        <f t="shared" si="4"/>
        <v>4.5872667687078435E-3</v>
      </c>
      <c r="F29" s="87">
        <f t="shared" si="5"/>
        <v>-7.593540198852794E-2</v>
      </c>
      <c r="G29" s="83">
        <f t="shared" si="6"/>
        <v>-4.4303383383953149E-2</v>
      </c>
      <c r="H29" s="1"/>
      <c r="I29" s="25">
        <v>792.95699999999999</v>
      </c>
      <c r="J29" s="223">
        <v>812.95499999999993</v>
      </c>
      <c r="K29" s="31">
        <f t="shared" si="0"/>
        <v>7.0550183545409978E-3</v>
      </c>
      <c r="L29" s="229">
        <f t="shared" si="7"/>
        <v>6.8311798254362989E-3</v>
      </c>
      <c r="M29" s="87">
        <f t="shared" si="8"/>
        <v>2.5219526405593159E-2</v>
      </c>
      <c r="N29" s="83">
        <f t="shared" si="9"/>
        <v>-3.1727561553489672E-2</v>
      </c>
      <c r="O29" s="1"/>
      <c r="P29" s="62">
        <f t="shared" si="1"/>
        <v>3.556195874947865</v>
      </c>
      <c r="Q29" s="236">
        <f t="shared" si="2"/>
        <v>3.9454833120598694</v>
      </c>
      <c r="R29" s="92">
        <f t="shared" si="10"/>
        <v>0.10946737772640586</v>
      </c>
      <c r="S29" s="4"/>
    </row>
    <row r="30" spans="1:19" ht="20.100000000000001" customHeight="1" x14ac:dyDescent="0.25">
      <c r="A30" s="14" t="s">
        <v>188</v>
      </c>
      <c r="B30" s="25">
        <v>2196.8100000000004</v>
      </c>
      <c r="C30" s="223">
        <v>3450.6599999999989</v>
      </c>
      <c r="D30" s="31">
        <f t="shared" si="3"/>
        <v>4.7289256049619739E-3</v>
      </c>
      <c r="E30" s="229">
        <f t="shared" si="4"/>
        <v>7.6822753780008447E-3</v>
      </c>
      <c r="F30" s="87">
        <f t="shared" si="5"/>
        <v>0.57075941933986019</v>
      </c>
      <c r="G30" s="83">
        <f t="shared" si="6"/>
        <v>0.62452870265922045</v>
      </c>
      <c r="H30" s="1"/>
      <c r="I30" s="25">
        <v>645.8649999999999</v>
      </c>
      <c r="J30" s="223">
        <v>802.70300000000043</v>
      </c>
      <c r="K30" s="31">
        <f t="shared" si="0"/>
        <v>5.7463260045067018E-3</v>
      </c>
      <c r="L30" s="229">
        <f t="shared" si="7"/>
        <v>6.7450332914087462E-3</v>
      </c>
      <c r="M30" s="87">
        <f t="shared" si="8"/>
        <v>0.2428340287831057</v>
      </c>
      <c r="N30" s="83">
        <f t="shared" si="9"/>
        <v>0.17379927385233326</v>
      </c>
      <c r="O30" s="1"/>
      <c r="P30" s="62">
        <f t="shared" si="1"/>
        <v>2.9400130188773712</v>
      </c>
      <c r="Q30" s="236">
        <f t="shared" si="2"/>
        <v>2.3262303443399253</v>
      </c>
      <c r="R30" s="92">
        <f t="shared" si="10"/>
        <v>-0.20876869272225729</v>
      </c>
      <c r="S30" s="4"/>
    </row>
    <row r="31" spans="1:19" ht="20.100000000000001" customHeight="1" x14ac:dyDescent="0.25">
      <c r="A31" s="14" t="s">
        <v>189</v>
      </c>
      <c r="B31" s="25">
        <v>164.6</v>
      </c>
      <c r="C31" s="223">
        <v>646.77</v>
      </c>
      <c r="D31" s="31">
        <f t="shared" si="3"/>
        <v>3.5432338462440576E-4</v>
      </c>
      <c r="E31" s="229">
        <f t="shared" si="4"/>
        <v>1.4399173625421248E-3</v>
      </c>
      <c r="F31" s="87">
        <f t="shared" si="5"/>
        <v>2.9293438639125151</v>
      </c>
      <c r="G31" s="83">
        <f t="shared" si="6"/>
        <v>3.0638507787694671</v>
      </c>
      <c r="H31" s="1"/>
      <c r="I31" s="25">
        <v>177.39899999999997</v>
      </c>
      <c r="J31" s="223">
        <v>795.97199999999975</v>
      </c>
      <c r="K31" s="31">
        <f t="shared" si="0"/>
        <v>1.5783367838069634E-3</v>
      </c>
      <c r="L31" s="229">
        <f t="shared" si="7"/>
        <v>6.688473369389672E-3</v>
      </c>
      <c r="M31" s="87">
        <f t="shared" si="8"/>
        <v>3.4869024064397198</v>
      </c>
      <c r="N31" s="83">
        <f t="shared" si="9"/>
        <v>3.2376718568625198</v>
      </c>
      <c r="O31" s="1"/>
      <c r="P31" s="62">
        <f t="shared" si="1"/>
        <v>10.777582017010934</v>
      </c>
      <c r="Q31" s="236">
        <f t="shared" si="2"/>
        <v>12.306878797717886</v>
      </c>
      <c r="R31" s="92">
        <f t="shared" si="10"/>
        <v>0.14189609304695311</v>
      </c>
      <c r="S31" s="4"/>
    </row>
    <row r="32" spans="1:19" ht="20.100000000000001" customHeight="1" thickBot="1" x14ac:dyDescent="0.3">
      <c r="A32" s="14" t="s">
        <v>18</v>
      </c>
      <c r="B32" s="25">
        <f>B33-SUM(B7:B31)</f>
        <v>30137.850000000268</v>
      </c>
      <c r="C32" s="223">
        <f>C33-SUM(C7:C31)</f>
        <v>39666.590000000084</v>
      </c>
      <c r="D32" s="31">
        <f t="shared" si="3"/>
        <v>6.4875729145217137E-2</v>
      </c>
      <c r="E32" s="229">
        <f t="shared" si="4"/>
        <v>8.8310545717704803E-2</v>
      </c>
      <c r="F32" s="87">
        <f t="shared" si="5"/>
        <v>0.31617185698381706</v>
      </c>
      <c r="G32" s="83">
        <f t="shared" si="6"/>
        <v>0.361226253350177</v>
      </c>
      <c r="H32" s="1"/>
      <c r="I32" s="25">
        <f>I33-SUM(I7:I31)</f>
        <v>6132.0559999999386</v>
      </c>
      <c r="J32" s="223">
        <f>J33-SUM(J7:J31)</f>
        <v>7209.278999999995</v>
      </c>
      <c r="K32" s="31">
        <f t="shared" si="0"/>
        <v>5.455752030825483E-2</v>
      </c>
      <c r="L32" s="229">
        <f t="shared" si="7"/>
        <v>6.0578852778741192E-2</v>
      </c>
      <c r="M32" s="87">
        <f t="shared" si="8"/>
        <v>0.1756707701299641</v>
      </c>
      <c r="N32" s="83">
        <f t="shared" si="9"/>
        <v>0.11036668155856974</v>
      </c>
      <c r="O32" s="1"/>
      <c r="P32" s="62">
        <f t="shared" si="1"/>
        <v>2.0346693609530488</v>
      </c>
      <c r="Q32" s="236">
        <f t="shared" si="2"/>
        <v>1.8174688068724787</v>
      </c>
      <c r="R32" s="92">
        <f t="shared" si="10"/>
        <v>-0.10674980330899188</v>
      </c>
      <c r="S32" s="4"/>
    </row>
    <row r="33" spans="1:19" ht="26.25" customHeight="1" thickBot="1" x14ac:dyDescent="0.3">
      <c r="A33" s="52" t="s">
        <v>19</v>
      </c>
      <c r="B33" s="53">
        <v>464547.38000000006</v>
      </c>
      <c r="C33" s="246">
        <v>449171.6100000001</v>
      </c>
      <c r="D33" s="54">
        <f>SUM(D7:D32)</f>
        <v>1.0000000000000004</v>
      </c>
      <c r="E33" s="248">
        <f>SUM(E7:E32)</f>
        <v>0.99999999999999978</v>
      </c>
      <c r="F33" s="97">
        <f t="shared" si="5"/>
        <v>-3.3098389232116554E-2</v>
      </c>
      <c r="G33" s="99">
        <v>0</v>
      </c>
      <c r="H33" s="96"/>
      <c r="I33" s="53">
        <v>112396.16399999998</v>
      </c>
      <c r="J33" s="246">
        <v>119006.52900000001</v>
      </c>
      <c r="K33" s="54">
        <f>SUM(K7:K32)</f>
        <v>0.99999999999999978</v>
      </c>
      <c r="L33" s="248">
        <f>SUM(L7:L32)</f>
        <v>0.99999999999999989</v>
      </c>
      <c r="M33" s="97">
        <f t="shared" si="8"/>
        <v>5.881308369207365E-2</v>
      </c>
      <c r="N33" s="99">
        <f t="shared" si="9"/>
        <v>1.1102230246251568E-16</v>
      </c>
      <c r="O33" s="55"/>
      <c r="P33" s="56">
        <f t="shared" si="1"/>
        <v>2.4194768679999865</v>
      </c>
      <c r="Q33" s="250">
        <f t="shared" si="2"/>
        <v>2.6494668485392472</v>
      </c>
      <c r="R33" s="98">
        <f t="shared" si="10"/>
        <v>9.5057730694229542E-2</v>
      </c>
      <c r="S33" s="4"/>
    </row>
    <row r="35" spans="1:19" ht="15.75" thickBot="1" x14ac:dyDescent="0.3"/>
    <row r="36" spans="1:19" x14ac:dyDescent="0.25">
      <c r="A36" s="424" t="s">
        <v>2</v>
      </c>
      <c r="B36" s="408" t="s">
        <v>1</v>
      </c>
      <c r="C36" s="404"/>
      <c r="D36" s="408" t="s">
        <v>13</v>
      </c>
      <c r="E36" s="404"/>
      <c r="F36" s="427" t="s">
        <v>140</v>
      </c>
      <c r="G36" s="423"/>
      <c r="I36" s="428" t="s">
        <v>20</v>
      </c>
      <c r="J36" s="429"/>
      <c r="K36" s="408" t="s">
        <v>13</v>
      </c>
      <c r="L36" s="410"/>
      <c r="M36" s="427" t="s">
        <v>140</v>
      </c>
      <c r="N36" s="423"/>
      <c r="P36" s="403" t="s">
        <v>23</v>
      </c>
      <c r="Q36" s="404"/>
      <c r="R36" s="208" t="s">
        <v>0</v>
      </c>
    </row>
    <row r="37" spans="1:19" x14ac:dyDescent="0.25">
      <c r="A37" s="425"/>
      <c r="B37" s="411" t="str">
        <f>B5</f>
        <v>jan.-fev</v>
      </c>
      <c r="C37" s="412"/>
      <c r="D37" s="411" t="str">
        <f>B37</f>
        <v>jan.-fev</v>
      </c>
      <c r="E37" s="412"/>
      <c r="F37" s="411" t="str">
        <f>B37</f>
        <v>jan.-fev</v>
      </c>
      <c r="G37" s="413"/>
      <c r="I37" s="401" t="str">
        <f>B37</f>
        <v>jan.-fev</v>
      </c>
      <c r="J37" s="412"/>
      <c r="K37" s="411" t="str">
        <f>B37</f>
        <v>jan.-fev</v>
      </c>
      <c r="L37" s="402"/>
      <c r="M37" s="412" t="str">
        <f>B37</f>
        <v>jan.-fev</v>
      </c>
      <c r="N37" s="413"/>
      <c r="P37" s="401" t="str">
        <f>B37</f>
        <v>jan.-fev</v>
      </c>
      <c r="Q37" s="402"/>
      <c r="R37" s="209" t="s">
        <v>138</v>
      </c>
    </row>
    <row r="38" spans="1:19" ht="19.5" customHeight="1" thickBot="1" x14ac:dyDescent="0.3">
      <c r="A38" s="426"/>
      <c r="B38" s="148">
        <f>B6</f>
        <v>2018</v>
      </c>
      <c r="C38" s="213">
        <f>C6</f>
        <v>2019</v>
      </c>
      <c r="D38" s="148">
        <f>B38</f>
        <v>2018</v>
      </c>
      <c r="E38" s="213">
        <f>C38</f>
        <v>2019</v>
      </c>
      <c r="F38" s="148" t="s">
        <v>1</v>
      </c>
      <c r="G38" s="212" t="s">
        <v>15</v>
      </c>
      <c r="I38" s="36">
        <f>B38</f>
        <v>2018</v>
      </c>
      <c r="J38" s="213">
        <f>C38</f>
        <v>2019</v>
      </c>
      <c r="K38" s="148">
        <f>B38</f>
        <v>2018</v>
      </c>
      <c r="L38" s="213">
        <f>C38</f>
        <v>2019</v>
      </c>
      <c r="M38" s="37">
        <v>1000</v>
      </c>
      <c r="N38" s="212" t="s">
        <v>15</v>
      </c>
      <c r="P38" s="36">
        <f>B38</f>
        <v>2018</v>
      </c>
      <c r="Q38" s="213">
        <f>C38</f>
        <v>2019</v>
      </c>
      <c r="R38" s="210" t="s">
        <v>24</v>
      </c>
    </row>
    <row r="39" spans="1:19" ht="20.100000000000001" customHeight="1" x14ac:dyDescent="0.25">
      <c r="A39" s="57" t="s">
        <v>176</v>
      </c>
      <c r="B39" s="25">
        <v>69488.089999999982</v>
      </c>
      <c r="C39" s="245">
        <v>67526.92</v>
      </c>
      <c r="D39" s="4">
        <f>B39/$B$62</f>
        <v>0.24807404426570845</v>
      </c>
      <c r="E39" s="247">
        <f>C39/$C$62</f>
        <v>0.28779834495404644</v>
      </c>
      <c r="F39" s="87">
        <f>(C39-B39)/B39</f>
        <v>-2.8223109888327397E-2</v>
      </c>
      <c r="G39" s="83">
        <f>(E39-D39)/D39</f>
        <v>0.16013082225478564</v>
      </c>
      <c r="I39" s="59">
        <v>17128.950999999997</v>
      </c>
      <c r="J39" s="245">
        <v>17486.184000000005</v>
      </c>
      <c r="K39" s="60">
        <f>I39/$I$62</f>
        <v>0.26795868415374413</v>
      </c>
      <c r="L39" s="247">
        <f>J39/$J$62</f>
        <v>0.26998332269144582</v>
      </c>
      <c r="M39" s="87">
        <f>(J39-I39)/I39</f>
        <v>2.0855509482163123E-2</v>
      </c>
      <c r="N39" s="83">
        <f>(L39-K39)/K39</f>
        <v>7.5557862365827492E-3</v>
      </c>
      <c r="P39" s="62">
        <f t="shared" ref="P39:P62" si="11">(I39/B39)*10</f>
        <v>2.4650196889855516</v>
      </c>
      <c r="Q39" s="249">
        <f t="shared" ref="Q39:Q62" si="12">(J39/C39)*10</f>
        <v>2.5895130416136269</v>
      </c>
      <c r="R39" s="92">
        <f>(Q39-P39)/P39</f>
        <v>5.050399929231765E-2</v>
      </c>
    </row>
    <row r="40" spans="1:19" ht="20.100000000000001" customHeight="1" x14ac:dyDescent="0.25">
      <c r="A40" s="57" t="s">
        <v>177</v>
      </c>
      <c r="B40" s="25">
        <v>22498.999999999993</v>
      </c>
      <c r="C40" s="223">
        <v>29695.039999999994</v>
      </c>
      <c r="D40" s="4">
        <f t="shared" ref="D40:D61" si="13">B40/$B$62</f>
        <v>8.0321936060325935E-2</v>
      </c>
      <c r="E40" s="229">
        <f t="shared" ref="E40:E61" si="14">C40/$C$62</f>
        <v>0.12655965006762052</v>
      </c>
      <c r="F40" s="87">
        <f t="shared" ref="F40:F62" si="15">(C40-B40)/B40</f>
        <v>0.31983821503177934</v>
      </c>
      <c r="G40" s="83">
        <f t="shared" ref="G40:G61" si="16">(E40-D40)/D40</f>
        <v>0.57565487431188989</v>
      </c>
      <c r="I40" s="25">
        <v>6592.6679999999978</v>
      </c>
      <c r="J40" s="223">
        <v>9531.2879999999986</v>
      </c>
      <c r="K40" s="4">
        <f t="shared" ref="K40:K62" si="17">I40/$I$62</f>
        <v>0.10313314822037238</v>
      </c>
      <c r="L40" s="229">
        <f t="shared" ref="L40:L62" si="18">J40/$J$62</f>
        <v>0.14716125621056625</v>
      </c>
      <c r="M40" s="87">
        <f t="shared" ref="M40:M62" si="19">(J40-I40)/I40</f>
        <v>0.44574063186558183</v>
      </c>
      <c r="N40" s="83">
        <f t="shared" ref="N40:N62" si="20">(L40-K40)/K40</f>
        <v>0.42690549789206172</v>
      </c>
      <c r="P40" s="62">
        <f t="shared" si="11"/>
        <v>2.9302048979954662</v>
      </c>
      <c r="Q40" s="236">
        <f t="shared" si="12"/>
        <v>3.2097239134885829</v>
      </c>
      <c r="R40" s="92">
        <f t="shared" ref="R40:R62" si="21">(Q40-P40)/P40</f>
        <v>9.539231051191463E-2</v>
      </c>
    </row>
    <row r="41" spans="1:19" ht="20.100000000000001" customHeight="1" x14ac:dyDescent="0.25">
      <c r="A41" s="57" t="s">
        <v>178</v>
      </c>
      <c r="B41" s="25">
        <v>25127.17</v>
      </c>
      <c r="C41" s="223">
        <v>20919.060000000005</v>
      </c>
      <c r="D41" s="4">
        <f t="shared" si="13"/>
        <v>8.9704562074622893E-2</v>
      </c>
      <c r="E41" s="229">
        <f t="shared" si="14"/>
        <v>8.9156603707001542E-2</v>
      </c>
      <c r="F41" s="87">
        <f t="shared" si="15"/>
        <v>-0.16747250088251059</v>
      </c>
      <c r="G41" s="83">
        <f t="shared" si="16"/>
        <v>-6.1084782640766794E-3</v>
      </c>
      <c r="I41" s="25">
        <v>7616.0599999999995</v>
      </c>
      <c r="J41" s="223">
        <v>6969.4969999999994</v>
      </c>
      <c r="K41" s="4">
        <f t="shared" si="17"/>
        <v>0.11914269683157858</v>
      </c>
      <c r="L41" s="229">
        <f t="shared" si="18"/>
        <v>0.10760769516940133</v>
      </c>
      <c r="M41" s="87">
        <f t="shared" si="19"/>
        <v>-8.4894683077601826E-2</v>
      </c>
      <c r="N41" s="83">
        <f t="shared" si="20"/>
        <v>-9.6816690984284595E-2</v>
      </c>
      <c r="P41" s="62">
        <f t="shared" si="11"/>
        <v>3.0310058792932115</v>
      </c>
      <c r="Q41" s="236">
        <f t="shared" si="12"/>
        <v>3.3316492232442556</v>
      </c>
      <c r="R41" s="92">
        <f t="shared" si="21"/>
        <v>9.9189297521636591E-2</v>
      </c>
    </row>
    <row r="42" spans="1:19" ht="20.100000000000001" customHeight="1" x14ac:dyDescent="0.25">
      <c r="A42" s="57" t="s">
        <v>179</v>
      </c>
      <c r="B42" s="25">
        <v>39352.780000000006</v>
      </c>
      <c r="C42" s="223">
        <v>33749.410000000003</v>
      </c>
      <c r="D42" s="4">
        <f t="shared" si="13"/>
        <v>0.14049030974514756</v>
      </c>
      <c r="E42" s="229">
        <f t="shared" si="14"/>
        <v>0.14383929166583556</v>
      </c>
      <c r="F42" s="87">
        <f t="shared" si="15"/>
        <v>-0.14238816164957094</v>
      </c>
      <c r="G42" s="83">
        <f t="shared" si="16"/>
        <v>2.3837814342947381E-2</v>
      </c>
      <c r="I42" s="25">
        <v>7623.692</v>
      </c>
      <c r="J42" s="223">
        <v>6811.2029999999995</v>
      </c>
      <c r="K42" s="4">
        <f t="shared" si="17"/>
        <v>0.11926208888760474</v>
      </c>
      <c r="L42" s="229">
        <f t="shared" si="18"/>
        <v>0.10516366621018876</v>
      </c>
      <c r="M42" s="87">
        <f t="shared" si="19"/>
        <v>-0.10657421627211598</v>
      </c>
      <c r="N42" s="83">
        <f t="shared" si="20"/>
        <v>-0.11821378284513072</v>
      </c>
      <c r="P42" s="62">
        <f t="shared" si="11"/>
        <v>1.9372689807429102</v>
      </c>
      <c r="Q42" s="236">
        <f t="shared" si="12"/>
        <v>2.0181695028150117</v>
      </c>
      <c r="R42" s="92">
        <f t="shared" si="21"/>
        <v>4.1760087461410508E-2</v>
      </c>
    </row>
    <row r="43" spans="1:19" ht="20.100000000000001" customHeight="1" x14ac:dyDescent="0.25">
      <c r="A43" s="57" t="s">
        <v>180</v>
      </c>
      <c r="B43" s="25">
        <v>15389.349999999999</v>
      </c>
      <c r="C43" s="223">
        <v>17167.89</v>
      </c>
      <c r="D43" s="4">
        <f t="shared" si="13"/>
        <v>5.4940325646027702E-2</v>
      </c>
      <c r="E43" s="229">
        <f t="shared" si="14"/>
        <v>7.3169194276195684E-2</v>
      </c>
      <c r="F43" s="87">
        <f t="shared" si="15"/>
        <v>0.11556953347607281</v>
      </c>
      <c r="G43" s="83">
        <f t="shared" si="16"/>
        <v>0.33179396765162728</v>
      </c>
      <c r="I43" s="25">
        <v>5502.5639999999994</v>
      </c>
      <c r="J43" s="223">
        <v>6173.561999999999</v>
      </c>
      <c r="K43" s="4">
        <f t="shared" si="17"/>
        <v>8.607998288463567E-2</v>
      </c>
      <c r="L43" s="229">
        <f t="shared" si="18"/>
        <v>9.5318611630853645E-2</v>
      </c>
      <c r="M43" s="87">
        <f t="shared" si="19"/>
        <v>0.12194278885261484</v>
      </c>
      <c r="N43" s="83">
        <f t="shared" si="20"/>
        <v>0.1073260987818687</v>
      </c>
      <c r="P43" s="62">
        <f t="shared" si="11"/>
        <v>3.5755662194959505</v>
      </c>
      <c r="Q43" s="236">
        <f t="shared" si="12"/>
        <v>3.5959934505638138</v>
      </c>
      <c r="R43" s="92">
        <f t="shared" si="21"/>
        <v>5.7130059447599597E-3</v>
      </c>
    </row>
    <row r="44" spans="1:19" ht="20.100000000000001" customHeight="1" x14ac:dyDescent="0.25">
      <c r="A44" s="57" t="s">
        <v>181</v>
      </c>
      <c r="B44" s="25">
        <v>20621.350000000002</v>
      </c>
      <c r="C44" s="223">
        <v>17984.710000000003</v>
      </c>
      <c r="D44" s="4">
        <f t="shared" si="13"/>
        <v>7.3618683327152448E-2</v>
      </c>
      <c r="E44" s="229">
        <f t="shared" si="14"/>
        <v>7.6650464325612497E-2</v>
      </c>
      <c r="F44" s="87">
        <f t="shared" si="15"/>
        <v>-0.12785971820467618</v>
      </c>
      <c r="G44" s="83">
        <f t="shared" si="16"/>
        <v>4.1182222520704199E-2</v>
      </c>
      <c r="I44" s="25">
        <v>4605.7710000000006</v>
      </c>
      <c r="J44" s="223">
        <v>4134.7300000000005</v>
      </c>
      <c r="K44" s="4">
        <f t="shared" si="17"/>
        <v>7.2050900062325743E-2</v>
      </c>
      <c r="L44" s="229">
        <f t="shared" si="18"/>
        <v>6.3839437114009648E-2</v>
      </c>
      <c r="M44" s="87">
        <f t="shared" si="19"/>
        <v>-0.1022719106095375</v>
      </c>
      <c r="N44" s="83">
        <f t="shared" si="20"/>
        <v>-0.11396752769518471</v>
      </c>
      <c r="P44" s="62">
        <f t="shared" si="11"/>
        <v>2.2334963520817022</v>
      </c>
      <c r="Q44" s="236">
        <f t="shared" si="12"/>
        <v>2.2990251163349309</v>
      </c>
      <c r="R44" s="92">
        <f t="shared" si="21"/>
        <v>2.9339096162907755E-2</v>
      </c>
    </row>
    <row r="45" spans="1:19" ht="20.100000000000001" customHeight="1" x14ac:dyDescent="0.25">
      <c r="A45" s="57" t="s">
        <v>182</v>
      </c>
      <c r="B45" s="25">
        <v>12914.100000000002</v>
      </c>
      <c r="C45" s="223">
        <v>14114.870000000003</v>
      </c>
      <c r="D45" s="4">
        <f t="shared" si="13"/>
        <v>4.6103627471294532E-2</v>
      </c>
      <c r="E45" s="229">
        <f t="shared" si="14"/>
        <v>6.0157285794191745E-2</v>
      </c>
      <c r="F45" s="87">
        <f t="shared" si="15"/>
        <v>9.2981314996786482E-2</v>
      </c>
      <c r="G45" s="83">
        <f t="shared" si="16"/>
        <v>0.30482760454472768</v>
      </c>
      <c r="I45" s="25">
        <v>2938.96</v>
      </c>
      <c r="J45" s="223">
        <v>3293.2300000000005</v>
      </c>
      <c r="K45" s="4">
        <f t="shared" si="17"/>
        <v>4.5975953482527213E-2</v>
      </c>
      <c r="L45" s="229">
        <f t="shared" si="18"/>
        <v>5.0846838726342464E-2</v>
      </c>
      <c r="M45" s="87">
        <f t="shared" si="19"/>
        <v>0.12054264093420816</v>
      </c>
      <c r="N45" s="83">
        <f t="shared" si="20"/>
        <v>0.10594419201477553</v>
      </c>
      <c r="P45" s="62">
        <f t="shared" si="11"/>
        <v>2.2757760897004045</v>
      </c>
      <c r="Q45" s="236">
        <f t="shared" si="12"/>
        <v>2.3331635360439025</v>
      </c>
      <c r="R45" s="92">
        <f t="shared" si="21"/>
        <v>2.5216648774551809E-2</v>
      </c>
    </row>
    <row r="46" spans="1:19" ht="20.100000000000001" customHeight="1" x14ac:dyDescent="0.25">
      <c r="A46" s="57" t="s">
        <v>183</v>
      </c>
      <c r="B46" s="25">
        <v>4176.91</v>
      </c>
      <c r="C46" s="223">
        <v>4754.55</v>
      </c>
      <c r="D46" s="4">
        <f t="shared" si="13"/>
        <v>1.4911662649439357E-2</v>
      </c>
      <c r="E46" s="229">
        <f t="shared" si="14"/>
        <v>2.0263794365288117E-2</v>
      </c>
      <c r="F46" s="87">
        <f t="shared" si="15"/>
        <v>0.1382936189671313</v>
      </c>
      <c r="G46" s="83">
        <f t="shared" si="16"/>
        <v>0.35892253209268971</v>
      </c>
      <c r="I46" s="25">
        <v>1845</v>
      </c>
      <c r="J46" s="223">
        <v>2645.9719999999993</v>
      </c>
      <c r="K46" s="4">
        <f t="shared" si="17"/>
        <v>2.8862466374248955E-2</v>
      </c>
      <c r="L46" s="229">
        <f t="shared" si="18"/>
        <v>4.0853299513978002E-2</v>
      </c>
      <c r="M46" s="87">
        <f t="shared" si="19"/>
        <v>0.43413116531165274</v>
      </c>
      <c r="N46" s="83">
        <f t="shared" si="20"/>
        <v>0.41544727966932338</v>
      </c>
      <c r="P46" s="62">
        <f t="shared" si="11"/>
        <v>4.41714090080945</v>
      </c>
      <c r="Q46" s="236">
        <f t="shared" si="12"/>
        <v>5.5651365534067354</v>
      </c>
      <c r="R46" s="92">
        <f t="shared" si="21"/>
        <v>0.25989563801030502</v>
      </c>
    </row>
    <row r="47" spans="1:19" ht="20.100000000000001" customHeight="1" x14ac:dyDescent="0.25">
      <c r="A47" s="57" t="s">
        <v>184</v>
      </c>
      <c r="B47" s="25">
        <v>49018.180000000008</v>
      </c>
      <c r="C47" s="223">
        <v>7184.2100000000028</v>
      </c>
      <c r="D47" s="4">
        <f t="shared" si="13"/>
        <v>0.17499600514483085</v>
      </c>
      <c r="E47" s="229">
        <f t="shared" si="14"/>
        <v>3.061895534110412E-2</v>
      </c>
      <c r="F47" s="87">
        <f t="shared" si="15"/>
        <v>-0.85343784693760549</v>
      </c>
      <c r="G47" s="83">
        <f t="shared" si="16"/>
        <v>-0.82503054675012066</v>
      </c>
      <c r="I47" s="25">
        <v>4617.0300000000007</v>
      </c>
      <c r="J47" s="223">
        <v>2124.8880000000004</v>
      </c>
      <c r="K47" s="4">
        <f t="shared" si="17"/>
        <v>7.2227031503468112E-2</v>
      </c>
      <c r="L47" s="229">
        <f t="shared" si="18"/>
        <v>3.2807862629558336E-2</v>
      </c>
      <c r="M47" s="87">
        <f t="shared" si="19"/>
        <v>-0.53977167139914617</v>
      </c>
      <c r="N47" s="83">
        <f t="shared" si="20"/>
        <v>-0.54576753402937506</v>
      </c>
      <c r="P47" s="62">
        <f t="shared" si="11"/>
        <v>0.94190155570851464</v>
      </c>
      <c r="Q47" s="236">
        <f t="shared" si="12"/>
        <v>2.9577197771223274</v>
      </c>
      <c r="R47" s="92">
        <f t="shared" si="21"/>
        <v>2.1401580761775891</v>
      </c>
    </row>
    <row r="48" spans="1:19" ht="20.100000000000001" customHeight="1" x14ac:dyDescent="0.25">
      <c r="A48" s="57" t="s">
        <v>185</v>
      </c>
      <c r="B48" s="25">
        <v>9835.1300000000028</v>
      </c>
      <c r="C48" s="223">
        <v>7943.2499999999991</v>
      </c>
      <c r="D48" s="4">
        <f t="shared" si="13"/>
        <v>3.5111635317347165E-2</v>
      </c>
      <c r="E48" s="229">
        <f t="shared" si="14"/>
        <v>3.3853968218248799E-2</v>
      </c>
      <c r="F48" s="87">
        <f t="shared" si="15"/>
        <v>-0.19235942992110966</v>
      </c>
      <c r="G48" s="83">
        <f t="shared" si="16"/>
        <v>-3.5819097792833522E-2</v>
      </c>
      <c r="I48" s="25">
        <v>2195.5550000000012</v>
      </c>
      <c r="J48" s="223">
        <v>1922.3609999999996</v>
      </c>
      <c r="K48" s="4">
        <f t="shared" si="17"/>
        <v>3.4346413203422327E-2</v>
      </c>
      <c r="L48" s="229">
        <f t="shared" si="18"/>
        <v>2.9680884645412072E-2</v>
      </c>
      <c r="M48" s="87">
        <f t="shared" si="19"/>
        <v>-0.12443049707249483</v>
      </c>
      <c r="N48" s="83">
        <f t="shared" si="20"/>
        <v>-0.13583743171020182</v>
      </c>
      <c r="P48" s="62">
        <f t="shared" si="11"/>
        <v>2.2323599179675311</v>
      </c>
      <c r="Q48" s="236">
        <f t="shared" si="12"/>
        <v>2.4201189689358888</v>
      </c>
      <c r="R48" s="92">
        <f t="shared" si="21"/>
        <v>8.4107875910666055E-2</v>
      </c>
    </row>
    <row r="49" spans="1:18" ht="20.100000000000001" customHeight="1" x14ac:dyDescent="0.25">
      <c r="A49" s="57" t="s">
        <v>186</v>
      </c>
      <c r="B49" s="25">
        <v>2418.9499999999998</v>
      </c>
      <c r="C49" s="223">
        <v>4164.8</v>
      </c>
      <c r="D49" s="4">
        <f t="shared" si="13"/>
        <v>8.6357059084015055E-3</v>
      </c>
      <c r="E49" s="229">
        <f t="shared" si="14"/>
        <v>1.7750291988211705E-2</v>
      </c>
      <c r="F49" s="87">
        <f t="shared" si="15"/>
        <v>0.72173877095433991</v>
      </c>
      <c r="G49" s="83">
        <f t="shared" si="16"/>
        <v>1.0554535062319341</v>
      </c>
      <c r="I49" s="25">
        <v>680.40999999999985</v>
      </c>
      <c r="J49" s="223">
        <v>992.47899999999981</v>
      </c>
      <c r="K49" s="4">
        <f t="shared" si="17"/>
        <v>1.0644070864879526E-2</v>
      </c>
      <c r="L49" s="229">
        <f t="shared" si="18"/>
        <v>1.5323685151745134E-2</v>
      </c>
      <c r="M49" s="87">
        <f t="shared" si="19"/>
        <v>0.4586484619567614</v>
      </c>
      <c r="N49" s="83">
        <f t="shared" si="20"/>
        <v>0.43964516454941638</v>
      </c>
      <c r="P49" s="62">
        <f t="shared" si="11"/>
        <v>2.8128320138903238</v>
      </c>
      <c r="Q49" s="236">
        <f t="shared" si="12"/>
        <v>2.3830171917018821</v>
      </c>
      <c r="R49" s="92">
        <f t="shared" si="21"/>
        <v>-0.15280500935211583</v>
      </c>
    </row>
    <row r="50" spans="1:18" ht="20.100000000000001" customHeight="1" x14ac:dyDescent="0.25">
      <c r="A50" s="57" t="s">
        <v>187</v>
      </c>
      <c r="B50" s="25">
        <v>2229.79</v>
      </c>
      <c r="C50" s="223">
        <v>2060.4700000000003</v>
      </c>
      <c r="D50" s="4">
        <f t="shared" si="13"/>
        <v>7.9604004537070193E-3</v>
      </c>
      <c r="E50" s="229">
        <f t="shared" si="14"/>
        <v>8.781680784899772E-3</v>
      </c>
      <c r="F50" s="87">
        <f t="shared" si="15"/>
        <v>-7.593540198852794E-2</v>
      </c>
      <c r="G50" s="83">
        <f t="shared" si="16"/>
        <v>0.10317073066472388</v>
      </c>
      <c r="I50" s="25">
        <v>792.95699999999999</v>
      </c>
      <c r="J50" s="223">
        <v>812.95499999999993</v>
      </c>
      <c r="K50" s="4">
        <f t="shared" si="17"/>
        <v>1.2404712600935137E-2</v>
      </c>
      <c r="L50" s="229">
        <f t="shared" si="18"/>
        <v>1.2551869069811015E-2</v>
      </c>
      <c r="M50" s="87">
        <f t="shared" si="19"/>
        <v>2.5219526405593159E-2</v>
      </c>
      <c r="N50" s="83">
        <f t="shared" si="20"/>
        <v>1.186294867200588E-2</v>
      </c>
      <c r="P50" s="62">
        <f t="shared" si="11"/>
        <v>3.556195874947865</v>
      </c>
      <c r="Q50" s="236">
        <f t="shared" si="12"/>
        <v>3.9454833120598694</v>
      </c>
      <c r="R50" s="92">
        <f t="shared" si="21"/>
        <v>0.10946737772640586</v>
      </c>
    </row>
    <row r="51" spans="1:18" ht="20.100000000000001" customHeight="1" x14ac:dyDescent="0.25">
      <c r="A51" s="57" t="s">
        <v>190</v>
      </c>
      <c r="B51" s="25">
        <v>1130.29</v>
      </c>
      <c r="C51" s="223">
        <v>990.93999999999994</v>
      </c>
      <c r="D51" s="4">
        <f t="shared" si="13"/>
        <v>4.0351607231266205E-3</v>
      </c>
      <c r="E51" s="229">
        <f t="shared" si="14"/>
        <v>4.2233659101994104E-3</v>
      </c>
      <c r="F51" s="87">
        <f t="shared" si="15"/>
        <v>-0.12328694405860445</v>
      </c>
      <c r="G51" s="83">
        <f t="shared" si="16"/>
        <v>4.6641311210761434E-2</v>
      </c>
      <c r="I51" s="25">
        <v>309.31399999999996</v>
      </c>
      <c r="J51" s="223">
        <v>346.05400000000003</v>
      </c>
      <c r="K51" s="4">
        <f t="shared" si="17"/>
        <v>4.8387885767395339E-3</v>
      </c>
      <c r="L51" s="229">
        <f t="shared" si="18"/>
        <v>5.3430072994008057E-3</v>
      </c>
      <c r="M51" s="87">
        <f t="shared" si="19"/>
        <v>0.1187789754101013</v>
      </c>
      <c r="N51" s="83">
        <f t="shared" si="20"/>
        <v>0.10420350355564074</v>
      </c>
      <c r="P51" s="62">
        <f t="shared" si="11"/>
        <v>2.7365897247609015</v>
      </c>
      <c r="Q51" s="236">
        <f t="shared" si="12"/>
        <v>3.4921791430359055</v>
      </c>
      <c r="R51" s="92">
        <f t="shared" si="21"/>
        <v>0.27610621038234756</v>
      </c>
    </row>
    <row r="52" spans="1:18" ht="20.100000000000001" customHeight="1" x14ac:dyDescent="0.25">
      <c r="A52" s="57" t="s">
        <v>191</v>
      </c>
      <c r="B52" s="25">
        <v>887.14000000000021</v>
      </c>
      <c r="C52" s="223">
        <v>1142.8500000000001</v>
      </c>
      <c r="D52" s="4">
        <f t="shared" si="13"/>
        <v>3.1671097540582954E-3</v>
      </c>
      <c r="E52" s="229">
        <f t="shared" si="14"/>
        <v>4.8708032075316333E-3</v>
      </c>
      <c r="F52" s="87">
        <f t="shared" si="15"/>
        <v>0.28824086389972253</v>
      </c>
      <c r="G52" s="83">
        <f t="shared" si="16"/>
        <v>0.53793319012397534</v>
      </c>
      <c r="I52" s="25">
        <v>352.45799999999986</v>
      </c>
      <c r="J52" s="223">
        <v>292.47899999999998</v>
      </c>
      <c r="K52" s="4">
        <f t="shared" si="17"/>
        <v>5.5137166251138393E-3</v>
      </c>
      <c r="L52" s="229">
        <f t="shared" si="18"/>
        <v>4.5158195886233019E-3</v>
      </c>
      <c r="M52" s="87">
        <f t="shared" si="19"/>
        <v>-0.17017346747697568</v>
      </c>
      <c r="N52" s="83">
        <f t="shared" si="20"/>
        <v>-0.18098446190457498</v>
      </c>
      <c r="P52" s="62">
        <f t="shared" si="11"/>
        <v>3.9729693171314535</v>
      </c>
      <c r="Q52" s="236">
        <f t="shared" si="12"/>
        <v>2.5592072450452812</v>
      </c>
      <c r="R52" s="92">
        <f t="shared" si="21"/>
        <v>-0.35584520272785064</v>
      </c>
    </row>
    <row r="53" spans="1:18" ht="20.100000000000001" customHeight="1" x14ac:dyDescent="0.25">
      <c r="A53" s="57" t="s">
        <v>192</v>
      </c>
      <c r="B53" s="25">
        <v>797.66999999999985</v>
      </c>
      <c r="C53" s="223">
        <v>686.39</v>
      </c>
      <c r="D53" s="4">
        <f t="shared" si="13"/>
        <v>2.8476998416480819E-3</v>
      </c>
      <c r="E53" s="229">
        <f t="shared" si="14"/>
        <v>2.9253800705408735E-3</v>
      </c>
      <c r="F53" s="87">
        <f t="shared" si="15"/>
        <v>-0.1395063121340904</v>
      </c>
      <c r="G53" s="83">
        <f t="shared" si="16"/>
        <v>2.7278236194947701E-2</v>
      </c>
      <c r="I53" s="25">
        <v>317.4009999999999</v>
      </c>
      <c r="J53" s="223">
        <v>289.54099999999994</v>
      </c>
      <c r="K53" s="4">
        <f t="shared" si="17"/>
        <v>4.9652984767766875E-3</v>
      </c>
      <c r="L53" s="229">
        <f t="shared" si="18"/>
        <v>4.4704574328740835E-3</v>
      </c>
      <c r="M53" s="87">
        <f t="shared" si="19"/>
        <v>-8.7775400833645656E-2</v>
      </c>
      <c r="N53" s="83">
        <f t="shared" si="20"/>
        <v>-9.9659878699545748E-2</v>
      </c>
      <c r="P53" s="62">
        <f t="shared" si="11"/>
        <v>3.9791016335075904</v>
      </c>
      <c r="Q53" s="236">
        <f t="shared" si="12"/>
        <v>4.2183161176590565</v>
      </c>
      <c r="R53" s="92">
        <f t="shared" si="21"/>
        <v>6.0117711529925857E-2</v>
      </c>
    </row>
    <row r="54" spans="1:18" ht="20.100000000000001" customHeight="1" x14ac:dyDescent="0.25">
      <c r="A54" s="57" t="s">
        <v>193</v>
      </c>
      <c r="B54" s="25">
        <v>185.70000000000005</v>
      </c>
      <c r="C54" s="223">
        <v>859.06000000000006</v>
      </c>
      <c r="D54" s="4">
        <f t="shared" si="13"/>
        <v>6.6295317687019577E-4</v>
      </c>
      <c r="E54" s="229">
        <f t="shared" si="14"/>
        <v>3.6612960611297411E-3</v>
      </c>
      <c r="F54" s="87">
        <f t="shared" si="15"/>
        <v>3.6260635433494874</v>
      </c>
      <c r="G54" s="83">
        <f t="shared" si="16"/>
        <v>4.5227068650831903</v>
      </c>
      <c r="I54" s="25">
        <v>95.090999999999994</v>
      </c>
      <c r="J54" s="223">
        <v>277.50100000000003</v>
      </c>
      <c r="K54" s="4">
        <f t="shared" si="17"/>
        <v>1.4875668238448277E-3</v>
      </c>
      <c r="L54" s="229">
        <f t="shared" si="18"/>
        <v>4.2845621451883895E-3</v>
      </c>
      <c r="M54" s="87">
        <f t="shared" si="19"/>
        <v>1.9182677645623669</v>
      </c>
      <c r="N54" s="83">
        <f t="shared" si="20"/>
        <v>1.8802485216189013</v>
      </c>
      <c r="P54" s="62">
        <f t="shared" si="11"/>
        <v>5.1206785137318249</v>
      </c>
      <c r="Q54" s="236">
        <f t="shared" si="12"/>
        <v>3.2302865923218405</v>
      </c>
      <c r="R54" s="92">
        <f t="shared" si="21"/>
        <v>-0.36916824915694879</v>
      </c>
    </row>
    <row r="55" spans="1:18" ht="20.100000000000001" customHeight="1" x14ac:dyDescent="0.25">
      <c r="A55" s="57" t="s">
        <v>194</v>
      </c>
      <c r="B55" s="25">
        <v>461.31999999999988</v>
      </c>
      <c r="C55" s="223">
        <v>519.9699999999998</v>
      </c>
      <c r="D55" s="4">
        <f t="shared" si="13"/>
        <v>1.6469227762722595E-3</v>
      </c>
      <c r="E55" s="229">
        <f t="shared" si="14"/>
        <v>2.216101451476766E-3</v>
      </c>
      <c r="F55" s="87">
        <f t="shared" si="15"/>
        <v>0.12713517731726337</v>
      </c>
      <c r="G55" s="83">
        <f t="shared" si="16"/>
        <v>0.34560131379858533</v>
      </c>
      <c r="I55" s="25">
        <v>156.83499999999998</v>
      </c>
      <c r="J55" s="223">
        <v>149.85799999999998</v>
      </c>
      <c r="K55" s="4">
        <f t="shared" si="17"/>
        <v>2.4534660779432704E-3</v>
      </c>
      <c r="L55" s="229">
        <f t="shared" si="18"/>
        <v>2.3137787393690168E-3</v>
      </c>
      <c r="M55" s="87">
        <f t="shared" si="19"/>
        <v>-4.4486243504319858E-2</v>
      </c>
      <c r="N55" s="83">
        <f t="shared" si="20"/>
        <v>-5.6934693261116068E-2</v>
      </c>
      <c r="P55" s="62">
        <f t="shared" si="11"/>
        <v>3.3997008584063124</v>
      </c>
      <c r="Q55" s="236">
        <f t="shared" si="12"/>
        <v>2.8820508875512059</v>
      </c>
      <c r="R55" s="92">
        <f t="shared" si="21"/>
        <v>-0.15226338799048539</v>
      </c>
    </row>
    <row r="56" spans="1:18" ht="20.100000000000001" customHeight="1" x14ac:dyDescent="0.25">
      <c r="A56" s="57" t="s">
        <v>195</v>
      </c>
      <c r="B56" s="25">
        <v>184.89</v>
      </c>
      <c r="C56" s="223">
        <v>327.12000000000006</v>
      </c>
      <c r="D56" s="4">
        <f t="shared" si="13"/>
        <v>6.600614586512141E-4</v>
      </c>
      <c r="E56" s="229">
        <f t="shared" si="14"/>
        <v>1.3941787157087527E-3</v>
      </c>
      <c r="F56" s="87">
        <f t="shared" si="15"/>
        <v>0.76926821353237107</v>
      </c>
      <c r="G56" s="83">
        <f t="shared" si="16"/>
        <v>1.1121953076273412</v>
      </c>
      <c r="I56" s="25">
        <v>54.53799999999999</v>
      </c>
      <c r="J56" s="223">
        <v>85.927000000000007</v>
      </c>
      <c r="K56" s="4">
        <f t="shared" si="17"/>
        <v>8.5317137730015673E-4</v>
      </c>
      <c r="L56" s="229">
        <f t="shared" si="18"/>
        <v>1.3266963774890999E-3</v>
      </c>
      <c r="M56" s="87">
        <f t="shared" si="19"/>
        <v>0.57554365763321025</v>
      </c>
      <c r="N56" s="83">
        <f t="shared" si="20"/>
        <v>0.55501744759347571</v>
      </c>
      <c r="P56" s="62">
        <f t="shared" si="11"/>
        <v>2.9497539077289199</v>
      </c>
      <c r="Q56" s="236">
        <f t="shared" si="12"/>
        <v>2.62677304964539</v>
      </c>
      <c r="R56" s="92">
        <f t="shared" si="21"/>
        <v>-0.10949417076362139</v>
      </c>
    </row>
    <row r="57" spans="1:18" ht="20.100000000000001" customHeight="1" x14ac:dyDescent="0.25">
      <c r="A57" s="57" t="s">
        <v>196</v>
      </c>
      <c r="B57" s="25">
        <v>2236.71</v>
      </c>
      <c r="C57" s="223">
        <v>1798.3599999999997</v>
      </c>
      <c r="D57" s="4">
        <f t="shared" si="13"/>
        <v>7.9851050093556024E-3</v>
      </c>
      <c r="E57" s="229">
        <f t="shared" si="14"/>
        <v>7.6645733528429676E-3</v>
      </c>
      <c r="F57" s="87">
        <f t="shared" si="15"/>
        <v>-0.19597980963111014</v>
      </c>
      <c r="G57" s="83">
        <f t="shared" si="16"/>
        <v>-4.0141194904398846E-2</v>
      </c>
      <c r="I57" s="25">
        <v>135.351</v>
      </c>
      <c r="J57" s="223">
        <v>73.945999999999998</v>
      </c>
      <c r="K57" s="4">
        <f t="shared" si="17"/>
        <v>2.1173786917186828E-3</v>
      </c>
      <c r="L57" s="229">
        <f t="shared" si="18"/>
        <v>1.1417120384722959E-3</v>
      </c>
      <c r="M57" s="87">
        <f t="shared" si="19"/>
        <v>-0.45367230386181118</v>
      </c>
      <c r="N57" s="83">
        <f t="shared" si="20"/>
        <v>-0.46078987054244663</v>
      </c>
      <c r="P57" s="62">
        <f t="shared" si="11"/>
        <v>0.60513432675670964</v>
      </c>
      <c r="Q57" s="236">
        <f t="shared" si="12"/>
        <v>0.41118574701394606</v>
      </c>
      <c r="R57" s="92">
        <f t="shared" si="21"/>
        <v>-0.32050500387617137</v>
      </c>
    </row>
    <row r="58" spans="1:18" ht="20.100000000000001" customHeight="1" x14ac:dyDescent="0.25">
      <c r="A58" s="57" t="s">
        <v>197</v>
      </c>
      <c r="B58" s="25">
        <v>294.07</v>
      </c>
      <c r="C58" s="223">
        <v>263.7</v>
      </c>
      <c r="D58" s="4">
        <f t="shared" si="13"/>
        <v>1.0498365143899754E-3</v>
      </c>
      <c r="E58" s="229">
        <f t="shared" si="14"/>
        <v>1.1238839793727012E-3</v>
      </c>
      <c r="F58" s="87">
        <f t="shared" si="15"/>
        <v>-0.10327473050634205</v>
      </c>
      <c r="G58" s="83">
        <f t="shared" si="16"/>
        <v>7.0532377153744025E-2</v>
      </c>
      <c r="I58" s="25">
        <v>99.67000000000003</v>
      </c>
      <c r="J58" s="223">
        <v>64.687000000000012</v>
      </c>
      <c r="K58" s="4">
        <f t="shared" si="17"/>
        <v>1.559198928737883E-3</v>
      </c>
      <c r="L58" s="229">
        <f t="shared" si="18"/>
        <v>9.9875485668808888E-4</v>
      </c>
      <c r="M58" s="87">
        <f t="shared" si="19"/>
        <v>-0.3509882612621652</v>
      </c>
      <c r="N58" s="83">
        <f t="shared" si="20"/>
        <v>-0.35944359742695181</v>
      </c>
      <c r="P58" s="62">
        <f t="shared" si="11"/>
        <v>3.389329071309553</v>
      </c>
      <c r="Q58" s="236">
        <f t="shared" si="12"/>
        <v>2.4530527114144869</v>
      </c>
      <c r="R58" s="92">
        <f t="shared" si="21"/>
        <v>-0.27624238903816795</v>
      </c>
    </row>
    <row r="59" spans="1:18" ht="20.100000000000001" customHeight="1" x14ac:dyDescent="0.25">
      <c r="A59" s="57" t="s">
        <v>198</v>
      </c>
      <c r="B59" s="25">
        <v>224.15</v>
      </c>
      <c r="C59" s="223">
        <v>283.49000000000012</v>
      </c>
      <c r="D59" s="4">
        <f t="shared" si="13"/>
        <v>8.0022054170950107E-4</v>
      </c>
      <c r="E59" s="229">
        <f t="shared" si="14"/>
        <v>1.2082285525687039E-3</v>
      </c>
      <c r="F59" s="87">
        <f t="shared" si="15"/>
        <v>0.26473343743029271</v>
      </c>
      <c r="G59" s="83">
        <f t="shared" si="16"/>
        <v>0.50986945422268271</v>
      </c>
      <c r="I59" s="25">
        <v>34.656999999999996</v>
      </c>
      <c r="J59" s="223">
        <v>60.938000000000002</v>
      </c>
      <c r="K59" s="4">
        <f t="shared" si="17"/>
        <v>5.4216070305276203E-4</v>
      </c>
      <c r="L59" s="229">
        <f t="shared" si="18"/>
        <v>9.408710166935977E-4</v>
      </c>
      <c r="M59" s="87">
        <f t="shared" si="19"/>
        <v>0.75831722307181837</v>
      </c>
      <c r="N59" s="83">
        <f t="shared" si="20"/>
        <v>0.73540983585826947</v>
      </c>
      <c r="P59" s="62">
        <f t="shared" si="11"/>
        <v>1.5461521302699084</v>
      </c>
      <c r="Q59" s="236">
        <f t="shared" si="12"/>
        <v>2.1495643585311646</v>
      </c>
      <c r="R59" s="92">
        <f t="shared" si="21"/>
        <v>0.39026704840222926</v>
      </c>
    </row>
    <row r="60" spans="1:18" ht="20.100000000000001" customHeight="1" x14ac:dyDescent="0.25">
      <c r="A60" s="57" t="s">
        <v>199</v>
      </c>
      <c r="B60" s="25">
        <v>55.57</v>
      </c>
      <c r="C60" s="223">
        <v>100.30000000000001</v>
      </c>
      <c r="D60" s="4">
        <f t="shared" si="13"/>
        <v>1.9838614991209892E-4</v>
      </c>
      <c r="E60" s="229">
        <f t="shared" si="14"/>
        <v>4.2747653822935891E-4</v>
      </c>
      <c r="F60" s="87">
        <f t="shared" si="15"/>
        <v>0.80493071801331673</v>
      </c>
      <c r="G60" s="83">
        <f t="shared" si="16"/>
        <v>1.1547700704850894</v>
      </c>
      <c r="I60" s="25">
        <v>25.219000000000001</v>
      </c>
      <c r="J60" s="223">
        <v>53.754000000000005</v>
      </c>
      <c r="K60" s="4">
        <f t="shared" si="17"/>
        <v>3.9451628156757961E-4</v>
      </c>
      <c r="L60" s="229">
        <f t="shared" si="18"/>
        <v>8.2995143640007308E-4</v>
      </c>
      <c r="M60" s="87">
        <f t="shared" si="19"/>
        <v>1.1314881636861098</v>
      </c>
      <c r="N60" s="83">
        <f t="shared" si="20"/>
        <v>1.1037190989997319</v>
      </c>
      <c r="P60" s="62">
        <f t="shared" si="11"/>
        <v>4.5382400575850284</v>
      </c>
      <c r="Q60" s="236">
        <f t="shared" si="12"/>
        <v>5.3593220338983052</v>
      </c>
      <c r="R60" s="92">
        <f t="shared" si="21"/>
        <v>0.18092519696946266</v>
      </c>
    </row>
    <row r="61" spans="1:18" ht="20.100000000000001" customHeight="1" thickBot="1" x14ac:dyDescent="0.3">
      <c r="A61" s="14" t="s">
        <v>18</v>
      </c>
      <c r="B61" s="25">
        <f>B62-SUM(B39:B60)</f>
        <v>581.96999999991385</v>
      </c>
      <c r="C61" s="223">
        <f>C62-SUM(C39:C60)</f>
        <v>395.40000000008149</v>
      </c>
      <c r="D61" s="4">
        <f t="shared" si="13"/>
        <v>2.0776459900004882E-3</v>
      </c>
      <c r="E61" s="229">
        <f t="shared" si="14"/>
        <v>1.6851866721428049E-3</v>
      </c>
      <c r="F61" s="87">
        <f t="shared" si="15"/>
        <v>-0.32058353523353433</v>
      </c>
      <c r="G61" s="83">
        <f t="shared" si="16"/>
        <v>-0.18889614484207246</v>
      </c>
      <c r="I61" s="25">
        <f>I62-SUM(I39:I60)</f>
        <v>203.69900000000052</v>
      </c>
      <c r="J61" s="223">
        <f>J62-SUM(J39:J60)</f>
        <v>174.61099999998987</v>
      </c>
      <c r="K61" s="4">
        <f t="shared" si="17"/>
        <v>3.1865883674624135E-3</v>
      </c>
      <c r="L61" s="229">
        <f t="shared" si="18"/>
        <v>2.695960305488796E-3</v>
      </c>
      <c r="M61" s="87">
        <f t="shared" si="19"/>
        <v>-0.14279893372088512</v>
      </c>
      <c r="N61" s="83">
        <f t="shared" si="20"/>
        <v>-0.15396656404803266</v>
      </c>
      <c r="P61" s="62">
        <f t="shared" si="11"/>
        <v>3.5001632386554404</v>
      </c>
      <c r="Q61" s="236">
        <f t="shared" si="12"/>
        <v>4.4160596863923587</v>
      </c>
      <c r="R61" s="92">
        <f t="shared" si="21"/>
        <v>0.26167249504876022</v>
      </c>
    </row>
    <row r="62" spans="1:18" s="2" customFormat="1" ht="26.25" customHeight="1" thickBot="1" x14ac:dyDescent="0.3">
      <c r="A62" s="18" t="s">
        <v>19</v>
      </c>
      <c r="B62" s="61">
        <v>280110.27999999997</v>
      </c>
      <c r="C62" s="251">
        <v>234632.76000000004</v>
      </c>
      <c r="D62" s="58">
        <f>SUM(D39:D61)</f>
        <v>0.99999999999999944</v>
      </c>
      <c r="E62" s="252">
        <f>SUM(E39:E61)</f>
        <v>1.0000000000000004</v>
      </c>
      <c r="F62" s="97">
        <f t="shared" si="15"/>
        <v>-0.1623557693062887</v>
      </c>
      <c r="G62" s="98">
        <v>0</v>
      </c>
      <c r="I62" s="61">
        <v>63923.850999999988</v>
      </c>
      <c r="J62" s="251">
        <v>64767.64499999999</v>
      </c>
      <c r="K62" s="58">
        <f t="shared" si="17"/>
        <v>1</v>
      </c>
      <c r="L62" s="252">
        <f t="shared" si="18"/>
        <v>1</v>
      </c>
      <c r="M62" s="97">
        <f t="shared" si="19"/>
        <v>1.3199986965741501E-2</v>
      </c>
      <c r="N62" s="99">
        <f t="shared" si="20"/>
        <v>0</v>
      </c>
      <c r="P62" s="56">
        <f t="shared" si="11"/>
        <v>2.2820958588167488</v>
      </c>
      <c r="Q62" s="250">
        <f t="shared" si="12"/>
        <v>2.7603837162380893</v>
      </c>
      <c r="R62" s="98">
        <f t="shared" si="21"/>
        <v>0.20958272001305392</v>
      </c>
    </row>
    <row r="64" spans="1:18" ht="15.75" thickBot="1" x14ac:dyDescent="0.3"/>
    <row r="65" spans="1:18" x14ac:dyDescent="0.25">
      <c r="A65" s="424" t="s">
        <v>16</v>
      </c>
      <c r="B65" s="408" t="s">
        <v>1</v>
      </c>
      <c r="C65" s="404"/>
      <c r="D65" s="408" t="s">
        <v>13</v>
      </c>
      <c r="E65" s="404"/>
      <c r="F65" s="427" t="s">
        <v>140</v>
      </c>
      <c r="G65" s="423"/>
      <c r="I65" s="428" t="s">
        <v>20</v>
      </c>
      <c r="J65" s="429"/>
      <c r="K65" s="408" t="s">
        <v>13</v>
      </c>
      <c r="L65" s="410"/>
      <c r="M65" s="422" t="s">
        <v>141</v>
      </c>
      <c r="N65" s="423"/>
      <c r="P65" s="403" t="s">
        <v>23</v>
      </c>
      <c r="Q65" s="404"/>
      <c r="R65" s="208" t="s">
        <v>0</v>
      </c>
    </row>
    <row r="66" spans="1:18" x14ac:dyDescent="0.25">
      <c r="A66" s="425"/>
      <c r="B66" s="411" t="str">
        <f>B37</f>
        <v>jan.-fev</v>
      </c>
      <c r="C66" s="412"/>
      <c r="D66" s="411" t="str">
        <f>B66</f>
        <v>jan.-fev</v>
      </c>
      <c r="E66" s="412"/>
      <c r="F66" s="411" t="str">
        <f>B66</f>
        <v>jan.-fev</v>
      </c>
      <c r="G66" s="413"/>
      <c r="I66" s="401" t="str">
        <f>B66</f>
        <v>jan.-fev</v>
      </c>
      <c r="J66" s="412"/>
      <c r="K66" s="411" t="str">
        <f>B66</f>
        <v>jan.-fev</v>
      </c>
      <c r="L66" s="402"/>
      <c r="M66" s="412" t="str">
        <f>B66</f>
        <v>jan.-fev</v>
      </c>
      <c r="N66" s="413"/>
      <c r="P66" s="401" t="str">
        <f>B66</f>
        <v>jan.-fev</v>
      </c>
      <c r="Q66" s="402"/>
      <c r="R66" s="209" t="s">
        <v>138</v>
      </c>
    </row>
    <row r="67" spans="1:18" ht="19.5" customHeight="1" thickBot="1" x14ac:dyDescent="0.3">
      <c r="A67" s="426"/>
      <c r="B67" s="148">
        <f>B6</f>
        <v>2018</v>
      </c>
      <c r="C67" s="213">
        <f>C6</f>
        <v>2019</v>
      </c>
      <c r="D67" s="148">
        <f>B67</f>
        <v>2018</v>
      </c>
      <c r="E67" s="213">
        <f>C67</f>
        <v>2019</v>
      </c>
      <c r="F67" s="148" t="s">
        <v>1</v>
      </c>
      <c r="G67" s="212" t="s">
        <v>15</v>
      </c>
      <c r="I67" s="36">
        <f>B67</f>
        <v>2018</v>
      </c>
      <c r="J67" s="213">
        <f>C67</f>
        <v>2019</v>
      </c>
      <c r="K67" s="148">
        <f>B67</f>
        <v>2018</v>
      </c>
      <c r="L67" s="213">
        <f>C67</f>
        <v>2019</v>
      </c>
      <c r="M67" s="37">
        <v>1000</v>
      </c>
      <c r="N67" s="212" t="s">
        <v>15</v>
      </c>
      <c r="P67" s="36">
        <f>B67</f>
        <v>2018</v>
      </c>
      <c r="Q67" s="213">
        <f>C67</f>
        <v>2019</v>
      </c>
      <c r="R67" s="210" t="s">
        <v>24</v>
      </c>
    </row>
    <row r="68" spans="1:18" ht="20.100000000000001" customHeight="1" x14ac:dyDescent="0.25">
      <c r="A68" s="57" t="s">
        <v>142</v>
      </c>
      <c r="B68" s="59">
        <v>31550.91</v>
      </c>
      <c r="C68" s="245">
        <v>35528.1</v>
      </c>
      <c r="D68" s="4">
        <f>B68/$B$96</f>
        <v>0.1710659623253673</v>
      </c>
      <c r="E68" s="247">
        <f>C68/$C$96</f>
        <v>0.16560217415167458</v>
      </c>
      <c r="F68" s="100">
        <f>(C68-B68)/B68</f>
        <v>0.12605626905848352</v>
      </c>
      <c r="G68" s="101">
        <f>(E68-D68)/D68</f>
        <v>-3.1939657073922184E-2</v>
      </c>
      <c r="I68" s="25">
        <v>11116.891999999996</v>
      </c>
      <c r="J68" s="245">
        <v>12889.499000000002</v>
      </c>
      <c r="K68" s="63">
        <f>I68/$I$96</f>
        <v>0.22934519340968934</v>
      </c>
      <c r="L68" s="247">
        <f>J68/$J$96</f>
        <v>0.23764314545999882</v>
      </c>
      <c r="M68" s="100">
        <f>(J68-I68)/I68</f>
        <v>0.15945167048488068</v>
      </c>
      <c r="N68" s="101">
        <f>(L68-K68)/K68</f>
        <v>3.6181059332193989E-2</v>
      </c>
      <c r="P68" s="64">
        <f t="shared" ref="P68:P96" si="22">(I68/B68)*10</f>
        <v>3.5234774527897916</v>
      </c>
      <c r="Q68" s="249">
        <f t="shared" ref="Q68:Q96" si="23">(J68/C68)*10</f>
        <v>3.6279730692043772</v>
      </c>
      <c r="R68" s="104">
        <f>(Q68-P68)/P68</f>
        <v>2.965695617885929E-2</v>
      </c>
    </row>
    <row r="69" spans="1:18" ht="20.100000000000001" customHeight="1" x14ac:dyDescent="0.25">
      <c r="A69" s="57" t="s">
        <v>143</v>
      </c>
      <c r="B69" s="25">
        <v>19916.77</v>
      </c>
      <c r="C69" s="223">
        <v>21064.059999999998</v>
      </c>
      <c r="D69" s="4">
        <f t="shared" ref="D69:D95" si="24">B69/$B$96</f>
        <v>0.10798678790763899</v>
      </c>
      <c r="E69" s="229">
        <f t="shared" ref="E69:E95" si="25">C69/$C$96</f>
        <v>9.8182963132318432E-2</v>
      </c>
      <c r="F69" s="102">
        <f t="shared" ref="F69:F96" si="26">(C69-B69)/B69</f>
        <v>5.7604219961369101E-2</v>
      </c>
      <c r="G69" s="83">
        <f t="shared" ref="G69:G95" si="27">(E69-D69)/D69</f>
        <v>-9.0787261713032558E-2</v>
      </c>
      <c r="I69" s="25">
        <v>7042.2219999999998</v>
      </c>
      <c r="J69" s="223">
        <v>7272.1819999999998</v>
      </c>
      <c r="K69" s="31">
        <f t="shared" ref="K69:K96" si="28">I69/$I$96</f>
        <v>0.14528339095351198</v>
      </c>
      <c r="L69" s="229">
        <f t="shared" ref="L69:L96" si="29">J69/$J$96</f>
        <v>0.13407691057950233</v>
      </c>
      <c r="M69" s="102">
        <f t="shared" ref="M69:M96" si="30">(J69-I69)/I69</f>
        <v>3.2654466161390547E-2</v>
      </c>
      <c r="N69" s="83">
        <f t="shared" ref="N69:N96" si="31">(L69-K69)/K69</f>
        <v>-7.7135316710741669E-2</v>
      </c>
      <c r="P69" s="62">
        <f t="shared" si="22"/>
        <v>3.5358253371405102</v>
      </c>
      <c r="Q69" s="236">
        <f t="shared" si="23"/>
        <v>3.452412307978614</v>
      </c>
      <c r="R69" s="92">
        <f t="shared" ref="R69:R96" si="32">(Q69-P69)/P69</f>
        <v>-2.3590822851378149E-2</v>
      </c>
    </row>
    <row r="70" spans="1:18" ht="20.100000000000001" customHeight="1" x14ac:dyDescent="0.25">
      <c r="A70" s="57" t="s">
        <v>145</v>
      </c>
      <c r="B70" s="25">
        <v>26426.149999999998</v>
      </c>
      <c r="C70" s="223">
        <v>25194.42</v>
      </c>
      <c r="D70" s="4">
        <f t="shared" si="24"/>
        <v>0.14328001253543893</v>
      </c>
      <c r="E70" s="229">
        <f t="shared" si="25"/>
        <v>0.11743523375836122</v>
      </c>
      <c r="F70" s="102">
        <f t="shared" si="26"/>
        <v>-4.6610270508568204E-2</v>
      </c>
      <c r="G70" s="83">
        <f t="shared" si="27"/>
        <v>-0.18037951225531371</v>
      </c>
      <c r="I70" s="25">
        <v>8029.7790000000005</v>
      </c>
      <c r="J70" s="223">
        <v>7151.3129999999983</v>
      </c>
      <c r="K70" s="31">
        <f t="shared" si="28"/>
        <v>0.16565702156610523</v>
      </c>
      <c r="L70" s="229">
        <f t="shared" si="29"/>
        <v>0.13184845396155273</v>
      </c>
      <c r="M70" s="102">
        <f t="shared" si="30"/>
        <v>-0.1094010183841924</v>
      </c>
      <c r="N70" s="83">
        <f t="shared" si="31"/>
        <v>-0.20408774276471725</v>
      </c>
      <c r="P70" s="62">
        <f t="shared" si="22"/>
        <v>3.0385731557567035</v>
      </c>
      <c r="Q70" s="236">
        <f t="shared" si="23"/>
        <v>2.8384511332271192</v>
      </c>
      <c r="R70" s="92">
        <f t="shared" si="32"/>
        <v>-6.586052475006067E-2</v>
      </c>
    </row>
    <row r="71" spans="1:18" ht="20.100000000000001" customHeight="1" x14ac:dyDescent="0.25">
      <c r="A71" s="57" t="s">
        <v>144</v>
      </c>
      <c r="B71" s="25">
        <v>29120.14</v>
      </c>
      <c r="C71" s="223">
        <v>43248.92</v>
      </c>
      <c r="D71" s="4">
        <f t="shared" si="24"/>
        <v>0.15788656403727885</v>
      </c>
      <c r="E71" s="229">
        <f t="shared" si="25"/>
        <v>0.20159015488336957</v>
      </c>
      <c r="F71" s="102">
        <f t="shared" si="26"/>
        <v>0.48518928823831203</v>
      </c>
      <c r="G71" s="83">
        <f t="shared" si="27"/>
        <v>0.27680373635702016</v>
      </c>
      <c r="I71" s="25">
        <v>4954.9010000000007</v>
      </c>
      <c r="J71" s="223">
        <v>6410.6899999999987</v>
      </c>
      <c r="K71" s="31">
        <f t="shared" si="28"/>
        <v>0.10222126185725863</v>
      </c>
      <c r="L71" s="229">
        <f t="shared" si="29"/>
        <v>0.11819361917549777</v>
      </c>
      <c r="M71" s="102">
        <f t="shared" si="30"/>
        <v>0.29380788839171512</v>
      </c>
      <c r="N71" s="83">
        <f t="shared" si="31"/>
        <v>0.15625278956684052</v>
      </c>
      <c r="P71" s="62">
        <f t="shared" si="22"/>
        <v>1.701537492608209</v>
      </c>
      <c r="Q71" s="236">
        <f t="shared" si="23"/>
        <v>1.4822774765242692</v>
      </c>
      <c r="R71" s="92">
        <f t="shared" si="32"/>
        <v>-0.12885993816559757</v>
      </c>
    </row>
    <row r="72" spans="1:18" ht="20.100000000000001" customHeight="1" x14ac:dyDescent="0.25">
      <c r="A72" s="57" t="s">
        <v>146</v>
      </c>
      <c r="B72" s="25">
        <v>15189.159999999996</v>
      </c>
      <c r="C72" s="223">
        <v>15898.28</v>
      </c>
      <c r="D72" s="4">
        <f t="shared" si="24"/>
        <v>8.2354146752470075E-2</v>
      </c>
      <c r="E72" s="229">
        <f t="shared" si="25"/>
        <v>7.4104433765725869E-2</v>
      </c>
      <c r="F72" s="102">
        <f t="shared" si="26"/>
        <v>4.6685926015658838E-2</v>
      </c>
      <c r="G72" s="83">
        <f t="shared" si="27"/>
        <v>-0.10017361981225031</v>
      </c>
      <c r="I72" s="25">
        <v>4510.1679999999997</v>
      </c>
      <c r="J72" s="223">
        <v>5192.5770000000002</v>
      </c>
      <c r="K72" s="31">
        <f t="shared" si="28"/>
        <v>9.3046271590134372E-2</v>
      </c>
      <c r="L72" s="229">
        <f t="shared" si="29"/>
        <v>9.5735321545332694E-2</v>
      </c>
      <c r="M72" s="102">
        <f t="shared" si="30"/>
        <v>0.15130456337768364</v>
      </c>
      <c r="N72" s="83">
        <f t="shared" si="31"/>
        <v>2.8900136558329761E-2</v>
      </c>
      <c r="P72" s="62">
        <f t="shared" si="22"/>
        <v>2.9693333930250265</v>
      </c>
      <c r="Q72" s="236">
        <f t="shared" si="23"/>
        <v>3.2661250147814731</v>
      </c>
      <c r="R72" s="92">
        <f t="shared" si="32"/>
        <v>9.9952272942341547E-2</v>
      </c>
    </row>
    <row r="73" spans="1:18" ht="20.100000000000001" customHeight="1" x14ac:dyDescent="0.25">
      <c r="A73" s="57" t="s">
        <v>147</v>
      </c>
      <c r="B73" s="25">
        <v>16594.290000000005</v>
      </c>
      <c r="C73" s="223">
        <v>8715.3000000000029</v>
      </c>
      <c r="D73" s="4">
        <f t="shared" si="24"/>
        <v>8.9972624813554364E-2</v>
      </c>
      <c r="E73" s="229">
        <f t="shared" si="25"/>
        <v>4.0623411563919548E-2</v>
      </c>
      <c r="F73" s="102">
        <f t="shared" si="26"/>
        <v>-0.47480127200380368</v>
      </c>
      <c r="G73" s="83">
        <f t="shared" si="27"/>
        <v>-0.5484914256074962</v>
      </c>
      <c r="I73" s="25">
        <v>3060.2889999999993</v>
      </c>
      <c r="J73" s="223">
        <v>2432.7759999999998</v>
      </c>
      <c r="K73" s="31">
        <f t="shared" si="28"/>
        <v>6.313478376821012E-2</v>
      </c>
      <c r="L73" s="229">
        <f t="shared" si="29"/>
        <v>4.485298775690149E-2</v>
      </c>
      <c r="M73" s="102">
        <f t="shared" si="30"/>
        <v>-0.20505024198694946</v>
      </c>
      <c r="N73" s="83">
        <f t="shared" si="31"/>
        <v>-0.28956772986548113</v>
      </c>
      <c r="P73" s="62">
        <f t="shared" si="22"/>
        <v>1.8441819445122378</v>
      </c>
      <c r="Q73" s="236">
        <f t="shared" si="23"/>
        <v>2.7913852649937452</v>
      </c>
      <c r="R73" s="92">
        <f t="shared" si="32"/>
        <v>0.51361706652649741</v>
      </c>
    </row>
    <row r="74" spans="1:18" ht="20.100000000000001" customHeight="1" x14ac:dyDescent="0.25">
      <c r="A74" s="57" t="s">
        <v>149</v>
      </c>
      <c r="B74" s="25">
        <v>6381.4400000000014</v>
      </c>
      <c r="C74" s="223">
        <v>5691.840000000002</v>
      </c>
      <c r="D74" s="4">
        <f t="shared" si="24"/>
        <v>3.4599546403624878E-2</v>
      </c>
      <c r="E74" s="229">
        <f t="shared" si="25"/>
        <v>2.6530579426523454E-2</v>
      </c>
      <c r="F74" s="102">
        <f t="shared" si="26"/>
        <v>-0.10806338381305776</v>
      </c>
      <c r="G74" s="83">
        <f t="shared" si="27"/>
        <v>-0.23321019538730328</v>
      </c>
      <c r="I74" s="25">
        <v>1594.4180000000001</v>
      </c>
      <c r="J74" s="223">
        <v>1507.1040000000003</v>
      </c>
      <c r="K74" s="31">
        <f t="shared" si="28"/>
        <v>3.2893375647248368E-2</v>
      </c>
      <c r="L74" s="229">
        <f t="shared" si="29"/>
        <v>2.7786412419547577E-2</v>
      </c>
      <c r="M74" s="102">
        <f t="shared" si="30"/>
        <v>-5.4762301981036245E-2</v>
      </c>
      <c r="N74" s="83">
        <f t="shared" si="31"/>
        <v>-0.15525810675281071</v>
      </c>
      <c r="P74" s="62">
        <f t="shared" si="22"/>
        <v>2.4985238441480289</v>
      </c>
      <c r="Q74" s="236">
        <f t="shared" si="23"/>
        <v>2.6478326867937252</v>
      </c>
      <c r="R74" s="92">
        <f t="shared" si="32"/>
        <v>5.9758822392431125E-2</v>
      </c>
    </row>
    <row r="75" spans="1:18" ht="20.100000000000001" customHeight="1" x14ac:dyDescent="0.25">
      <c r="A75" s="57" t="s">
        <v>148</v>
      </c>
      <c r="B75" s="25">
        <v>3144.18</v>
      </c>
      <c r="C75" s="223">
        <v>5208.6100000000015</v>
      </c>
      <c r="D75" s="4">
        <f t="shared" si="24"/>
        <v>1.7047437852796429E-2</v>
      </c>
      <c r="E75" s="229">
        <f t="shared" si="25"/>
        <v>2.427816686814533E-2</v>
      </c>
      <c r="F75" s="102">
        <f t="shared" si="26"/>
        <v>0.65658772716574809</v>
      </c>
      <c r="G75" s="83">
        <f t="shared" si="27"/>
        <v>0.42415341694076253</v>
      </c>
      <c r="I75" s="25">
        <v>682.47899999999993</v>
      </c>
      <c r="J75" s="223">
        <v>1308.6640000000002</v>
      </c>
      <c r="K75" s="31">
        <f t="shared" si="28"/>
        <v>1.4079769620236611E-2</v>
      </c>
      <c r="L75" s="229">
        <f t="shared" si="29"/>
        <v>2.4127782570157606E-2</v>
      </c>
      <c r="M75" s="102">
        <f t="shared" si="30"/>
        <v>0.91751541073058707</v>
      </c>
      <c r="N75" s="83">
        <f t="shared" si="31"/>
        <v>0.71364896024144875</v>
      </c>
      <c r="P75" s="62">
        <f t="shared" si="22"/>
        <v>2.1706104612331352</v>
      </c>
      <c r="Q75" s="236">
        <f t="shared" si="23"/>
        <v>2.512501415924786</v>
      </c>
      <c r="R75" s="92">
        <f t="shared" si="32"/>
        <v>0.15750912510456658</v>
      </c>
    </row>
    <row r="76" spans="1:18" ht="20.100000000000001" customHeight="1" x14ac:dyDescent="0.25">
      <c r="A76" s="57" t="s">
        <v>150</v>
      </c>
      <c r="B76" s="25">
        <v>2393.4899999999993</v>
      </c>
      <c r="C76" s="223">
        <v>3485.3500000000013</v>
      </c>
      <c r="D76" s="4">
        <f t="shared" si="24"/>
        <v>1.2977269757548777E-2</v>
      </c>
      <c r="E76" s="229">
        <f t="shared" si="25"/>
        <v>1.624577553203068E-2</v>
      </c>
      <c r="F76" s="102">
        <f t="shared" si="26"/>
        <v>0.45617905234615658</v>
      </c>
      <c r="G76" s="83">
        <f t="shared" si="27"/>
        <v>0.25186390015362353</v>
      </c>
      <c r="I76" s="25">
        <v>793.04000000000008</v>
      </c>
      <c r="J76" s="223">
        <v>1207.7639999999999</v>
      </c>
      <c r="K76" s="31">
        <f t="shared" si="28"/>
        <v>1.6360679961775298E-2</v>
      </c>
      <c r="L76" s="229">
        <f t="shared" si="29"/>
        <v>2.2267493556836455E-2</v>
      </c>
      <c r="M76" s="102">
        <f t="shared" si="30"/>
        <v>0.52295470594169247</v>
      </c>
      <c r="N76" s="83">
        <f t="shared" si="31"/>
        <v>0.3610371701458433</v>
      </c>
      <c r="P76" s="62">
        <f t="shared" si="22"/>
        <v>3.3133207157748741</v>
      </c>
      <c r="Q76" s="236">
        <f t="shared" si="23"/>
        <v>3.4652588692670734</v>
      </c>
      <c r="R76" s="92">
        <f t="shared" si="32"/>
        <v>4.5856760188898914E-2</v>
      </c>
    </row>
    <row r="77" spans="1:18" ht="20.100000000000001" customHeight="1" x14ac:dyDescent="0.25">
      <c r="A77" s="57" t="s">
        <v>151</v>
      </c>
      <c r="B77" s="25">
        <v>425.21</v>
      </c>
      <c r="C77" s="223">
        <v>461.01</v>
      </c>
      <c r="D77" s="4">
        <f t="shared" si="24"/>
        <v>2.3054472229285757E-3</v>
      </c>
      <c r="E77" s="229">
        <f t="shared" si="25"/>
        <v>2.148841573449284E-3</v>
      </c>
      <c r="F77" s="102">
        <f t="shared" si="26"/>
        <v>8.4193692528397771E-2</v>
      </c>
      <c r="G77" s="83">
        <f t="shared" si="27"/>
        <v>-6.792853374468398E-2</v>
      </c>
      <c r="I77" s="25">
        <v>968.60500000000013</v>
      </c>
      <c r="J77" s="223">
        <v>1049.6979999999999</v>
      </c>
      <c r="K77" s="31">
        <f t="shared" si="28"/>
        <v>1.9982644525339658E-2</v>
      </c>
      <c r="L77" s="229">
        <f t="shared" si="29"/>
        <v>1.9353237430180161E-2</v>
      </c>
      <c r="M77" s="102">
        <f t="shared" si="30"/>
        <v>8.3721434434056941E-2</v>
      </c>
      <c r="N77" s="83">
        <f t="shared" si="31"/>
        <v>-3.1497687623945676E-2</v>
      </c>
      <c r="P77" s="62">
        <f t="shared" si="22"/>
        <v>22.779450154041538</v>
      </c>
      <c r="Q77" s="236">
        <f t="shared" si="23"/>
        <v>22.769527775970147</v>
      </c>
      <c r="R77" s="92">
        <f t="shared" si="32"/>
        <v>-4.3558461702510379E-4</v>
      </c>
    </row>
    <row r="78" spans="1:18" ht="20.100000000000001" customHeight="1" x14ac:dyDescent="0.25">
      <c r="A78" s="57" t="s">
        <v>152</v>
      </c>
      <c r="B78" s="25">
        <v>7835.58</v>
      </c>
      <c r="C78" s="223">
        <v>13646.52</v>
      </c>
      <c r="D78" s="4">
        <f t="shared" si="24"/>
        <v>4.2483751913253903E-2</v>
      </c>
      <c r="E78" s="229">
        <f t="shared" si="25"/>
        <v>6.3608619138212016E-2</v>
      </c>
      <c r="F78" s="102">
        <f t="shared" si="26"/>
        <v>0.7416094277641222</v>
      </c>
      <c r="G78" s="83">
        <f t="shared" si="27"/>
        <v>0.4972458004201758</v>
      </c>
      <c r="I78" s="25">
        <v>548.43299999999988</v>
      </c>
      <c r="J78" s="223">
        <v>877.95900000000006</v>
      </c>
      <c r="K78" s="31">
        <f t="shared" si="28"/>
        <v>1.1314355888071609E-2</v>
      </c>
      <c r="L78" s="229">
        <f t="shared" si="29"/>
        <v>1.6186892783413467E-2</v>
      </c>
      <c r="M78" s="102">
        <f t="shared" si="30"/>
        <v>0.60085005825688875</v>
      </c>
      <c r="N78" s="83">
        <f t="shared" si="31"/>
        <v>0.43065084248223356</v>
      </c>
      <c r="P78" s="62">
        <f t="shared" si="22"/>
        <v>0.69992648916863831</v>
      </c>
      <c r="Q78" s="236">
        <f t="shared" si="23"/>
        <v>0.64335742738808144</v>
      </c>
      <c r="R78" s="92">
        <f t="shared" si="32"/>
        <v>-8.082143290183047E-2</v>
      </c>
    </row>
    <row r="79" spans="1:18" ht="20.100000000000001" customHeight="1" x14ac:dyDescent="0.25">
      <c r="A79" s="57" t="s">
        <v>188</v>
      </c>
      <c r="B79" s="25">
        <v>2196.8100000000004</v>
      </c>
      <c r="C79" s="223">
        <v>3450.6599999999989</v>
      </c>
      <c r="D79" s="4">
        <f t="shared" si="24"/>
        <v>1.191088994567796E-2</v>
      </c>
      <c r="E79" s="229">
        <f t="shared" si="25"/>
        <v>1.6084079876441951E-2</v>
      </c>
      <c r="F79" s="102">
        <f t="shared" si="26"/>
        <v>0.57075941933986019</v>
      </c>
      <c r="G79" s="83">
        <f t="shared" si="27"/>
        <v>0.35036760055685795</v>
      </c>
      <c r="I79" s="25">
        <v>645.8649999999999</v>
      </c>
      <c r="J79" s="223">
        <v>802.70300000000043</v>
      </c>
      <c r="K79" s="31">
        <f t="shared" si="28"/>
        <v>1.3324410576404721E-2</v>
      </c>
      <c r="L79" s="229">
        <f t="shared" si="29"/>
        <v>1.4799401108621638E-2</v>
      </c>
      <c r="M79" s="102">
        <f t="shared" si="30"/>
        <v>0.2428340287831057</v>
      </c>
      <c r="N79" s="83">
        <f t="shared" si="31"/>
        <v>0.1106983700148715</v>
      </c>
      <c r="P79" s="62">
        <f t="shared" si="22"/>
        <v>2.9400130188773712</v>
      </c>
      <c r="Q79" s="236">
        <f t="shared" si="23"/>
        <v>2.3262303443399253</v>
      </c>
      <c r="R79" s="92">
        <f t="shared" si="32"/>
        <v>-0.20876869272225729</v>
      </c>
    </row>
    <row r="80" spans="1:18" ht="20.100000000000001" customHeight="1" x14ac:dyDescent="0.25">
      <c r="A80" s="57" t="s">
        <v>189</v>
      </c>
      <c r="B80" s="25">
        <v>164.6</v>
      </c>
      <c r="C80" s="223">
        <v>646.77</v>
      </c>
      <c r="D80" s="4">
        <f t="shared" si="24"/>
        <v>8.924451750759474E-4</v>
      </c>
      <c r="E80" s="229">
        <f t="shared" si="25"/>
        <v>3.0146987363827106E-3</v>
      </c>
      <c r="F80" s="102">
        <f t="shared" si="26"/>
        <v>2.9293438639125151</v>
      </c>
      <c r="G80" s="83">
        <f t="shared" si="27"/>
        <v>2.3780212169628894</v>
      </c>
      <c r="I80" s="25">
        <v>177.39899999999997</v>
      </c>
      <c r="J80" s="223">
        <v>795.97199999999975</v>
      </c>
      <c r="K80" s="31">
        <f t="shared" si="28"/>
        <v>3.6598005958576809E-3</v>
      </c>
      <c r="L80" s="229">
        <f t="shared" si="29"/>
        <v>1.4675301947584317E-2</v>
      </c>
      <c r="M80" s="102">
        <f t="shared" si="30"/>
        <v>3.4869024064397198</v>
      </c>
      <c r="N80" s="83">
        <f t="shared" si="31"/>
        <v>3.009863806294379</v>
      </c>
      <c r="P80" s="62">
        <f t="shared" si="22"/>
        <v>10.777582017010934</v>
      </c>
      <c r="Q80" s="236">
        <f t="shared" si="23"/>
        <v>12.306878797717886</v>
      </c>
      <c r="R80" s="92">
        <f t="shared" si="32"/>
        <v>0.14189609304695311</v>
      </c>
    </row>
    <row r="81" spans="1:18" ht="20.100000000000001" customHeight="1" x14ac:dyDescent="0.25">
      <c r="A81" s="57" t="s">
        <v>154</v>
      </c>
      <c r="B81" s="25">
        <v>6898.449999999998</v>
      </c>
      <c r="C81" s="223">
        <v>11642.48</v>
      </c>
      <c r="D81" s="4">
        <f t="shared" si="24"/>
        <v>3.7402724289202112E-2</v>
      </c>
      <c r="E81" s="229">
        <f t="shared" si="25"/>
        <v>5.4267467174360248E-2</v>
      </c>
      <c r="F81" s="102">
        <f t="shared" ref="F81:F86" si="33">(C81-B81)/B81</f>
        <v>0.68769506193420304</v>
      </c>
      <c r="G81" s="83">
        <f t="shared" ref="G81:G86" si="34">(E81-D81)/D81</f>
        <v>0.45089610999343332</v>
      </c>
      <c r="I81" s="25">
        <v>453.03699999999992</v>
      </c>
      <c r="J81" s="223">
        <v>651.72100000000023</v>
      </c>
      <c r="K81" s="31">
        <f t="shared" si="28"/>
        <v>9.3463045594708895E-3</v>
      </c>
      <c r="L81" s="229">
        <f t="shared" si="29"/>
        <v>1.2015752389005648E-2</v>
      </c>
      <c r="M81" s="102">
        <f>(J81-I81)/I81</f>
        <v>0.43856020589929817</v>
      </c>
      <c r="N81" s="83">
        <f>(L81-K81)/K81</f>
        <v>0.28561532662978839</v>
      </c>
      <c r="P81" s="62">
        <f t="shared" si="22"/>
        <v>0.65672288702534631</v>
      </c>
      <c r="Q81" s="236">
        <f t="shared" si="23"/>
        <v>0.55977850080051694</v>
      </c>
      <c r="R81" s="92">
        <f>(Q81-P81)/P81</f>
        <v>-0.14761840669805648</v>
      </c>
    </row>
    <row r="82" spans="1:18" ht="20.100000000000001" customHeight="1" x14ac:dyDescent="0.25">
      <c r="A82" s="57" t="s">
        <v>153</v>
      </c>
      <c r="B82" s="25">
        <v>5329.170000000001</v>
      </c>
      <c r="C82" s="223">
        <v>6165.73</v>
      </c>
      <c r="D82" s="4">
        <f t="shared" si="24"/>
        <v>2.8894240909231393E-2</v>
      </c>
      <c r="E82" s="229">
        <f t="shared" si="25"/>
        <v>2.8739456746412123E-2</v>
      </c>
      <c r="F82" s="102">
        <f>(C82-B82)/B82</f>
        <v>0.15697754059262481</v>
      </c>
      <c r="G82" s="83">
        <f>(E82-D82)/D82</f>
        <v>-5.3569208931811118E-3</v>
      </c>
      <c r="I82" s="25">
        <v>527.10399999999981</v>
      </c>
      <c r="J82" s="223">
        <v>592.88700000000017</v>
      </c>
      <c r="K82" s="31">
        <f t="shared" si="28"/>
        <v>1.0874331497240496E-2</v>
      </c>
      <c r="L82" s="229">
        <f t="shared" si="29"/>
        <v>1.0931032430534525E-2</v>
      </c>
      <c r="M82" s="102">
        <f>(J82-I82)/I82</f>
        <v>0.12480079832443006</v>
      </c>
      <c r="N82" s="83">
        <f>(L82-K82)/K82</f>
        <v>5.2141994483446887E-3</v>
      </c>
      <c r="P82" s="62">
        <f t="shared" si="22"/>
        <v>0.98909211002839026</v>
      </c>
      <c r="Q82" s="236">
        <f t="shared" si="23"/>
        <v>0.96158443525746373</v>
      </c>
      <c r="R82" s="92">
        <f>(Q82-P82)/P82</f>
        <v>-2.7811034474976213E-2</v>
      </c>
    </row>
    <row r="83" spans="1:18" ht="20.100000000000001" customHeight="1" x14ac:dyDescent="0.25">
      <c r="A83" s="57" t="s">
        <v>200</v>
      </c>
      <c r="B83" s="25">
        <v>1194.7399999999998</v>
      </c>
      <c r="C83" s="223">
        <v>1584.86</v>
      </c>
      <c r="D83" s="4">
        <f t="shared" si="24"/>
        <v>6.47776396397471E-3</v>
      </c>
      <c r="E83" s="229">
        <f t="shared" si="25"/>
        <v>7.3872867315173899E-3</v>
      </c>
      <c r="F83" s="102">
        <f>(C83-B83)/B83</f>
        <v>0.32653129551199439</v>
      </c>
      <c r="G83" s="83">
        <f>(E83-D83)/D83</f>
        <v>0.14040690161001224</v>
      </c>
      <c r="I83" s="25">
        <v>491.02</v>
      </c>
      <c r="J83" s="223">
        <v>409.20800000000014</v>
      </c>
      <c r="K83" s="31">
        <f t="shared" si="28"/>
        <v>1.01299065303527E-2</v>
      </c>
      <c r="L83" s="229">
        <f t="shared" si="29"/>
        <v>7.544550511031904E-3</v>
      </c>
      <c r="M83" s="102">
        <f>(J83-I83)/I83</f>
        <v>-0.16661643110260244</v>
      </c>
      <c r="N83" s="83">
        <f>(L83-K83)/K83</f>
        <v>-0.25522012582980663</v>
      </c>
      <c r="P83" s="62">
        <f t="shared" si="22"/>
        <v>4.1098481678022001</v>
      </c>
      <c r="Q83" s="236">
        <f t="shared" si="23"/>
        <v>2.5819820047196607</v>
      </c>
      <c r="R83" s="92">
        <f>(Q83-P83)/P83</f>
        <v>-0.37175732550226731</v>
      </c>
    </row>
    <row r="84" spans="1:18" ht="20.100000000000001" customHeight="1" x14ac:dyDescent="0.25">
      <c r="A84" s="57" t="s">
        <v>201</v>
      </c>
      <c r="B84" s="25">
        <v>908.87999999999988</v>
      </c>
      <c r="C84" s="223">
        <v>1839.3700000000001</v>
      </c>
      <c r="D84" s="4">
        <f t="shared" si="24"/>
        <v>4.9278588743804797E-3</v>
      </c>
      <c r="E84" s="229">
        <f t="shared" si="25"/>
        <v>8.5735986745524174E-3</v>
      </c>
      <c r="F84" s="102">
        <f t="shared" si="33"/>
        <v>1.0237765161517476</v>
      </c>
      <c r="G84" s="83">
        <f t="shared" si="34"/>
        <v>0.73982228247765569</v>
      </c>
      <c r="I84" s="25">
        <v>229.803</v>
      </c>
      <c r="J84" s="223">
        <v>405.01499999999999</v>
      </c>
      <c r="K84" s="31">
        <f t="shared" si="28"/>
        <v>4.7409126112880166E-3</v>
      </c>
      <c r="L84" s="229">
        <f t="shared" si="29"/>
        <v>7.4672443481691103E-3</v>
      </c>
      <c r="M84" s="102">
        <f t="shared" si="30"/>
        <v>0.76244435451234316</v>
      </c>
      <c r="N84" s="83">
        <f t="shared" si="31"/>
        <v>0.57506475238327603</v>
      </c>
      <c r="P84" s="62">
        <f t="shared" si="22"/>
        <v>2.5284195933456566</v>
      </c>
      <c r="Q84" s="236">
        <f t="shared" si="23"/>
        <v>2.2019223973425679</v>
      </c>
      <c r="R84" s="92">
        <f t="shared" si="32"/>
        <v>-0.12913093889256763</v>
      </c>
    </row>
    <row r="85" spans="1:18" ht="20.100000000000001" customHeight="1" x14ac:dyDescent="0.25">
      <c r="A85" s="57" t="s">
        <v>155</v>
      </c>
      <c r="B85" s="25">
        <v>479.28000000000003</v>
      </c>
      <c r="C85" s="223">
        <v>800.2800000000002</v>
      </c>
      <c r="D85" s="4">
        <f t="shared" si="24"/>
        <v>2.5986094988481173E-3</v>
      </c>
      <c r="E85" s="229">
        <f t="shared" si="25"/>
        <v>3.7302334751957516E-3</v>
      </c>
      <c r="F85" s="102">
        <f t="shared" si="33"/>
        <v>0.66975463194792217</v>
      </c>
      <c r="G85" s="83">
        <f t="shared" si="34"/>
        <v>0.43547288534473838</v>
      </c>
      <c r="I85" s="25">
        <v>234.24600000000004</v>
      </c>
      <c r="J85" s="223">
        <v>359.197</v>
      </c>
      <c r="K85" s="31">
        <f t="shared" si="28"/>
        <v>4.83257318461366E-3</v>
      </c>
      <c r="L85" s="229">
        <f t="shared" si="29"/>
        <v>6.6224998287206646E-3</v>
      </c>
      <c r="M85" s="102">
        <f t="shared" si="30"/>
        <v>0.53341785985673162</v>
      </c>
      <c r="N85" s="83">
        <f t="shared" si="31"/>
        <v>0.37038790220620327</v>
      </c>
      <c r="P85" s="62">
        <f t="shared" si="22"/>
        <v>4.8874561842764148</v>
      </c>
      <c r="Q85" s="236">
        <f t="shared" si="23"/>
        <v>4.4883915629529652</v>
      </c>
      <c r="R85" s="92">
        <f t="shared" si="32"/>
        <v>-8.1650782385997184E-2</v>
      </c>
    </row>
    <row r="86" spans="1:18" ht="20.100000000000001" customHeight="1" x14ac:dyDescent="0.25">
      <c r="A86" s="57" t="s">
        <v>157</v>
      </c>
      <c r="B86" s="25">
        <v>376.41</v>
      </c>
      <c r="C86" s="223">
        <v>494.88999999999993</v>
      </c>
      <c r="D86" s="4">
        <f t="shared" si="24"/>
        <v>2.0408583739388664E-3</v>
      </c>
      <c r="E86" s="229">
        <f t="shared" si="25"/>
        <v>2.3067616890833516E-3</v>
      </c>
      <c r="F86" s="102">
        <f t="shared" si="33"/>
        <v>0.31476315719561088</v>
      </c>
      <c r="G86" s="83">
        <f t="shared" si="34"/>
        <v>0.13028994002719088</v>
      </c>
      <c r="I86" s="25">
        <v>185.05799999999999</v>
      </c>
      <c r="J86" s="223">
        <v>267.24099999999999</v>
      </c>
      <c r="K86" s="31">
        <f t="shared" si="28"/>
        <v>3.8178083228667063E-3</v>
      </c>
      <c r="L86" s="229">
        <f t="shared" si="29"/>
        <v>4.9271109634187902E-3</v>
      </c>
      <c r="M86" s="102">
        <f t="shared" si="30"/>
        <v>0.44409320321196594</v>
      </c>
      <c r="N86" s="83">
        <f t="shared" si="31"/>
        <v>0.29056006659840211</v>
      </c>
      <c r="P86" s="62">
        <f t="shared" si="22"/>
        <v>4.9163943572168636</v>
      </c>
      <c r="Q86" s="236">
        <f t="shared" si="23"/>
        <v>5.4000080826042147</v>
      </c>
      <c r="R86" s="92">
        <f t="shared" si="32"/>
        <v>9.8367561722839808E-2</v>
      </c>
    </row>
    <row r="87" spans="1:18" ht="20.100000000000001" customHeight="1" x14ac:dyDescent="0.25">
      <c r="A87" s="57" t="s">
        <v>156</v>
      </c>
      <c r="B87" s="25">
        <v>870.99000000000035</v>
      </c>
      <c r="C87" s="223">
        <v>1394.2499999999998</v>
      </c>
      <c r="D87" s="4">
        <f t="shared" si="24"/>
        <v>4.7224229832284314E-3</v>
      </c>
      <c r="E87" s="229">
        <f t="shared" si="25"/>
        <v>6.4988229404604322E-3</v>
      </c>
      <c r="F87" s="102">
        <f t="shared" ref="F87:F88" si="35">(C87-B87)/B87</f>
        <v>0.60076464712568367</v>
      </c>
      <c r="G87" s="83">
        <f t="shared" ref="G87:G88" si="36">(E87-D87)/D87</f>
        <v>0.37616282225053566</v>
      </c>
      <c r="I87" s="25">
        <v>234.767</v>
      </c>
      <c r="J87" s="223">
        <v>254.67499999999998</v>
      </c>
      <c r="K87" s="31">
        <f t="shared" si="28"/>
        <v>4.8433215885530373E-3</v>
      </c>
      <c r="L87" s="229">
        <f t="shared" si="29"/>
        <v>4.6954321552781213E-3</v>
      </c>
      <c r="M87" s="102">
        <f t="shared" ref="M87:M88" si="37">(J87-I87)/I87</f>
        <v>8.4798970894546452E-2</v>
      </c>
      <c r="N87" s="83">
        <f t="shared" ref="N87:N88" si="38">(L87-K87)/K87</f>
        <v>-3.0534712711302439E-2</v>
      </c>
      <c r="P87" s="62">
        <f t="shared" ref="P87:P88" si="39">(I87/B87)*10</f>
        <v>2.6954040804142405</v>
      </c>
      <c r="Q87" s="236">
        <f t="shared" ref="Q87:Q88" si="40">(J87/C87)*10</f>
        <v>1.82660928814775</v>
      </c>
      <c r="R87" s="92">
        <f t="shared" ref="R87:R88" si="41">(Q87-P87)/P87</f>
        <v>-0.3223245073269202</v>
      </c>
    </row>
    <row r="88" spans="1:18" ht="20.100000000000001" customHeight="1" x14ac:dyDescent="0.25">
      <c r="A88" s="57" t="s">
        <v>158</v>
      </c>
      <c r="B88" s="25">
        <v>271.44</v>
      </c>
      <c r="C88" s="223">
        <v>385.1</v>
      </c>
      <c r="D88" s="4">
        <f t="shared" si="24"/>
        <v>1.4717212534788285E-3</v>
      </c>
      <c r="E88" s="229">
        <f t="shared" si="25"/>
        <v>1.7950128846127402E-3</v>
      </c>
      <c r="F88" s="102">
        <f t="shared" si="35"/>
        <v>0.41872973769525501</v>
      </c>
      <c r="G88" s="83">
        <f t="shared" si="36"/>
        <v>0.21966906462057315</v>
      </c>
      <c r="I88" s="25">
        <v>164.14599999999999</v>
      </c>
      <c r="J88" s="223">
        <v>240.77199999999993</v>
      </c>
      <c r="K88" s="31">
        <f t="shared" si="28"/>
        <v>3.3863867812538679E-3</v>
      </c>
      <c r="L88" s="229">
        <f t="shared" si="29"/>
        <v>4.4391031349391326E-3</v>
      </c>
      <c r="M88" s="102">
        <f t="shared" si="37"/>
        <v>0.46681612710635628</v>
      </c>
      <c r="N88" s="83">
        <f t="shared" si="38"/>
        <v>0.3108671341126244</v>
      </c>
      <c r="P88" s="62">
        <f t="shared" si="39"/>
        <v>6.0472295903330391</v>
      </c>
      <c r="Q88" s="236">
        <f t="shared" si="40"/>
        <v>6.2521942352635662</v>
      </c>
      <c r="R88" s="92">
        <f t="shared" si="41"/>
        <v>3.3893974400803113E-2</v>
      </c>
    </row>
    <row r="89" spans="1:18" ht="20.100000000000001" customHeight="1" x14ac:dyDescent="0.25">
      <c r="A89" s="57" t="s">
        <v>159</v>
      </c>
      <c r="B89" s="25">
        <v>444.5</v>
      </c>
      <c r="C89" s="223">
        <v>781.34999999999991</v>
      </c>
      <c r="D89" s="4">
        <f t="shared" si="24"/>
        <v>2.4100357249165166E-3</v>
      </c>
      <c r="E89" s="229">
        <f t="shared" si="25"/>
        <v>3.6419977081074118E-3</v>
      </c>
      <c r="F89" s="102">
        <f t="shared" ref="F89:F94" si="42">(C89-B89)/B89</f>
        <v>0.75781777277840245</v>
      </c>
      <c r="G89" s="83">
        <f t="shared" ref="G89:G94" si="43">(E89-D89)/D89</f>
        <v>0.5111799673565296</v>
      </c>
      <c r="I89" s="25">
        <v>137.45600000000002</v>
      </c>
      <c r="J89" s="223">
        <v>222.06399999999999</v>
      </c>
      <c r="K89" s="31">
        <f t="shared" si="28"/>
        <v>2.8357631706165962E-3</v>
      </c>
      <c r="L89" s="229">
        <f t="shared" si="29"/>
        <v>4.0941845337378255E-3</v>
      </c>
      <c r="M89" s="102">
        <f t="shared" ref="M89:M95" si="44">(J89-I89)/I89</f>
        <v>0.61552787801187259</v>
      </c>
      <c r="N89" s="83">
        <f t="shared" ref="N89:N95" si="45">(L89-K89)/K89</f>
        <v>0.44376814543634951</v>
      </c>
      <c r="P89" s="62">
        <f t="shared" ref="P89:P95" si="46">(I89/B89)*10</f>
        <v>3.0923734533183356</v>
      </c>
      <c r="Q89" s="236">
        <f t="shared" ref="Q89:Q95" si="47">(J89/C89)*10</f>
        <v>2.8420554169066365</v>
      </c>
      <c r="R89" s="92">
        <f t="shared" ref="R89:R95" si="48">(Q89-P89)/P89</f>
        <v>-8.0946897323507308E-2</v>
      </c>
    </row>
    <row r="90" spans="1:18" ht="20.100000000000001" customHeight="1" x14ac:dyDescent="0.25">
      <c r="A90" s="57" t="s">
        <v>202</v>
      </c>
      <c r="B90" s="25">
        <v>244.23999999999998</v>
      </c>
      <c r="C90" s="223">
        <v>296.96000000000004</v>
      </c>
      <c r="D90" s="4">
        <f t="shared" si="24"/>
        <v>1.3242455015829244E-3</v>
      </c>
      <c r="E90" s="229">
        <f t="shared" si="25"/>
        <v>1.3841782036213954E-3</v>
      </c>
      <c r="F90" s="102">
        <f t="shared" si="42"/>
        <v>0.21585325908942049</v>
      </c>
      <c r="G90" s="83">
        <f t="shared" si="43"/>
        <v>4.5257999341384157E-2</v>
      </c>
      <c r="I90" s="25">
        <v>113.16500000000001</v>
      </c>
      <c r="J90" s="223">
        <v>131.39699999999996</v>
      </c>
      <c r="K90" s="31">
        <f t="shared" si="28"/>
        <v>2.3346317309017217E-3</v>
      </c>
      <c r="L90" s="229">
        <f t="shared" si="29"/>
        <v>2.4225609066735217E-3</v>
      </c>
      <c r="M90" s="102">
        <f t="shared" si="44"/>
        <v>0.16110988379799368</v>
      </c>
      <c r="N90" s="83">
        <f t="shared" si="45"/>
        <v>3.7662974681595032E-2</v>
      </c>
      <c r="P90" s="62">
        <f t="shared" si="46"/>
        <v>4.6333524402227324</v>
      </c>
      <c r="Q90" s="236">
        <f t="shared" si="47"/>
        <v>4.4247373383620667</v>
      </c>
      <c r="R90" s="92">
        <f t="shared" si="48"/>
        <v>-4.5024656456014646E-2</v>
      </c>
    </row>
    <row r="91" spans="1:18" ht="20.100000000000001" customHeight="1" x14ac:dyDescent="0.25">
      <c r="A91" s="57" t="s">
        <v>203</v>
      </c>
      <c r="B91" s="25">
        <v>444.54</v>
      </c>
      <c r="C91" s="223">
        <v>639</v>
      </c>
      <c r="D91" s="4">
        <f t="shared" si="24"/>
        <v>2.4102526010222457E-3</v>
      </c>
      <c r="E91" s="229">
        <f t="shared" si="25"/>
        <v>2.9784815197806827E-3</v>
      </c>
      <c r="F91" s="102">
        <f t="shared" si="42"/>
        <v>0.43744095019570783</v>
      </c>
      <c r="G91" s="83">
        <f t="shared" si="43"/>
        <v>0.2357549239932103</v>
      </c>
      <c r="I91" s="25">
        <v>77.923999999999992</v>
      </c>
      <c r="J91" s="223">
        <v>126.00899999999999</v>
      </c>
      <c r="K91" s="31">
        <f t="shared" si="28"/>
        <v>1.6075981354551827E-3</v>
      </c>
      <c r="L91" s="229">
        <f t="shared" si="29"/>
        <v>2.3232225795796241E-3</v>
      </c>
      <c r="M91" s="102">
        <f t="shared" si="44"/>
        <v>0.6170756121349007</v>
      </c>
      <c r="N91" s="83">
        <f t="shared" si="45"/>
        <v>0.44515132752490799</v>
      </c>
      <c r="P91" s="62">
        <f t="shared" si="46"/>
        <v>1.752913123678409</v>
      </c>
      <c r="Q91" s="236">
        <f t="shared" si="47"/>
        <v>1.9719718309859151</v>
      </c>
      <c r="R91" s="92">
        <f t="shared" si="48"/>
        <v>0.12496837655469273</v>
      </c>
    </row>
    <row r="92" spans="1:18" ht="20.100000000000001" customHeight="1" x14ac:dyDescent="0.25">
      <c r="A92" s="57" t="s">
        <v>204</v>
      </c>
      <c r="B92" s="25">
        <v>332.65</v>
      </c>
      <c r="C92" s="223">
        <v>309.13999999999993</v>
      </c>
      <c r="D92" s="4">
        <f t="shared" si="24"/>
        <v>1.8035959142710444E-3</v>
      </c>
      <c r="E92" s="229">
        <f t="shared" si="25"/>
        <v>1.4409511377543036E-3</v>
      </c>
      <c r="F92" s="102">
        <f t="shared" si="42"/>
        <v>-7.0674883511198106E-2</v>
      </c>
      <c r="G92" s="83">
        <f t="shared" si="43"/>
        <v>-0.20106764139755226</v>
      </c>
      <c r="I92" s="25">
        <v>193.82099999999994</v>
      </c>
      <c r="J92" s="223">
        <v>125.354</v>
      </c>
      <c r="K92" s="31">
        <f t="shared" si="28"/>
        <v>3.9985919384536075E-3</v>
      </c>
      <c r="L92" s="229">
        <f t="shared" si="29"/>
        <v>2.3111463724069248E-3</v>
      </c>
      <c r="M92" s="102">
        <f t="shared" si="44"/>
        <v>-0.35324861599104307</v>
      </c>
      <c r="N92" s="83">
        <f t="shared" si="45"/>
        <v>-0.42200994550578613</v>
      </c>
      <c r="P92" s="62">
        <f t="shared" si="46"/>
        <v>5.826574477679241</v>
      </c>
      <c r="Q92" s="236">
        <f t="shared" si="47"/>
        <v>4.0549265704858648</v>
      </c>
      <c r="R92" s="92">
        <f t="shared" si="48"/>
        <v>-0.30406337617073315</v>
      </c>
    </row>
    <row r="93" spans="1:18" ht="20.100000000000001" customHeight="1" x14ac:dyDescent="0.25">
      <c r="A93" s="57" t="s">
        <v>205</v>
      </c>
      <c r="B93" s="25">
        <v>420.19000000000005</v>
      </c>
      <c r="C93" s="223">
        <v>473.65</v>
      </c>
      <c r="D93" s="4">
        <f t="shared" si="24"/>
        <v>2.2782292716595526E-3</v>
      </c>
      <c r="E93" s="229">
        <f t="shared" si="25"/>
        <v>2.2077586413835996E-3</v>
      </c>
      <c r="F93" s="102">
        <f t="shared" si="42"/>
        <v>0.12722815869011617</v>
      </c>
      <c r="G93" s="83">
        <f t="shared" si="43"/>
        <v>-3.0932194205642589E-2</v>
      </c>
      <c r="I93" s="25">
        <v>108.551</v>
      </c>
      <c r="J93" s="223">
        <v>121.47200000000001</v>
      </c>
      <c r="K93" s="31">
        <f t="shared" si="28"/>
        <v>2.2394433704865709E-3</v>
      </c>
      <c r="L93" s="229">
        <f t="shared" si="29"/>
        <v>2.2395741033314773E-3</v>
      </c>
      <c r="M93" s="102">
        <f t="shared" si="44"/>
        <v>0.11903160726294558</v>
      </c>
      <c r="N93" s="83">
        <f t="shared" si="45"/>
        <v>5.8377383696903975E-5</v>
      </c>
      <c r="P93" s="62">
        <f t="shared" si="46"/>
        <v>2.5833789476189342</v>
      </c>
      <c r="Q93" s="236">
        <f t="shared" si="47"/>
        <v>2.5645941095745806</v>
      </c>
      <c r="R93" s="92">
        <f t="shared" si="48"/>
        <v>-7.271421818184025E-3</v>
      </c>
    </row>
    <row r="94" spans="1:18" ht="20.100000000000001" customHeight="1" x14ac:dyDescent="0.25">
      <c r="A94" s="57" t="s">
        <v>206</v>
      </c>
      <c r="B94" s="25">
        <v>90</v>
      </c>
      <c r="C94" s="223">
        <v>196.43999999999997</v>
      </c>
      <c r="D94" s="4">
        <f t="shared" si="24"/>
        <v>4.8797123789085824E-4</v>
      </c>
      <c r="E94" s="229">
        <f t="shared" si="25"/>
        <v>9.1563835640957306E-4</v>
      </c>
      <c r="F94" s="102">
        <f t="shared" si="42"/>
        <v>1.1826666666666663</v>
      </c>
      <c r="G94" s="83">
        <f t="shared" si="43"/>
        <v>0.87641870116608944</v>
      </c>
      <c r="I94" s="25">
        <v>23.109000000000002</v>
      </c>
      <c r="J94" s="223">
        <v>110.55399999999999</v>
      </c>
      <c r="K94" s="31">
        <f t="shared" si="28"/>
        <v>4.7674638509616834E-4</v>
      </c>
      <c r="L94" s="229">
        <f t="shared" si="29"/>
        <v>2.0382794011764697E-3</v>
      </c>
      <c r="M94" s="102">
        <f t="shared" si="44"/>
        <v>3.7840235406118823</v>
      </c>
      <c r="N94" s="83">
        <f t="shared" si="45"/>
        <v>3.2753956084330076</v>
      </c>
      <c r="P94" s="62">
        <f t="shared" si="46"/>
        <v>2.5676666666666668</v>
      </c>
      <c r="Q94" s="236">
        <f t="shared" si="47"/>
        <v>5.627876196294034</v>
      </c>
      <c r="R94" s="92">
        <f t="shared" si="48"/>
        <v>1.1918250796938987</v>
      </c>
    </row>
    <row r="95" spans="1:18" ht="20.100000000000001" customHeight="1" thickBot="1" x14ac:dyDescent="0.3">
      <c r="A95" s="14" t="s">
        <v>18</v>
      </c>
      <c r="B95" s="25">
        <f>B96-SUM(B68:B94)</f>
        <v>4792.8899999999849</v>
      </c>
      <c r="C95" s="223">
        <f>C96-SUM(C68:C94)</f>
        <v>5295.5099999999802</v>
      </c>
      <c r="D95" s="4">
        <f t="shared" si="24"/>
        <v>2.5986582959718979E-2</v>
      </c>
      <c r="E95" s="229">
        <f t="shared" si="25"/>
        <v>2.4683221710193652E-2</v>
      </c>
      <c r="F95" s="102">
        <f t="shared" si="26"/>
        <v>0.10486783548130604</v>
      </c>
      <c r="G95" s="83">
        <f t="shared" si="27"/>
        <v>-5.0155160897668923E-2</v>
      </c>
      <c r="I95" s="25">
        <f>I96-SUM(I68:I94)</f>
        <v>1174.6160000000091</v>
      </c>
      <c r="J95" s="223">
        <f>J96-SUM(J68:J94)</f>
        <v>1322.4170000000158</v>
      </c>
      <c r="K95" s="31">
        <f t="shared" si="28"/>
        <v>2.4232720233507515E-2</v>
      </c>
      <c r="L95" s="229">
        <f t="shared" si="29"/>
        <v>2.4381346046869545E-2</v>
      </c>
      <c r="M95" s="102">
        <f t="shared" si="44"/>
        <v>0.12582920716217522</v>
      </c>
      <c r="N95" s="83">
        <f t="shared" si="45"/>
        <v>6.1332698900439303E-3</v>
      </c>
      <c r="P95" s="62">
        <f t="shared" si="46"/>
        <v>2.4507468354166542</v>
      </c>
      <c r="Q95" s="236">
        <f t="shared" si="47"/>
        <v>2.4972420031309936</v>
      </c>
      <c r="R95" s="92">
        <f t="shared" si="48"/>
        <v>1.8971836275546914E-2</v>
      </c>
    </row>
    <row r="96" spans="1:18" s="2" customFormat="1" ht="26.25" customHeight="1" thickBot="1" x14ac:dyDescent="0.3">
      <c r="A96" s="18" t="s">
        <v>19</v>
      </c>
      <c r="B96" s="23">
        <v>184437.09999999998</v>
      </c>
      <c r="C96" s="242">
        <v>214538.85000000003</v>
      </c>
      <c r="D96" s="20">
        <f>SUM(D68:D95)</f>
        <v>1.0000000000000002</v>
      </c>
      <c r="E96" s="243">
        <f>SUM(E68:E95)</f>
        <v>0.99999999999999967</v>
      </c>
      <c r="F96" s="103">
        <f t="shared" si="26"/>
        <v>0.16320875789090189</v>
      </c>
      <c r="G96" s="99">
        <v>0</v>
      </c>
      <c r="I96" s="23">
        <v>48472.312999999987</v>
      </c>
      <c r="J96" s="242">
        <v>54238.883999999998</v>
      </c>
      <c r="K96" s="30">
        <f t="shared" si="28"/>
        <v>1</v>
      </c>
      <c r="L96" s="243">
        <f t="shared" si="29"/>
        <v>1</v>
      </c>
      <c r="M96" s="103">
        <f t="shared" si="30"/>
        <v>0.11896628493878582</v>
      </c>
      <c r="N96" s="99">
        <f t="shared" si="31"/>
        <v>0</v>
      </c>
      <c r="P96" s="56">
        <f t="shared" si="22"/>
        <v>2.6281216197825708</v>
      </c>
      <c r="Q96" s="250">
        <f t="shared" si="23"/>
        <v>2.5281614029347126</v>
      </c>
      <c r="R96" s="98">
        <f t="shared" si="32"/>
        <v>-3.8034852000543282E-2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45">
    <mergeCell ref="I4:J4"/>
    <mergeCell ref="K4:L4"/>
    <mergeCell ref="M4:N4"/>
    <mergeCell ref="I5:J5"/>
    <mergeCell ref="K5:L5"/>
    <mergeCell ref="M5:N5"/>
    <mergeCell ref="A4:A6"/>
    <mergeCell ref="B4:C4"/>
    <mergeCell ref="D5:E5"/>
    <mergeCell ref="D4:E4"/>
    <mergeCell ref="F4:G4"/>
    <mergeCell ref="F5:G5"/>
    <mergeCell ref="B5:C5"/>
    <mergeCell ref="A36:A38"/>
    <mergeCell ref="B36:C36"/>
    <mergeCell ref="D36:E36"/>
    <mergeCell ref="F36:G36"/>
    <mergeCell ref="I36:J36"/>
    <mergeCell ref="K36:L36"/>
    <mergeCell ref="M36:N36"/>
    <mergeCell ref="B37:C37"/>
    <mergeCell ref="D37:E37"/>
    <mergeCell ref="F37:G37"/>
    <mergeCell ref="I37:J37"/>
    <mergeCell ref="K37:L37"/>
    <mergeCell ref="M37:N37"/>
    <mergeCell ref="A65:A67"/>
    <mergeCell ref="B65:C65"/>
    <mergeCell ref="D65:E65"/>
    <mergeCell ref="F65:G65"/>
    <mergeCell ref="I65:J65"/>
    <mergeCell ref="K65:L65"/>
    <mergeCell ref="M65:N65"/>
    <mergeCell ref="B66:C66"/>
    <mergeCell ref="D66:E66"/>
    <mergeCell ref="F66:G66"/>
    <mergeCell ref="I66:J66"/>
    <mergeCell ref="K66:L66"/>
    <mergeCell ref="M66:N66"/>
    <mergeCell ref="P66:Q66"/>
    <mergeCell ref="P4:Q4"/>
    <mergeCell ref="P5:Q5"/>
    <mergeCell ref="P36:Q36"/>
    <mergeCell ref="P37:Q37"/>
    <mergeCell ref="P65:Q65"/>
  </mergeCells>
  <conditionalFormatting sqref="S7:S33">
    <cfRule type="cellIs" dxfId="1" priority="27" operator="greaterThan">
      <formula>0</formula>
    </cfRule>
    <cfRule type="cellIs" dxfId="0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F7:G33 F39:G62 F68:G96</xm:sqref>
        </x14:conditionalFormatting>
        <x14:conditionalFormatting xmlns:xm="http://schemas.microsoft.com/office/excel/2006/main">
          <x14:cfRule type="iconSet" priority="2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M7:N33 M39:N62 M68:N96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R7:R33 R39:R62 R68:R96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pageSetUpPr fitToPage="1"/>
  </sheetPr>
  <dimension ref="A1:U19"/>
  <sheetViews>
    <sheetView showGridLines="0" workbookViewId="0">
      <selection activeCell="L7" sqref="L7:M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10" width="9.5703125" customWidth="1"/>
    <col min="11" max="11" width="2.140625" customWidth="1"/>
    <col min="16" max="17" width="9.5703125" customWidth="1"/>
    <col min="18" max="18" width="2" style="13" customWidth="1"/>
    <col min="19" max="20" width="9.140625" style="51"/>
    <col min="21" max="21" width="10.85546875" customWidth="1"/>
  </cols>
  <sheetData>
    <row r="1" spans="1:21" ht="15.75" x14ac:dyDescent="0.25">
      <c r="A1" s="41" t="s">
        <v>98</v>
      </c>
      <c r="B1" s="6"/>
    </row>
    <row r="3" spans="1:21" ht="15.75" thickBot="1" x14ac:dyDescent="0.3"/>
    <row r="4" spans="1:21" x14ac:dyDescent="0.25">
      <c r="A4" s="392" t="s">
        <v>17</v>
      </c>
      <c r="B4" s="405"/>
      <c r="C4" s="405"/>
      <c r="D4" s="405"/>
      <c r="E4" s="408" t="s">
        <v>1</v>
      </c>
      <c r="F4" s="410"/>
      <c r="G4" s="404" t="s">
        <v>13</v>
      </c>
      <c r="H4" s="404"/>
      <c r="I4" s="421" t="s">
        <v>139</v>
      </c>
      <c r="J4" s="409"/>
      <c r="L4" s="416" t="s">
        <v>20</v>
      </c>
      <c r="M4" s="404"/>
      <c r="N4" s="417" t="s">
        <v>13</v>
      </c>
      <c r="O4" s="418"/>
      <c r="P4" s="419" t="s">
        <v>139</v>
      </c>
      <c r="Q4" s="409"/>
      <c r="R4"/>
      <c r="S4" s="403" t="s">
        <v>23</v>
      </c>
      <c r="T4" s="404"/>
      <c r="U4" s="208" t="s">
        <v>0</v>
      </c>
    </row>
    <row r="5" spans="1:21" x14ac:dyDescent="0.25">
      <c r="A5" s="406"/>
      <c r="B5" s="407"/>
      <c r="C5" s="407"/>
      <c r="D5" s="407"/>
      <c r="E5" s="411" t="s">
        <v>175</v>
      </c>
      <c r="F5" s="402"/>
      <c r="G5" s="412" t="str">
        <f>E5</f>
        <v>jan.-fev</v>
      </c>
      <c r="H5" s="412"/>
      <c r="I5" s="411" t="str">
        <f>G5</f>
        <v>jan.-fev</v>
      </c>
      <c r="J5" s="413"/>
      <c r="L5" s="401" t="str">
        <f>E5</f>
        <v>jan.-fev</v>
      </c>
      <c r="M5" s="412"/>
      <c r="N5" s="414" t="str">
        <f>E5</f>
        <v>jan.-fev</v>
      </c>
      <c r="O5" s="415"/>
      <c r="P5" s="412" t="str">
        <f>E5</f>
        <v>jan.-fev</v>
      </c>
      <c r="Q5" s="413"/>
      <c r="R5"/>
      <c r="S5" s="401" t="str">
        <f>E5</f>
        <v>jan.-fev</v>
      </c>
      <c r="T5" s="402"/>
      <c r="U5" s="209" t="s">
        <v>137</v>
      </c>
    </row>
    <row r="6" spans="1:21" ht="15.75" thickBot="1" x14ac:dyDescent="0.3">
      <c r="A6" s="393"/>
      <c r="B6" s="420"/>
      <c r="C6" s="420"/>
      <c r="D6" s="420"/>
      <c r="E6" s="148">
        <v>2018</v>
      </c>
      <c r="F6" s="241">
        <v>2019</v>
      </c>
      <c r="G6" s="292">
        <f>E6</f>
        <v>2018</v>
      </c>
      <c r="H6" s="219">
        <f>F6</f>
        <v>2019</v>
      </c>
      <c r="I6" s="221" t="s">
        <v>1</v>
      </c>
      <c r="J6" s="222" t="s">
        <v>15</v>
      </c>
      <c r="L6" s="291">
        <f>E6</f>
        <v>2018</v>
      </c>
      <c r="M6" s="220">
        <f>F6</f>
        <v>2019</v>
      </c>
      <c r="N6" s="218">
        <f>G6</f>
        <v>2018</v>
      </c>
      <c r="O6" s="219">
        <f>H6</f>
        <v>2019</v>
      </c>
      <c r="P6" s="217">
        <v>1000</v>
      </c>
      <c r="Q6" s="222" t="s">
        <v>15</v>
      </c>
      <c r="R6"/>
      <c r="S6" s="291">
        <f>E6</f>
        <v>2018</v>
      </c>
      <c r="T6" s="220">
        <f>F6</f>
        <v>2019</v>
      </c>
      <c r="U6" s="209" t="s">
        <v>24</v>
      </c>
    </row>
    <row r="7" spans="1:21" ht="24" customHeight="1" thickBot="1" x14ac:dyDescent="0.3">
      <c r="A7" s="18" t="s">
        <v>21</v>
      </c>
      <c r="B7" s="19"/>
      <c r="C7" s="19"/>
      <c r="D7" s="19"/>
      <c r="E7" s="23">
        <v>201971.04000000004</v>
      </c>
      <c r="F7" s="242">
        <v>152157.88999999998</v>
      </c>
      <c r="G7" s="20">
        <f>E7/E15</f>
        <v>0.54324056430668866</v>
      </c>
      <c r="H7" s="243">
        <f>F7/F15</f>
        <v>0.43611320183642438</v>
      </c>
      <c r="I7" s="153">
        <f t="shared" ref="I7:I18" si="0">(F7-E7)/E7</f>
        <v>-0.24663511164768989</v>
      </c>
      <c r="J7" s="99">
        <f t="shared" ref="J7:J18" si="1">(H7-G7)/G7</f>
        <v>-0.19720059492793157</v>
      </c>
      <c r="K7" s="12"/>
      <c r="L7" s="23">
        <v>31931.838000000018</v>
      </c>
      <c r="M7" s="242">
        <v>30029.009999999984</v>
      </c>
      <c r="N7" s="20">
        <f>L7/L15</f>
        <v>0.45531152202507963</v>
      </c>
      <c r="O7" s="243">
        <f>M7/M15</f>
        <v>0.41970437078859646</v>
      </c>
      <c r="P7" s="153">
        <f t="shared" ref="P7:P18" si="2">(M7-L7)/L7</f>
        <v>-5.9590306076337758E-2</v>
      </c>
      <c r="Q7" s="99">
        <f t="shared" ref="Q7:Q18" si="3">(O7-N7)/N7</f>
        <v>-7.820393184454015E-2</v>
      </c>
      <c r="R7" s="67"/>
      <c r="S7" s="331">
        <f>(L7/E7)*10</f>
        <v>1.5810107231214938</v>
      </c>
      <c r="T7" s="332">
        <f>(M7/F7)*10</f>
        <v>1.9735427456308698</v>
      </c>
      <c r="U7" s="95">
        <f>(T7-S7)/S7</f>
        <v>0.24827916520033091</v>
      </c>
    </row>
    <row r="8" spans="1:21" s="9" customFormat="1" ht="24" customHeight="1" x14ac:dyDescent="0.25">
      <c r="A8" s="73"/>
      <c r="B8" s="300" t="s">
        <v>36</v>
      </c>
      <c r="C8" s="300"/>
      <c r="D8" s="301"/>
      <c r="E8" s="303">
        <v>104446.29000000004</v>
      </c>
      <c r="F8" s="304">
        <v>110497.92999999998</v>
      </c>
      <c r="G8" s="305">
        <f>E8/E7</f>
        <v>0.51713498133197722</v>
      </c>
      <c r="H8" s="306">
        <f>F8/F7</f>
        <v>0.72620571959824098</v>
      </c>
      <c r="I8" s="315">
        <f t="shared" si="0"/>
        <v>5.7940210226710198E-2</v>
      </c>
      <c r="J8" s="314">
        <f t="shared" si="1"/>
        <v>0.40428659018147106</v>
      </c>
      <c r="K8" s="5"/>
      <c r="L8" s="303">
        <v>24855.815000000017</v>
      </c>
      <c r="M8" s="304">
        <v>26374.508999999984</v>
      </c>
      <c r="N8" s="318">
        <f>L8/L7</f>
        <v>0.77840226422293646</v>
      </c>
      <c r="O8" s="306">
        <f>M8/M7</f>
        <v>0.87830098294948777</v>
      </c>
      <c r="P8" s="313">
        <f t="shared" si="2"/>
        <v>6.1100148999337404E-2</v>
      </c>
      <c r="Q8" s="314">
        <f t="shared" si="3"/>
        <v>0.12833816564790987</v>
      </c>
      <c r="R8" s="72"/>
      <c r="S8" s="333">
        <f t="shared" ref="S8:T18" si="4">(L8/E8)*10</f>
        <v>2.3797700234254378</v>
      </c>
      <c r="T8" s="334">
        <f t="shared" si="4"/>
        <v>2.3868781071283407</v>
      </c>
      <c r="U8" s="307">
        <f t="shared" ref="U8:U18" si="5">(T8-S8)/S8</f>
        <v>2.9868784096505172E-3</v>
      </c>
    </row>
    <row r="9" spans="1:21" ht="24" customHeight="1" x14ac:dyDescent="0.25">
      <c r="A9" s="14"/>
      <c r="B9" s="1" t="s">
        <v>40</v>
      </c>
      <c r="D9" s="1"/>
      <c r="E9" s="25">
        <v>29158.969999999994</v>
      </c>
      <c r="F9" s="223">
        <v>26005.45</v>
      </c>
      <c r="G9" s="4">
        <f>E9/E7</f>
        <v>0.14437203472339394</v>
      </c>
      <c r="H9" s="229">
        <f>F9/F7</f>
        <v>0.17091095308958348</v>
      </c>
      <c r="I9" s="311">
        <f t="shared" si="0"/>
        <v>-0.10814922474970802</v>
      </c>
      <c r="J9" s="312">
        <f t="shared" si="1"/>
        <v>0.18382312348119312</v>
      </c>
      <c r="K9" s="1"/>
      <c r="L9" s="25">
        <v>2940.4080000000013</v>
      </c>
      <c r="M9" s="223">
        <v>2748.6549999999979</v>
      </c>
      <c r="N9" s="4">
        <f>L9/L7</f>
        <v>9.2083894450422796E-2</v>
      </c>
      <c r="O9" s="229">
        <f>M9/M7</f>
        <v>9.1533320612301225E-2</v>
      </c>
      <c r="P9" s="311">
        <f t="shared" si="2"/>
        <v>-6.5213058868022145E-2</v>
      </c>
      <c r="Q9" s="312">
        <f t="shared" si="3"/>
        <v>-5.9790459711496586E-3</v>
      </c>
      <c r="R9" s="8"/>
      <c r="S9" s="333">
        <f t="shared" si="4"/>
        <v>1.0084059896491551</v>
      </c>
      <c r="T9" s="334">
        <f t="shared" si="4"/>
        <v>1.0569534462968331</v>
      </c>
      <c r="U9" s="307">
        <f t="shared" si="5"/>
        <v>4.8142769029534085E-2</v>
      </c>
    </row>
    <row r="10" spans="1:21" ht="24" customHeight="1" thickBot="1" x14ac:dyDescent="0.3">
      <c r="A10" s="14"/>
      <c r="B10" s="1" t="s">
        <v>39</v>
      </c>
      <c r="D10" s="1"/>
      <c r="E10" s="25">
        <v>68365.779999999984</v>
      </c>
      <c r="F10" s="223">
        <v>15654.509999999998</v>
      </c>
      <c r="G10" s="4">
        <f>E10/E7</f>
        <v>0.33849298394462873</v>
      </c>
      <c r="H10" s="229">
        <f>F10/F7</f>
        <v>0.10288332731217553</v>
      </c>
      <c r="I10" s="316">
        <f t="shared" si="0"/>
        <v>-0.77101833695161526</v>
      </c>
      <c r="J10" s="309">
        <f t="shared" si="1"/>
        <v>-0.69605477161380291</v>
      </c>
      <c r="K10" s="1"/>
      <c r="L10" s="25">
        <v>4135.6149999999971</v>
      </c>
      <c r="M10" s="223">
        <v>905.84599999999966</v>
      </c>
      <c r="N10" s="4">
        <f>L10/L7</f>
        <v>0.12951384132664065</v>
      </c>
      <c r="O10" s="229">
        <f>M10/M7</f>
        <v>3.0165696438210921E-2</v>
      </c>
      <c r="P10" s="317">
        <f t="shared" si="2"/>
        <v>-0.78096462073959971</v>
      </c>
      <c r="Q10" s="312">
        <f t="shared" si="3"/>
        <v>-0.76708515376258923</v>
      </c>
      <c r="R10" s="8"/>
      <c r="S10" s="333">
        <f t="shared" si="4"/>
        <v>0.60492471525959302</v>
      </c>
      <c r="T10" s="334">
        <f t="shared" si="4"/>
        <v>0.57864858114370854</v>
      </c>
      <c r="U10" s="307">
        <f t="shared" si="5"/>
        <v>-4.3437031837273377E-2</v>
      </c>
    </row>
    <row r="11" spans="1:21" ht="24" customHeight="1" thickBot="1" x14ac:dyDescent="0.3">
      <c r="A11" s="18" t="s">
        <v>22</v>
      </c>
      <c r="B11" s="19"/>
      <c r="C11" s="19"/>
      <c r="D11" s="19"/>
      <c r="E11" s="23">
        <v>169818.27999999991</v>
      </c>
      <c r="F11" s="242">
        <v>196737.50999999995</v>
      </c>
      <c r="G11" s="20">
        <f>E11/E15</f>
        <v>0.45675943569331129</v>
      </c>
      <c r="H11" s="243">
        <f>F11/F15</f>
        <v>0.56388679816357568</v>
      </c>
      <c r="I11" s="153">
        <f t="shared" si="0"/>
        <v>0.15851785803036078</v>
      </c>
      <c r="J11" s="99">
        <f t="shared" si="1"/>
        <v>0.2345378203466266</v>
      </c>
      <c r="K11" s="12"/>
      <c r="L11" s="23">
        <v>38200.008999999984</v>
      </c>
      <c r="M11" s="242">
        <v>41518.994000000021</v>
      </c>
      <c r="N11" s="20">
        <f>L11/L15</f>
        <v>0.54468847797492026</v>
      </c>
      <c r="O11" s="243">
        <f>M11/M15</f>
        <v>0.58029562921140354</v>
      </c>
      <c r="P11" s="153">
        <f t="shared" si="2"/>
        <v>8.6884403613623193E-2</v>
      </c>
      <c r="Q11" s="99">
        <f t="shared" si="3"/>
        <v>6.5371588855460946E-2</v>
      </c>
      <c r="R11" s="8"/>
      <c r="S11" s="335">
        <f t="shared" si="4"/>
        <v>2.2494638975262267</v>
      </c>
      <c r="T11" s="336">
        <f t="shared" si="4"/>
        <v>2.1103750881059757</v>
      </c>
      <c r="U11" s="98">
        <f t="shared" si="5"/>
        <v>-6.1831981199257847E-2</v>
      </c>
    </row>
    <row r="12" spans="1:21" s="9" customFormat="1" ht="24" customHeight="1" x14ac:dyDescent="0.25">
      <c r="A12" s="73"/>
      <c r="B12" s="5" t="s">
        <v>36</v>
      </c>
      <c r="C12" s="5"/>
      <c r="D12" s="5"/>
      <c r="E12" s="42">
        <v>129127.15999999993</v>
      </c>
      <c r="F12" s="225">
        <v>145464.00999999995</v>
      </c>
      <c r="G12" s="74">
        <f>E12/E11</f>
        <v>0.76038433553796447</v>
      </c>
      <c r="H12" s="231">
        <f>F12/F11</f>
        <v>0.73938116833947931</v>
      </c>
      <c r="I12" s="315">
        <f t="shared" si="0"/>
        <v>0.12651753511809621</v>
      </c>
      <c r="J12" s="314">
        <f t="shared" si="1"/>
        <v>-2.7621777852151079E-2</v>
      </c>
      <c r="K12" s="5"/>
      <c r="L12" s="42">
        <v>34676.546999999984</v>
      </c>
      <c r="M12" s="225">
        <v>37079.47100000002</v>
      </c>
      <c r="N12" s="74">
        <f>L12/L11</f>
        <v>0.90776279660038817</v>
      </c>
      <c r="O12" s="231">
        <f>M12/M11</f>
        <v>0.89307248147679108</v>
      </c>
      <c r="P12" s="315">
        <f t="shared" si="2"/>
        <v>6.9295365539136192E-2</v>
      </c>
      <c r="Q12" s="314">
        <f t="shared" si="3"/>
        <v>-1.6182988748396569E-2</v>
      </c>
      <c r="R12" s="72"/>
      <c r="S12" s="333">
        <f t="shared" si="4"/>
        <v>2.6854572655357711</v>
      </c>
      <c r="T12" s="334">
        <f t="shared" si="4"/>
        <v>2.5490477678980552</v>
      </c>
      <c r="U12" s="307">
        <f t="shared" si="5"/>
        <v>-5.0795631488293705E-2</v>
      </c>
    </row>
    <row r="13" spans="1:21" ht="24" customHeight="1" x14ac:dyDescent="0.25">
      <c r="A13" s="14"/>
      <c r="B13" s="5" t="s">
        <v>40</v>
      </c>
      <c r="D13" s="5"/>
      <c r="E13" s="273">
        <v>19709.259999999995</v>
      </c>
      <c r="F13" s="269">
        <v>23950.39000000001</v>
      </c>
      <c r="G13" s="261">
        <f>E13/E11</f>
        <v>0.11606088578920953</v>
      </c>
      <c r="H13" s="272">
        <f>F13/F11</f>
        <v>0.12173779163922537</v>
      </c>
      <c r="I13" s="311">
        <f t="shared" si="0"/>
        <v>0.21518463909857685</v>
      </c>
      <c r="J13" s="312">
        <f t="shared" si="1"/>
        <v>4.8913170112506822E-2</v>
      </c>
      <c r="K13" s="321"/>
      <c r="L13" s="273">
        <v>2189.3780000000002</v>
      </c>
      <c r="M13" s="269">
        <v>2421.5629999999992</v>
      </c>
      <c r="N13" s="261">
        <f>L13/L11</f>
        <v>5.7313546706232482E-2</v>
      </c>
      <c r="O13" s="272">
        <f>M13/M11</f>
        <v>5.8324221439469318E-2</v>
      </c>
      <c r="P13" s="311">
        <f t="shared" si="2"/>
        <v>0.10605066827199279</v>
      </c>
      <c r="Q13" s="312">
        <f t="shared" si="3"/>
        <v>1.763413348709985E-2</v>
      </c>
      <c r="R13" s="322"/>
      <c r="S13" s="333">
        <f t="shared" si="4"/>
        <v>1.1108372409720104</v>
      </c>
      <c r="T13" s="334">
        <f t="shared" si="4"/>
        <v>1.0110745587023837</v>
      </c>
      <c r="U13" s="307">
        <f t="shared" si="5"/>
        <v>-8.9808550334819395E-2</v>
      </c>
    </row>
    <row r="14" spans="1:21" ht="24" customHeight="1" thickBot="1" x14ac:dyDescent="0.3">
      <c r="A14" s="14"/>
      <c r="B14" s="1" t="s">
        <v>39</v>
      </c>
      <c r="D14" s="1"/>
      <c r="E14" s="273">
        <v>20981.86</v>
      </c>
      <c r="F14" s="269">
        <v>27323.109999999997</v>
      </c>
      <c r="G14" s="261">
        <f>E14/E11</f>
        <v>0.1235547786728261</v>
      </c>
      <c r="H14" s="272">
        <f>F14/F11</f>
        <v>0.13888104002129539</v>
      </c>
      <c r="I14" s="316">
        <f t="shared" si="0"/>
        <v>0.30222535085068702</v>
      </c>
      <c r="J14" s="309">
        <f t="shared" si="1"/>
        <v>0.12404426209247101</v>
      </c>
      <c r="K14" s="321"/>
      <c r="L14" s="273">
        <v>1334.0839999999996</v>
      </c>
      <c r="M14" s="269">
        <v>2017.9599999999994</v>
      </c>
      <c r="N14" s="261">
        <f>L14/L11</f>
        <v>3.4923656693379317E-2</v>
      </c>
      <c r="O14" s="272">
        <f>M14/M11</f>
        <v>4.8603297083739512E-2</v>
      </c>
      <c r="P14" s="317">
        <f t="shared" si="2"/>
        <v>0.51261839584314028</v>
      </c>
      <c r="Q14" s="312">
        <f t="shared" si="3"/>
        <v>0.39170126171104885</v>
      </c>
      <c r="R14" s="322"/>
      <c r="S14" s="333">
        <f t="shared" si="4"/>
        <v>0.63582732894033211</v>
      </c>
      <c r="T14" s="334">
        <f t="shared" si="4"/>
        <v>0.73855428609700713</v>
      </c>
      <c r="U14" s="307">
        <f t="shared" si="5"/>
        <v>0.16156423683121557</v>
      </c>
    </row>
    <row r="15" spans="1:21" ht="24" customHeight="1" thickBot="1" x14ac:dyDescent="0.3">
      <c r="A15" s="18" t="s">
        <v>12</v>
      </c>
      <c r="B15" s="19"/>
      <c r="C15" s="19"/>
      <c r="D15" s="19"/>
      <c r="E15" s="23">
        <v>371789.31999999995</v>
      </c>
      <c r="F15" s="242">
        <v>348895.39999999991</v>
      </c>
      <c r="G15" s="20">
        <f>G7+G11</f>
        <v>1</v>
      </c>
      <c r="H15" s="243">
        <f>H7+H11</f>
        <v>1</v>
      </c>
      <c r="I15" s="153">
        <f t="shared" si="0"/>
        <v>-6.1577669848074293E-2</v>
      </c>
      <c r="J15" s="99">
        <v>0</v>
      </c>
      <c r="K15" s="12"/>
      <c r="L15" s="23">
        <v>70131.847000000009</v>
      </c>
      <c r="M15" s="242">
        <v>71548.004000000001</v>
      </c>
      <c r="N15" s="20">
        <f>N7+N11</f>
        <v>0.99999999999999989</v>
      </c>
      <c r="O15" s="243">
        <f>O7+O11</f>
        <v>1</v>
      </c>
      <c r="P15" s="153">
        <f t="shared" si="2"/>
        <v>2.0192780606505228E-2</v>
      </c>
      <c r="Q15" s="99">
        <v>0</v>
      </c>
      <c r="R15" s="8"/>
      <c r="S15" s="335">
        <f t="shared" si="4"/>
        <v>1.8863330178500024</v>
      </c>
      <c r="T15" s="336">
        <f t="shared" si="4"/>
        <v>2.0507006971143795</v>
      </c>
      <c r="U15" s="98">
        <f t="shared" si="5"/>
        <v>8.7136087694483291E-2</v>
      </c>
    </row>
    <row r="16" spans="1:21" s="68" customFormat="1" ht="24" customHeight="1" x14ac:dyDescent="0.25">
      <c r="A16" s="302"/>
      <c r="B16" s="300" t="s">
        <v>36</v>
      </c>
      <c r="C16" s="300"/>
      <c r="D16" s="301"/>
      <c r="E16" s="303">
        <f>E8+E12</f>
        <v>233573.44999999995</v>
      </c>
      <c r="F16" s="304">
        <f t="shared" ref="F16:F17" si="6">F8+F12</f>
        <v>255961.93999999994</v>
      </c>
      <c r="G16" s="305">
        <f>E16/E15</f>
        <v>0.62824141909186626</v>
      </c>
      <c r="H16" s="306">
        <f>F16/F15</f>
        <v>0.73363518120330629</v>
      </c>
      <c r="I16" s="313">
        <f t="shared" si="0"/>
        <v>9.5852032840205062E-2</v>
      </c>
      <c r="J16" s="314">
        <f t="shared" si="1"/>
        <v>0.16775997078286961</v>
      </c>
      <c r="K16" s="5"/>
      <c r="L16" s="303">
        <f t="shared" ref="L16:M18" si="7">L8+L12</f>
        <v>59532.362000000001</v>
      </c>
      <c r="M16" s="304">
        <f t="shared" si="7"/>
        <v>63453.98</v>
      </c>
      <c r="N16" s="318">
        <f>L16/L15</f>
        <v>0.84886345571363597</v>
      </c>
      <c r="O16" s="306">
        <f>M16/M15</f>
        <v>0.88687281898178461</v>
      </c>
      <c r="P16" s="313">
        <f t="shared" si="2"/>
        <v>6.5873717558863232E-2</v>
      </c>
      <c r="Q16" s="314">
        <f t="shared" si="3"/>
        <v>4.4776769470178591E-2</v>
      </c>
      <c r="R16" s="72"/>
      <c r="S16" s="333">
        <f t="shared" si="4"/>
        <v>2.5487640825616102</v>
      </c>
      <c r="T16" s="334">
        <f t="shared" si="4"/>
        <v>2.4790396572240394</v>
      </c>
      <c r="U16" s="307">
        <f t="shared" si="5"/>
        <v>-2.7356170708234005E-2</v>
      </c>
    </row>
    <row r="17" spans="1:21" ht="24" customHeight="1" x14ac:dyDescent="0.25">
      <c r="A17" s="14"/>
      <c r="B17" s="5" t="s">
        <v>40</v>
      </c>
      <c r="C17" s="5"/>
      <c r="D17" s="323"/>
      <c r="E17" s="273">
        <f>E9+E13</f>
        <v>48868.229999999989</v>
      </c>
      <c r="F17" s="269">
        <f t="shared" si="6"/>
        <v>49955.840000000011</v>
      </c>
      <c r="G17" s="310">
        <f>E17/E15</f>
        <v>0.13144065031238658</v>
      </c>
      <c r="H17" s="272">
        <f>F17/F15</f>
        <v>0.14318285652376048</v>
      </c>
      <c r="I17" s="311">
        <f t="shared" si="0"/>
        <v>2.2255972847799534E-2</v>
      </c>
      <c r="J17" s="312">
        <f t="shared" si="1"/>
        <v>8.9334663085331251E-2</v>
      </c>
      <c r="K17" s="321"/>
      <c r="L17" s="273">
        <f t="shared" si="7"/>
        <v>5129.7860000000019</v>
      </c>
      <c r="M17" s="269">
        <f t="shared" si="7"/>
        <v>5170.2179999999971</v>
      </c>
      <c r="N17" s="74">
        <f>L17/L15</f>
        <v>7.314488665898107E-2</v>
      </c>
      <c r="O17" s="231">
        <f>M17/M15</f>
        <v>7.2262225512258832E-2</v>
      </c>
      <c r="P17" s="311">
        <f t="shared" si="2"/>
        <v>7.8818102743457973E-3</v>
      </c>
      <c r="Q17" s="312">
        <f t="shared" si="3"/>
        <v>-1.2067298030516002E-2</v>
      </c>
      <c r="R17" s="322"/>
      <c r="S17" s="333">
        <f t="shared" si="4"/>
        <v>1.049717986511892</v>
      </c>
      <c r="T17" s="334">
        <f t="shared" si="4"/>
        <v>1.0349576746182219</v>
      </c>
      <c r="U17" s="307">
        <f t="shared" si="5"/>
        <v>-1.406121652036958E-2</v>
      </c>
    </row>
    <row r="18" spans="1:21" ht="24" customHeight="1" thickBot="1" x14ac:dyDescent="0.3">
      <c r="A18" s="15"/>
      <c r="B18" s="324" t="s">
        <v>39</v>
      </c>
      <c r="C18" s="324"/>
      <c r="D18" s="325"/>
      <c r="E18" s="326">
        <f>E10+E14</f>
        <v>89347.639999999985</v>
      </c>
      <c r="F18" s="327">
        <f>F10+F14</f>
        <v>42977.619999999995</v>
      </c>
      <c r="G18" s="328">
        <f>E18/E15</f>
        <v>0.24031793059574708</v>
      </c>
      <c r="H18" s="329">
        <f>F18/F15</f>
        <v>0.1231819622729334</v>
      </c>
      <c r="I18" s="308">
        <f t="shared" si="0"/>
        <v>-0.51898427311566364</v>
      </c>
      <c r="J18" s="309">
        <f t="shared" si="1"/>
        <v>-0.487420843015892</v>
      </c>
      <c r="K18" s="321"/>
      <c r="L18" s="326">
        <f t="shared" si="7"/>
        <v>5469.6989999999969</v>
      </c>
      <c r="M18" s="327">
        <f t="shared" si="7"/>
        <v>2923.8059999999991</v>
      </c>
      <c r="N18" s="319">
        <f>L18/L15</f>
        <v>7.7991657627382832E-2</v>
      </c>
      <c r="O18" s="320">
        <f>M18/M15</f>
        <v>4.0864955505956521E-2</v>
      </c>
      <c r="P18" s="308">
        <f t="shared" si="2"/>
        <v>-0.46545394911127635</v>
      </c>
      <c r="Q18" s="309">
        <f t="shared" si="3"/>
        <v>-0.47603427406050086</v>
      </c>
      <c r="R18" s="322"/>
      <c r="S18" s="337">
        <f t="shared" si="4"/>
        <v>0.61218169836382896</v>
      </c>
      <c r="T18" s="338">
        <f t="shared" si="4"/>
        <v>0.68030896080332026</v>
      </c>
      <c r="U18" s="330">
        <f t="shared" si="5"/>
        <v>0.11128601626212324</v>
      </c>
    </row>
    <row r="19" spans="1:21" ht="6.75" customHeight="1" x14ac:dyDescent="0.25">
      <c r="S19" s="339"/>
      <c r="T19" s="339"/>
    </row>
  </sheetData>
  <mergeCells count="15">
    <mergeCell ref="P4:Q4"/>
    <mergeCell ref="S4:T4"/>
    <mergeCell ref="E5:F5"/>
    <mergeCell ref="G5:H5"/>
    <mergeCell ref="I5:J5"/>
    <mergeCell ref="L5:M5"/>
    <mergeCell ref="N5:O5"/>
    <mergeCell ref="P5:Q5"/>
    <mergeCell ref="S5:T5"/>
    <mergeCell ref="N4:O4"/>
    <mergeCell ref="A4:D6"/>
    <mergeCell ref="E4:F4"/>
    <mergeCell ref="G4:H4"/>
    <mergeCell ref="I4:J4"/>
    <mergeCell ref="L4:M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I7:J18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U7:U18</xm:sqref>
        </x14:conditionalFormatting>
        <x14:conditionalFormatting xmlns:xm="http://schemas.microsoft.com/office/excel/2006/main">
          <x14:cfRule type="iconSet" priority="3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P7:Q18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23</vt:i4>
      </vt:variant>
      <vt:variant>
        <vt:lpstr>Intervalos com nome</vt:lpstr>
      </vt:variant>
      <vt:variant>
        <vt:i4>16</vt:i4>
      </vt:variant>
    </vt:vector>
  </HeadingPairs>
  <TitlesOfParts>
    <vt:vector size="3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1 (2)</vt:lpstr>
      <vt:lpstr>'1'!Área_de_Impressão</vt:lpstr>
      <vt:lpstr>'10'!Área_de_Impressão</vt:lpstr>
      <vt:lpstr>'12'!Área_de_Impressão</vt:lpstr>
      <vt:lpstr>'14'!Área_de_Impressão</vt:lpstr>
      <vt:lpstr>'15'!Área_de_Impressão</vt:lpstr>
      <vt:lpstr>'16'!Área_de_Impressão</vt:lpstr>
      <vt:lpstr>'17'!Área_de_Impressão</vt:lpstr>
      <vt:lpstr>'18'!Área_de_Impressão</vt:lpstr>
      <vt:lpstr>'19'!Área_de_Impressão</vt:lpstr>
      <vt:lpstr>'2'!Área_de_Impressão</vt:lpstr>
      <vt:lpstr>'20'!Área_de_Impressão</vt:lpstr>
      <vt:lpstr>'3'!Área_de_Impressão</vt:lpstr>
      <vt:lpstr>'4'!Área_de_Impressão</vt:lpstr>
      <vt:lpstr>'6'!Área_de_Impressão</vt:lpstr>
      <vt:lpstr>'8'!Área_de_Impressão</vt:lpstr>
      <vt:lpstr>Indice!Área_de_Impressão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2019-04-11T16:31:47Z</dcterms:modified>
</cp:coreProperties>
</file>