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 codeName="EsteLivro" defaultThemeVersion="124226"/>
  <mc:AlternateContent xmlns:mc="http://schemas.openxmlformats.org/markup-compatibility/2006">
    <mc:Choice Requires="x15">
      <x15ac:absPath xmlns:x15ac="http://schemas.microsoft.com/office/spreadsheetml/2010/11/ac" url="C:\Users\Dell\Documents\0. IVV - MARÇO 2020\SINTESE ESTATISTICA\EXPORTAÇÃO\88. Dezembro 2020\"/>
    </mc:Choice>
  </mc:AlternateContent>
  <xr:revisionPtr revIDLastSave="0" documentId="13_ncr:1_{0C6F69A3-F03E-4844-9BF1-CE84222F265C}" xr6:coauthVersionLast="46" xr6:coauthVersionMax="46" xr10:uidLastSave="{00000000-0000-0000-0000-000000000000}"/>
  <bookViews>
    <workbookView xWindow="-120" yWindow="-120" windowWidth="21840" windowHeight="13140" xr2:uid="{00000000-000D-0000-FFFF-FFFF00000000}"/>
  </bookViews>
  <sheets>
    <sheet name="Indice" sheetId="30" r:id="rId1"/>
    <sheet name="0" sheetId="32" r:id="rId2"/>
    <sheet name="1" sheetId="79" r:id="rId3"/>
    <sheet name="2" sheetId="60" r:id="rId4"/>
    <sheet name="3" sheetId="75" r:id="rId5"/>
    <sheet name="4" sheetId="2" r:id="rId6"/>
    <sheet name="5" sheetId="76" r:id="rId7"/>
    <sheet name="6" sheetId="34" r:id="rId8"/>
    <sheet name="7" sheetId="77" r:id="rId9"/>
    <sheet name="8" sheetId="3" r:id="rId10"/>
    <sheet name="9" sheetId="78" r:id="rId11"/>
    <sheet name="10" sheetId="71" r:id="rId12"/>
    <sheet name="11" sheetId="36" r:id="rId13"/>
    <sheet name="12" sheetId="72" r:id="rId14"/>
    <sheet name="13" sheetId="46" r:id="rId15"/>
    <sheet name="14" sheetId="73" r:id="rId16"/>
    <sheet name="15" sheetId="47" r:id="rId17"/>
    <sheet name="16" sheetId="74" r:id="rId18"/>
    <sheet name="17" sheetId="48" r:id="rId19"/>
    <sheet name="18" sheetId="65" r:id="rId20"/>
    <sheet name="19" sheetId="66" r:id="rId21"/>
    <sheet name="20" sheetId="67" r:id="rId22"/>
    <sheet name="21" sheetId="68" r:id="rId23"/>
    <sheet name="22" sheetId="69" r:id="rId24"/>
    <sheet name="23" sheetId="70" r:id="rId25"/>
    <sheet name="1 (2)" sheetId="49" state="hidden" r:id="rId26"/>
  </sheets>
  <externalReferences>
    <externalReference r:id="rId27"/>
    <externalReference r:id="rId28"/>
  </externalReferences>
  <definedNames>
    <definedName name="_xlnm.Print_Area" localSheetId="2">'1'!$A$1:$Q$36</definedName>
    <definedName name="_xlnm.Print_Area" localSheetId="12">'11'!$A$1:$L$96</definedName>
    <definedName name="_xlnm.Print_Area" localSheetId="14">'13'!$A$1:$L$96</definedName>
    <definedName name="_xlnm.Print_Area" localSheetId="16">'15'!$A$1:$L$96</definedName>
    <definedName name="_xlnm.Print_Area" localSheetId="18">'17'!$A$1:$L$96</definedName>
    <definedName name="_xlnm.Print_Area" localSheetId="19">'18'!$A$1:$N$8</definedName>
    <definedName name="_xlnm.Print_Area" localSheetId="20">'19'!$A$1:$L$90</definedName>
    <definedName name="_xlnm.Print_Area" localSheetId="3">'2'!$A$1:$AN$68</definedName>
    <definedName name="_xlnm.Print_Area" localSheetId="21">'20'!$A$1:$N$8</definedName>
    <definedName name="_xlnm.Print_Area" localSheetId="22">'21'!$A$1:$L$96</definedName>
    <definedName name="_xlnm.Print_Area" localSheetId="23">'22'!$A$1:$N$8</definedName>
    <definedName name="_xlnm.Print_Area" localSheetId="24">'23'!$A$1:$L$84</definedName>
    <definedName name="_xlnm.Print_Area" localSheetId="4">'3'!$A$1:$AN$68</definedName>
    <definedName name="_xlnm.Print_Area" localSheetId="5">'4'!$A$1:$M$19</definedName>
    <definedName name="_xlnm.Print_Area" localSheetId="6">'5'!$A$1:$M$19</definedName>
    <definedName name="_xlnm.Print_Area" localSheetId="9">'8'!$A$1:$M$96</definedName>
    <definedName name="_xlnm.Print_Area" localSheetId="10">'9'!$A$1:$M$96</definedName>
    <definedName name="_xlnm.Print_Area" localSheetId="0">Indice!$B$1:$N$23</definedName>
    <definedName name="Z_D2454DF7_9151_402B_B9E4_208D72282370_.wvu.Cols" localSheetId="25" hidden="1">'1 (2)'!#REF!</definedName>
    <definedName name="Z_D2454DF7_9151_402B_B9E4_208D72282370_.wvu.Cols" localSheetId="11" hidden="1">'10'!#REF!</definedName>
    <definedName name="Z_D2454DF7_9151_402B_B9E4_208D72282370_.wvu.Cols" localSheetId="12" hidden="1">'11'!#REF!</definedName>
    <definedName name="Z_D2454DF7_9151_402B_B9E4_208D72282370_.wvu.Cols" localSheetId="13" hidden="1">'12'!#REF!</definedName>
    <definedName name="Z_D2454DF7_9151_402B_B9E4_208D72282370_.wvu.Cols" localSheetId="14" hidden="1">'13'!#REF!</definedName>
    <definedName name="Z_D2454DF7_9151_402B_B9E4_208D72282370_.wvu.Cols" localSheetId="15" hidden="1">'14'!#REF!</definedName>
    <definedName name="Z_D2454DF7_9151_402B_B9E4_208D72282370_.wvu.Cols" localSheetId="16" hidden="1">'15'!#REF!</definedName>
    <definedName name="Z_D2454DF7_9151_402B_B9E4_208D72282370_.wvu.Cols" localSheetId="17" hidden="1">'16'!#REF!</definedName>
    <definedName name="Z_D2454DF7_9151_402B_B9E4_208D72282370_.wvu.Cols" localSheetId="18" hidden="1">'17'!#REF!</definedName>
    <definedName name="Z_D2454DF7_9151_402B_B9E4_208D72282370_.wvu.Cols" localSheetId="19" hidden="1">'18'!#REF!</definedName>
    <definedName name="Z_D2454DF7_9151_402B_B9E4_208D72282370_.wvu.Cols" localSheetId="20" hidden="1">'19'!#REF!</definedName>
    <definedName name="Z_D2454DF7_9151_402B_B9E4_208D72282370_.wvu.Cols" localSheetId="21" hidden="1">'20'!#REF!</definedName>
    <definedName name="Z_D2454DF7_9151_402B_B9E4_208D72282370_.wvu.Cols" localSheetId="22" hidden="1">'21'!#REF!</definedName>
    <definedName name="Z_D2454DF7_9151_402B_B9E4_208D72282370_.wvu.Cols" localSheetId="23" hidden="1">'22'!#REF!</definedName>
    <definedName name="Z_D2454DF7_9151_402B_B9E4_208D72282370_.wvu.Cols" localSheetId="24" hidden="1">'23'!#REF!</definedName>
    <definedName name="Z_D2454DF7_9151_402B_B9E4_208D72282370_.wvu.Cols" localSheetId="5" hidden="1">'4'!#REF!</definedName>
    <definedName name="Z_D2454DF7_9151_402B_B9E4_208D72282370_.wvu.Cols" localSheetId="6" hidden="1">'5'!#REF!</definedName>
    <definedName name="Z_D2454DF7_9151_402B_B9E4_208D72282370_.wvu.Cols" localSheetId="7" hidden="1">'6'!#REF!</definedName>
    <definedName name="Z_D2454DF7_9151_402B_B9E4_208D72282370_.wvu.Cols" localSheetId="8" hidden="1">'7'!#REF!</definedName>
    <definedName name="Z_D2454DF7_9151_402B_B9E4_208D72282370_.wvu.Cols" localSheetId="9" hidden="1">'8'!#REF!</definedName>
    <definedName name="Z_D2454DF7_9151_402B_B9E4_208D72282370_.wvu.Cols" localSheetId="10" hidden="1">'9'!#REF!</definedName>
    <definedName name="Z_D2454DF7_9151_402B_B9E4_208D72282370_.wvu.PrintArea" localSheetId="12" hidden="1">'11'!$A$1:$L$96</definedName>
    <definedName name="Z_D2454DF7_9151_402B_B9E4_208D72282370_.wvu.PrintArea" localSheetId="14" hidden="1">'13'!$A$1:$L$96</definedName>
    <definedName name="Z_D2454DF7_9151_402B_B9E4_208D72282370_.wvu.PrintArea" localSheetId="16" hidden="1">'15'!$A$1:$L$96</definedName>
    <definedName name="Z_D2454DF7_9151_402B_B9E4_208D72282370_.wvu.PrintArea" localSheetId="18" hidden="1">'17'!$A$1:$L$96</definedName>
    <definedName name="Z_D2454DF7_9151_402B_B9E4_208D72282370_.wvu.PrintArea" localSheetId="19" hidden="1">'18'!$A$1:$N$8</definedName>
    <definedName name="Z_D2454DF7_9151_402B_B9E4_208D72282370_.wvu.PrintArea" localSheetId="20" hidden="1">'19'!$A$1:$L$90</definedName>
    <definedName name="Z_D2454DF7_9151_402B_B9E4_208D72282370_.wvu.PrintArea" localSheetId="21" hidden="1">'20'!$A$1:$N$8</definedName>
    <definedName name="Z_D2454DF7_9151_402B_B9E4_208D72282370_.wvu.PrintArea" localSheetId="22" hidden="1">'21'!$A$1:$L$96</definedName>
    <definedName name="Z_D2454DF7_9151_402B_B9E4_208D72282370_.wvu.PrintArea" localSheetId="23" hidden="1">'22'!$A$1:$N$8</definedName>
    <definedName name="Z_D2454DF7_9151_402B_B9E4_208D72282370_.wvu.PrintArea" localSheetId="24" hidden="1">'23'!$A$1:$L$84</definedName>
    <definedName name="Z_D2454DF7_9151_402B_B9E4_208D72282370_.wvu.PrintArea" localSheetId="5" hidden="1">'4'!$A$1:$M$58</definedName>
    <definedName name="Z_D2454DF7_9151_402B_B9E4_208D72282370_.wvu.PrintArea" localSheetId="6" hidden="1">'5'!$A$1:$M$58</definedName>
    <definedName name="Z_D2454DF7_9151_402B_B9E4_208D72282370_.wvu.PrintArea" localSheetId="9" hidden="1">'8'!$A$1:$L$96</definedName>
    <definedName name="Z_D2454DF7_9151_402B_B9E4_208D72282370_.wvu.PrintArea" localSheetId="10" hidden="1">'9'!$A$1:$L$96</definedName>
    <definedName name="Z_D2454DF7_9151_402B_B9E4_208D72282370_.wvu.PrintArea" localSheetId="0" hidden="1">Indice!$B$1:$N$23</definedName>
  </definedNames>
  <calcPr calcId="191029"/>
  <customWorkbookViews>
    <customWorkbookView name="Maria João Lima - Vista pessoal" guid="{D2454DF7-9151-402B-B9E4-208D72282370}" mergeInterval="0" personalView="1" maximized="1" windowWidth="1436" windowHeight="675" activeSheetId="23"/>
  </customWorkbookViews>
</workbook>
</file>

<file path=xl/calcChain.xml><?xml version="1.0" encoding="utf-8"?>
<calcChain xmlns="http://schemas.openxmlformats.org/spreadsheetml/2006/main">
  <c r="G6" i="70" l="1"/>
  <c r="G6" i="68"/>
  <c r="G6" i="66"/>
  <c r="G6" i="48"/>
  <c r="G6" i="47"/>
  <c r="G6" i="46"/>
  <c r="G6" i="36"/>
  <c r="AM18" i="60"/>
  <c r="AN18" i="60" s="1"/>
  <c r="AM18" i="75"/>
  <c r="AN18" i="75" s="1"/>
  <c r="AN62" i="75"/>
  <c r="C19" i="75"/>
  <c r="D19" i="75"/>
  <c r="E19" i="75"/>
  <c r="F19" i="75"/>
  <c r="G19" i="75"/>
  <c r="H19" i="75"/>
  <c r="I19" i="75"/>
  <c r="J19" i="75"/>
  <c r="K19" i="75"/>
  <c r="L19" i="75"/>
  <c r="B19" i="75"/>
  <c r="D79" i="70"/>
  <c r="J79" i="70"/>
  <c r="K79" i="70"/>
  <c r="K80" i="70"/>
  <c r="H79" i="70"/>
  <c r="J55" i="70"/>
  <c r="K55" i="70"/>
  <c r="H55" i="70"/>
  <c r="D55" i="70"/>
  <c r="K65" i="66"/>
  <c r="H66" i="66"/>
  <c r="J66" i="66"/>
  <c r="K66" i="66"/>
  <c r="H67" i="66"/>
  <c r="J67" i="66"/>
  <c r="K67" i="66"/>
  <c r="L67" i="66" s="1"/>
  <c r="H68" i="66"/>
  <c r="J68" i="66"/>
  <c r="K68" i="66"/>
  <c r="D66" i="66"/>
  <c r="J71" i="36"/>
  <c r="K71" i="36"/>
  <c r="H71" i="36"/>
  <c r="D71" i="36"/>
  <c r="J68" i="78"/>
  <c r="K68" i="78"/>
  <c r="L68" i="78" s="1"/>
  <c r="H68" i="78"/>
  <c r="D68" i="78"/>
  <c r="Q63" i="75"/>
  <c r="R63" i="75"/>
  <c r="S63" i="75"/>
  <c r="T63" i="75"/>
  <c r="U63" i="75"/>
  <c r="V63" i="75"/>
  <c r="W63" i="75"/>
  <c r="X63" i="75"/>
  <c r="Y63" i="75"/>
  <c r="Z63" i="75"/>
  <c r="P63" i="75"/>
  <c r="C63" i="75"/>
  <c r="D63" i="75"/>
  <c r="E63" i="75"/>
  <c r="F63" i="75"/>
  <c r="G63" i="75"/>
  <c r="H63" i="75"/>
  <c r="I63" i="75"/>
  <c r="J63" i="75"/>
  <c r="K63" i="75"/>
  <c r="L63" i="75"/>
  <c r="B63" i="75"/>
  <c r="Q41" i="75"/>
  <c r="R41" i="75"/>
  <c r="S41" i="75"/>
  <c r="T41" i="75"/>
  <c r="U41" i="75"/>
  <c r="V41" i="75"/>
  <c r="W41" i="75"/>
  <c r="X41" i="75"/>
  <c r="Y41" i="75"/>
  <c r="Z41" i="75"/>
  <c r="P41" i="75"/>
  <c r="C41" i="75"/>
  <c r="D41" i="75"/>
  <c r="E41" i="75"/>
  <c r="F41" i="75"/>
  <c r="G41" i="75"/>
  <c r="H41" i="75"/>
  <c r="I41" i="75"/>
  <c r="J41" i="75"/>
  <c r="K41" i="75"/>
  <c r="L41" i="75"/>
  <c r="B41" i="75"/>
  <c r="Q19" i="75"/>
  <c r="R19" i="75"/>
  <c r="S19" i="75"/>
  <c r="T19" i="75"/>
  <c r="U19" i="75"/>
  <c r="V19" i="75"/>
  <c r="W19" i="75"/>
  <c r="X19" i="75"/>
  <c r="Y19" i="75"/>
  <c r="Z19" i="75"/>
  <c r="P19" i="75"/>
  <c r="Q63" i="60"/>
  <c r="R63" i="60"/>
  <c r="S63" i="60"/>
  <c r="T63" i="60"/>
  <c r="U63" i="60"/>
  <c r="V63" i="60"/>
  <c r="W63" i="60"/>
  <c r="X63" i="60"/>
  <c r="Y63" i="60"/>
  <c r="Z63" i="60"/>
  <c r="P63" i="60"/>
  <c r="C63" i="60"/>
  <c r="D63" i="60"/>
  <c r="E63" i="60"/>
  <c r="F63" i="60"/>
  <c r="G63" i="60"/>
  <c r="H63" i="60"/>
  <c r="I63" i="60"/>
  <c r="J63" i="60"/>
  <c r="K63" i="60"/>
  <c r="L63" i="60"/>
  <c r="B63" i="60"/>
  <c r="Q41" i="60"/>
  <c r="R41" i="60"/>
  <c r="S41" i="60"/>
  <c r="T41" i="60"/>
  <c r="U41" i="60"/>
  <c r="V41" i="60"/>
  <c r="W41" i="60"/>
  <c r="X41" i="60"/>
  <c r="Y41" i="60"/>
  <c r="Z41" i="60"/>
  <c r="P41" i="60"/>
  <c r="C41" i="60"/>
  <c r="D41" i="60"/>
  <c r="E41" i="60"/>
  <c r="F41" i="60"/>
  <c r="G41" i="60"/>
  <c r="H41" i="60"/>
  <c r="I41" i="60"/>
  <c r="J41" i="60"/>
  <c r="K41" i="60"/>
  <c r="L41" i="60"/>
  <c r="B41" i="60"/>
  <c r="Q19" i="60"/>
  <c r="R19" i="60"/>
  <c r="S19" i="60"/>
  <c r="T19" i="60"/>
  <c r="U19" i="60"/>
  <c r="V19" i="60"/>
  <c r="W19" i="60"/>
  <c r="X19" i="60"/>
  <c r="Y19" i="60"/>
  <c r="Z19" i="60"/>
  <c r="P19" i="60"/>
  <c r="C19" i="60"/>
  <c r="D19" i="60"/>
  <c r="E19" i="60"/>
  <c r="F19" i="60"/>
  <c r="G19" i="60"/>
  <c r="H19" i="60"/>
  <c r="I19" i="60"/>
  <c r="J19" i="60"/>
  <c r="K19" i="60"/>
  <c r="L19" i="60"/>
  <c r="B19" i="60"/>
  <c r="AM17" i="75"/>
  <c r="AN17" i="75" s="1"/>
  <c r="AM17" i="60"/>
  <c r="AN17" i="60" s="1"/>
  <c r="J64" i="70"/>
  <c r="K64" i="70"/>
  <c r="H64" i="70"/>
  <c r="H65" i="70"/>
  <c r="D64" i="70"/>
  <c r="D87" i="66"/>
  <c r="J87" i="66"/>
  <c r="K87" i="66"/>
  <c r="H87" i="66"/>
  <c r="J54" i="66"/>
  <c r="K54" i="66"/>
  <c r="L54" i="66" s="1"/>
  <c r="H54" i="66"/>
  <c r="D54" i="66"/>
  <c r="J71" i="47"/>
  <c r="K71" i="47"/>
  <c r="J72" i="47"/>
  <c r="K72" i="47"/>
  <c r="H71" i="47"/>
  <c r="H72" i="47"/>
  <c r="D71" i="47"/>
  <c r="B32" i="3"/>
  <c r="C32" i="3"/>
  <c r="AM16" i="75"/>
  <c r="AN16" i="75" s="1"/>
  <c r="AM60" i="75"/>
  <c r="AN60" i="75" s="1"/>
  <c r="AM16" i="60"/>
  <c r="AN16" i="60" s="1"/>
  <c r="AM38" i="60"/>
  <c r="AN38" i="60" s="1"/>
  <c r="AM60" i="60"/>
  <c r="AN60" i="60" s="1"/>
  <c r="H64" i="66"/>
  <c r="H69" i="66"/>
  <c r="H70" i="66"/>
  <c r="H71" i="66"/>
  <c r="H72" i="66"/>
  <c r="H73" i="66"/>
  <c r="H74" i="66"/>
  <c r="H75" i="66"/>
  <c r="H76" i="66"/>
  <c r="H77" i="66"/>
  <c r="H78" i="66"/>
  <c r="H79" i="66"/>
  <c r="H80" i="66"/>
  <c r="H81" i="66"/>
  <c r="H82" i="66"/>
  <c r="H83" i="66"/>
  <c r="H84" i="66"/>
  <c r="H85" i="66"/>
  <c r="H86" i="66"/>
  <c r="H88" i="66"/>
  <c r="D67" i="66"/>
  <c r="D68" i="66"/>
  <c r="D69" i="66"/>
  <c r="D70" i="66"/>
  <c r="D71" i="66"/>
  <c r="D72" i="66"/>
  <c r="D73" i="66"/>
  <c r="D74" i="66"/>
  <c r="D75" i="66"/>
  <c r="D76" i="66"/>
  <c r="D77" i="66"/>
  <c r="D78" i="66"/>
  <c r="D79" i="66"/>
  <c r="D80" i="66"/>
  <c r="D81" i="66"/>
  <c r="D82" i="66"/>
  <c r="D83" i="66"/>
  <c r="D84" i="66"/>
  <c r="D85" i="66"/>
  <c r="D86" i="66"/>
  <c r="D88" i="66"/>
  <c r="J50" i="66"/>
  <c r="K50" i="66"/>
  <c r="J51" i="66"/>
  <c r="K51" i="66"/>
  <c r="J52" i="66"/>
  <c r="K52" i="66"/>
  <c r="J53" i="66"/>
  <c r="K53" i="66"/>
  <c r="H49" i="66"/>
  <c r="H50" i="66"/>
  <c r="H51" i="66"/>
  <c r="H52" i="66"/>
  <c r="D49" i="66"/>
  <c r="D50" i="66"/>
  <c r="J93" i="48"/>
  <c r="K93" i="48"/>
  <c r="J94" i="48"/>
  <c r="K94" i="48"/>
  <c r="H93" i="48"/>
  <c r="H94" i="48"/>
  <c r="D93" i="48"/>
  <c r="J88" i="47"/>
  <c r="K88" i="47"/>
  <c r="J89" i="47"/>
  <c r="K89" i="47"/>
  <c r="H88" i="47"/>
  <c r="D88" i="47"/>
  <c r="L79" i="70" l="1"/>
  <c r="L55" i="70"/>
  <c r="L68" i="66"/>
  <c r="L66" i="66"/>
  <c r="L72" i="47"/>
  <c r="L71" i="47"/>
  <c r="L71" i="36"/>
  <c r="L64" i="70"/>
  <c r="L87" i="66"/>
  <c r="L51" i="66"/>
  <c r="L94" i="48"/>
  <c r="L93" i="48"/>
  <c r="L89" i="47"/>
  <c r="L50" i="66"/>
  <c r="L52" i="66"/>
  <c r="L53" i="66"/>
  <c r="L88" i="47"/>
  <c r="AM58" i="75"/>
  <c r="AN58" i="75" s="1"/>
  <c r="AM59" i="75"/>
  <c r="AN59" i="75" s="1"/>
  <c r="AM14" i="75"/>
  <c r="AN14" i="75" s="1"/>
  <c r="AM15" i="75"/>
  <c r="AN15" i="75" s="1"/>
  <c r="AM58" i="60"/>
  <c r="AN58" i="60" s="1"/>
  <c r="AM59" i="60"/>
  <c r="AN59" i="60" s="1"/>
  <c r="AM14" i="60"/>
  <c r="AN14" i="60" s="1"/>
  <c r="AM15" i="60"/>
  <c r="AN15" i="60" s="1"/>
  <c r="AM36" i="60"/>
  <c r="AN36" i="60" s="1"/>
  <c r="AM37" i="60"/>
  <c r="AN37" i="60" s="1"/>
  <c r="J65" i="70"/>
  <c r="K65" i="70"/>
  <c r="D65" i="70"/>
  <c r="J69" i="68"/>
  <c r="K69" i="68"/>
  <c r="J70" i="68"/>
  <c r="K70" i="68"/>
  <c r="J71" i="68"/>
  <c r="K71" i="68"/>
  <c r="H69" i="68"/>
  <c r="H70" i="68"/>
  <c r="D69" i="68"/>
  <c r="J84" i="66"/>
  <c r="K84" i="66"/>
  <c r="L84" i="66" s="1"/>
  <c r="J49" i="66"/>
  <c r="K49" i="66"/>
  <c r="J29" i="66"/>
  <c r="K29" i="66"/>
  <c r="J30" i="66"/>
  <c r="K30" i="66"/>
  <c r="L30" i="66" s="1"/>
  <c r="H29" i="66"/>
  <c r="D29" i="66"/>
  <c r="H89" i="47"/>
  <c r="H90" i="47"/>
  <c r="D89" i="47"/>
  <c r="D90" i="47"/>
  <c r="K70" i="47"/>
  <c r="K70" i="78"/>
  <c r="J71" i="78"/>
  <c r="K71" i="78"/>
  <c r="J90" i="78"/>
  <c r="K90" i="78"/>
  <c r="J91" i="78"/>
  <c r="K91" i="78"/>
  <c r="H90" i="78"/>
  <c r="H91" i="78"/>
  <c r="D90" i="78"/>
  <c r="L29" i="66" l="1"/>
  <c r="L91" i="78"/>
  <c r="L65" i="70"/>
  <c r="L71" i="68"/>
  <c r="L70" i="68"/>
  <c r="L69" i="68"/>
  <c r="L71" i="78"/>
  <c r="L49" i="66"/>
  <c r="L90" i="78"/>
  <c r="D16" i="69"/>
  <c r="D16" i="67"/>
  <c r="D16" i="65"/>
  <c r="E26" i="74"/>
  <c r="E26" i="73"/>
  <c r="E26" i="72"/>
  <c r="E26" i="71"/>
  <c r="E26" i="77" l="1"/>
  <c r="E26" i="34"/>
  <c r="M20" i="69" l="1"/>
  <c r="L20" i="69"/>
  <c r="J20" i="69"/>
  <c r="F20" i="69"/>
  <c r="M19" i="69"/>
  <c r="L19" i="69"/>
  <c r="J19" i="69"/>
  <c r="F19" i="69"/>
  <c r="M18" i="69"/>
  <c r="L18" i="69"/>
  <c r="J18" i="69"/>
  <c r="F18" i="69"/>
  <c r="M17" i="69"/>
  <c r="L17" i="69"/>
  <c r="I17" i="69"/>
  <c r="H17" i="69"/>
  <c r="L16" i="69"/>
  <c r="J16" i="69"/>
  <c r="N16" i="69" s="1"/>
  <c r="H16" i="69"/>
  <c r="M20" i="67"/>
  <c r="L20" i="67"/>
  <c r="J20" i="67"/>
  <c r="F20" i="67"/>
  <c r="M19" i="67"/>
  <c r="L19" i="67"/>
  <c r="J19" i="67"/>
  <c r="F19" i="67"/>
  <c r="M18" i="67"/>
  <c r="L18" i="67"/>
  <c r="J18" i="67"/>
  <c r="F18" i="67"/>
  <c r="M17" i="67"/>
  <c r="L17" i="67"/>
  <c r="I17" i="67"/>
  <c r="H17" i="67"/>
  <c r="L16" i="67"/>
  <c r="J16" i="67"/>
  <c r="N16" i="67" s="1"/>
  <c r="H16" i="67"/>
  <c r="M20" i="65"/>
  <c r="L20" i="65"/>
  <c r="J20" i="65"/>
  <c r="F20" i="65"/>
  <c r="M19" i="65"/>
  <c r="L19" i="65"/>
  <c r="J19" i="65"/>
  <c r="F19" i="65"/>
  <c r="M18" i="65"/>
  <c r="L18" i="65"/>
  <c r="J18" i="65"/>
  <c r="F18" i="65"/>
  <c r="M17" i="65"/>
  <c r="L17" i="65"/>
  <c r="I17" i="65"/>
  <c r="H17" i="65"/>
  <c r="L16" i="65"/>
  <c r="J16" i="65"/>
  <c r="N16" i="65" s="1"/>
  <c r="H16" i="65"/>
  <c r="J39" i="74"/>
  <c r="I39" i="74"/>
  <c r="F39" i="74"/>
  <c r="E39" i="74"/>
  <c r="J38" i="74"/>
  <c r="I38" i="74"/>
  <c r="F38" i="74"/>
  <c r="E38" i="74"/>
  <c r="J37" i="74"/>
  <c r="I37" i="74"/>
  <c r="F37" i="74"/>
  <c r="E37" i="74"/>
  <c r="N36" i="74"/>
  <c r="M36" i="74"/>
  <c r="K36" i="74"/>
  <c r="G36" i="74"/>
  <c r="N35" i="74"/>
  <c r="M35" i="74"/>
  <c r="K35" i="74"/>
  <c r="G35" i="74"/>
  <c r="N34" i="74"/>
  <c r="M34" i="74"/>
  <c r="K34" i="74"/>
  <c r="G34" i="74"/>
  <c r="N33" i="74"/>
  <c r="M33" i="74"/>
  <c r="K33" i="74"/>
  <c r="G33" i="74"/>
  <c r="N32" i="74"/>
  <c r="M32" i="74"/>
  <c r="K32" i="74"/>
  <c r="G32" i="74"/>
  <c r="N31" i="74"/>
  <c r="M31" i="74"/>
  <c r="K31" i="74"/>
  <c r="G31" i="74"/>
  <c r="N30" i="74"/>
  <c r="M30" i="74"/>
  <c r="K30" i="74"/>
  <c r="G30" i="74"/>
  <c r="N29" i="74"/>
  <c r="M29" i="74"/>
  <c r="K29" i="74"/>
  <c r="G29" i="74"/>
  <c r="N28" i="74"/>
  <c r="M28" i="74"/>
  <c r="K28" i="74"/>
  <c r="G28" i="74"/>
  <c r="N27" i="74"/>
  <c r="M27" i="74"/>
  <c r="J27" i="74"/>
  <c r="I27" i="74"/>
  <c r="M26" i="74"/>
  <c r="K26" i="74"/>
  <c r="O26" i="74" s="1"/>
  <c r="I26" i="74"/>
  <c r="J39" i="73"/>
  <c r="I39" i="73"/>
  <c r="F39" i="73"/>
  <c r="E39" i="73"/>
  <c r="J38" i="73"/>
  <c r="I38" i="73"/>
  <c r="F38" i="73"/>
  <c r="E38" i="73"/>
  <c r="J37" i="73"/>
  <c r="I37" i="73"/>
  <c r="F37" i="73"/>
  <c r="E37" i="73"/>
  <c r="N36" i="73"/>
  <c r="M36" i="73"/>
  <c r="K36" i="73"/>
  <c r="G36" i="73"/>
  <c r="N35" i="73"/>
  <c r="M35" i="73"/>
  <c r="K35" i="73"/>
  <c r="G35" i="73"/>
  <c r="N34" i="73"/>
  <c r="M34" i="73"/>
  <c r="K34" i="73"/>
  <c r="G34" i="73"/>
  <c r="N33" i="73"/>
  <c r="M33" i="73"/>
  <c r="K33" i="73"/>
  <c r="G33" i="73"/>
  <c r="N32" i="73"/>
  <c r="M32" i="73"/>
  <c r="K32" i="73"/>
  <c r="G32" i="73"/>
  <c r="N31" i="73"/>
  <c r="M31" i="73"/>
  <c r="K31" i="73"/>
  <c r="G31" i="73"/>
  <c r="N30" i="73"/>
  <c r="M30" i="73"/>
  <c r="K30" i="73"/>
  <c r="G30" i="73"/>
  <c r="N29" i="73"/>
  <c r="M29" i="73"/>
  <c r="K29" i="73"/>
  <c r="G29" i="73"/>
  <c r="N28" i="73"/>
  <c r="M28" i="73"/>
  <c r="K28" i="73"/>
  <c r="G28" i="73"/>
  <c r="N27" i="73"/>
  <c r="M27" i="73"/>
  <c r="J27" i="73"/>
  <c r="I27" i="73"/>
  <c r="O26" i="73"/>
  <c r="M26" i="73"/>
  <c r="K26" i="73"/>
  <c r="I26" i="73"/>
  <c r="J39" i="72"/>
  <c r="I39" i="72"/>
  <c r="F39" i="72"/>
  <c r="E39" i="72"/>
  <c r="J38" i="72"/>
  <c r="I38" i="72"/>
  <c r="F38" i="72"/>
  <c r="E38" i="72"/>
  <c r="J37" i="72"/>
  <c r="I37" i="72"/>
  <c r="F37" i="72"/>
  <c r="E37" i="72"/>
  <c r="N36" i="72"/>
  <c r="M36" i="72"/>
  <c r="K36" i="72"/>
  <c r="G36" i="72"/>
  <c r="N35" i="72"/>
  <c r="M35" i="72"/>
  <c r="K35" i="72"/>
  <c r="G35" i="72"/>
  <c r="N34" i="72"/>
  <c r="M34" i="72"/>
  <c r="K34" i="72"/>
  <c r="G34" i="72"/>
  <c r="N33" i="72"/>
  <c r="M33" i="72"/>
  <c r="K33" i="72"/>
  <c r="G33" i="72"/>
  <c r="N32" i="72"/>
  <c r="M32" i="72"/>
  <c r="K32" i="72"/>
  <c r="G32" i="72"/>
  <c r="N31" i="72"/>
  <c r="M31" i="72"/>
  <c r="K31" i="72"/>
  <c r="G31" i="72"/>
  <c r="N30" i="72"/>
  <c r="M30" i="72"/>
  <c r="K30" i="72"/>
  <c r="G30" i="72"/>
  <c r="N29" i="72"/>
  <c r="M29" i="72"/>
  <c r="K29" i="72"/>
  <c r="G29" i="72"/>
  <c r="N28" i="72"/>
  <c r="M28" i="72"/>
  <c r="K28" i="72"/>
  <c r="G28" i="72"/>
  <c r="N27" i="72"/>
  <c r="M27" i="72"/>
  <c r="J27" i="72"/>
  <c r="I27" i="72"/>
  <c r="M26" i="72"/>
  <c r="K26" i="72"/>
  <c r="O26" i="72" s="1"/>
  <c r="I26" i="72"/>
  <c r="J39" i="71"/>
  <c r="I39" i="71"/>
  <c r="F39" i="71"/>
  <c r="E39" i="71"/>
  <c r="J38" i="71"/>
  <c r="I38" i="71"/>
  <c r="F38" i="71"/>
  <c r="E38" i="71"/>
  <c r="J37" i="71"/>
  <c r="I37" i="71"/>
  <c r="F37" i="71"/>
  <c r="E37" i="71"/>
  <c r="N36" i="71"/>
  <c r="M36" i="71"/>
  <c r="K36" i="71"/>
  <c r="G36" i="71"/>
  <c r="N35" i="71"/>
  <c r="M35" i="71"/>
  <c r="K35" i="71"/>
  <c r="G35" i="71"/>
  <c r="N34" i="71"/>
  <c r="M34" i="71"/>
  <c r="K34" i="71"/>
  <c r="G34" i="71"/>
  <c r="N33" i="71"/>
  <c r="M33" i="71"/>
  <c r="K33" i="71"/>
  <c r="G33" i="71"/>
  <c r="N32" i="71"/>
  <c r="M32" i="71"/>
  <c r="K32" i="71"/>
  <c r="G32" i="71"/>
  <c r="N31" i="71"/>
  <c r="M31" i="71"/>
  <c r="K31" i="71"/>
  <c r="G31" i="71"/>
  <c r="N30" i="71"/>
  <c r="M30" i="71"/>
  <c r="K30" i="71"/>
  <c r="G30" i="71"/>
  <c r="N29" i="71"/>
  <c r="M29" i="71"/>
  <c r="K29" i="71"/>
  <c r="G29" i="71"/>
  <c r="N28" i="71"/>
  <c r="M28" i="71"/>
  <c r="K28" i="71"/>
  <c r="G28" i="71"/>
  <c r="N27" i="71"/>
  <c r="M27" i="71"/>
  <c r="J27" i="71"/>
  <c r="I27" i="71"/>
  <c r="M26" i="71"/>
  <c r="K26" i="71"/>
  <c r="O26" i="71" s="1"/>
  <c r="I26" i="71"/>
  <c r="N36" i="77"/>
  <c r="J39" i="77"/>
  <c r="I39" i="77"/>
  <c r="F39" i="77"/>
  <c r="E39" i="77"/>
  <c r="J38" i="77"/>
  <c r="I38" i="77"/>
  <c r="F38" i="77"/>
  <c r="E38" i="77"/>
  <c r="J37" i="77"/>
  <c r="I37" i="77"/>
  <c r="F37" i="77"/>
  <c r="E37" i="77"/>
  <c r="M36" i="77"/>
  <c r="N35" i="77"/>
  <c r="M35" i="77"/>
  <c r="K35" i="77"/>
  <c r="G35" i="77"/>
  <c r="N34" i="77"/>
  <c r="M34" i="77"/>
  <c r="K34" i="77"/>
  <c r="G34" i="77"/>
  <c r="N33" i="77"/>
  <c r="M33" i="77"/>
  <c r="K33" i="77"/>
  <c r="G33" i="77"/>
  <c r="N32" i="77"/>
  <c r="M32" i="77"/>
  <c r="K32" i="77"/>
  <c r="G32" i="77"/>
  <c r="N31" i="77"/>
  <c r="M31" i="77"/>
  <c r="K31" i="77"/>
  <c r="G31" i="77"/>
  <c r="N30" i="77"/>
  <c r="M30" i="77"/>
  <c r="K30" i="77"/>
  <c r="G30" i="77"/>
  <c r="N29" i="77"/>
  <c r="M29" i="77"/>
  <c r="K29" i="77"/>
  <c r="G29" i="77"/>
  <c r="N28" i="77"/>
  <c r="M28" i="77"/>
  <c r="K28" i="77"/>
  <c r="G28" i="77"/>
  <c r="N27" i="77"/>
  <c r="M27" i="77"/>
  <c r="J27" i="77"/>
  <c r="I27" i="77"/>
  <c r="M26" i="77"/>
  <c r="K26" i="77"/>
  <c r="O26" i="77" s="1"/>
  <c r="I26" i="77"/>
  <c r="AA7" i="60"/>
  <c r="AA8" i="60"/>
  <c r="AA9" i="60"/>
  <c r="AA10" i="60"/>
  <c r="AA11" i="60"/>
  <c r="AA12" i="60"/>
  <c r="AA13" i="60"/>
  <c r="AA14" i="60"/>
  <c r="AA15" i="60"/>
  <c r="AA16" i="60"/>
  <c r="AA17" i="60"/>
  <c r="AA18" i="60"/>
  <c r="G56" i="70"/>
  <c r="F56" i="70"/>
  <c r="C56" i="70"/>
  <c r="B56" i="70"/>
  <c r="B32" i="70"/>
  <c r="C32" i="70"/>
  <c r="F32" i="70"/>
  <c r="G32" i="70"/>
  <c r="J81" i="66"/>
  <c r="K81" i="66"/>
  <c r="J91" i="47"/>
  <c r="K91" i="47"/>
  <c r="J92" i="47"/>
  <c r="K92" i="47"/>
  <c r="H91" i="47"/>
  <c r="H92" i="47"/>
  <c r="D91" i="47"/>
  <c r="L81" i="66" l="1"/>
  <c r="L91" i="47"/>
  <c r="M38" i="73"/>
  <c r="L92" i="47"/>
  <c r="O36" i="72"/>
  <c r="O28" i="73"/>
  <c r="O30" i="73"/>
  <c r="O28" i="72"/>
  <c r="O30" i="72"/>
  <c r="O32" i="72"/>
  <c r="M38" i="74"/>
  <c r="O36" i="73"/>
  <c r="O32" i="73"/>
  <c r="O34" i="72"/>
  <c r="O29" i="71"/>
  <c r="N19" i="69"/>
  <c r="M38" i="72"/>
  <c r="M38" i="77"/>
  <c r="O34" i="73"/>
  <c r="N18" i="69"/>
  <c r="N20" i="69"/>
  <c r="N18" i="67"/>
  <c r="N20" i="67"/>
  <c r="N19" i="67"/>
  <c r="N18" i="65"/>
  <c r="N20" i="65"/>
  <c r="N19" i="65"/>
  <c r="O28" i="74"/>
  <c r="O30" i="74"/>
  <c r="O32" i="74"/>
  <c r="O34" i="74"/>
  <c r="O36" i="74"/>
  <c r="M37" i="74"/>
  <c r="M39" i="74"/>
  <c r="O29" i="74"/>
  <c r="O31" i="74"/>
  <c r="O33" i="74"/>
  <c r="O35" i="74"/>
  <c r="G37" i="74"/>
  <c r="N38" i="74"/>
  <c r="G39" i="74"/>
  <c r="K37" i="74"/>
  <c r="N37" i="74"/>
  <c r="G38" i="74"/>
  <c r="K39" i="74"/>
  <c r="N39" i="74"/>
  <c r="K38" i="74"/>
  <c r="M37" i="73"/>
  <c r="M39" i="73"/>
  <c r="O29" i="73"/>
  <c r="O31" i="73"/>
  <c r="O33" i="73"/>
  <c r="O35" i="73"/>
  <c r="G37" i="73"/>
  <c r="N38" i="73"/>
  <c r="G39" i="73"/>
  <c r="K37" i="73"/>
  <c r="N37" i="73"/>
  <c r="G38" i="73"/>
  <c r="K39" i="73"/>
  <c r="N39" i="73"/>
  <c r="K38" i="73"/>
  <c r="M37" i="72"/>
  <c r="M39" i="72"/>
  <c r="O29" i="72"/>
  <c r="O31" i="72"/>
  <c r="O33" i="72"/>
  <c r="O35" i="72"/>
  <c r="G37" i="72"/>
  <c r="N38" i="72"/>
  <c r="G39" i="72"/>
  <c r="K37" i="72"/>
  <c r="N37" i="72"/>
  <c r="G38" i="72"/>
  <c r="K39" i="72"/>
  <c r="N39" i="72"/>
  <c r="K38" i="72"/>
  <c r="O36" i="71"/>
  <c r="M37" i="71"/>
  <c r="M39" i="71"/>
  <c r="O28" i="71"/>
  <c r="O30" i="71"/>
  <c r="O31" i="71"/>
  <c r="O32" i="71"/>
  <c r="O33" i="71"/>
  <c r="O34" i="71"/>
  <c r="O35" i="71"/>
  <c r="G37" i="71"/>
  <c r="N38" i="71"/>
  <c r="G39" i="71"/>
  <c r="K37" i="71"/>
  <c r="N37" i="71"/>
  <c r="G38" i="71"/>
  <c r="M38" i="71"/>
  <c r="K39" i="71"/>
  <c r="N39" i="71"/>
  <c r="K38" i="71"/>
  <c r="O29" i="77"/>
  <c r="O31" i="77"/>
  <c r="O33" i="77"/>
  <c r="O35" i="77"/>
  <c r="M37" i="77"/>
  <c r="M39" i="77"/>
  <c r="O28" i="77"/>
  <c r="O30" i="77"/>
  <c r="O32" i="77"/>
  <c r="O34" i="77"/>
  <c r="G37" i="77"/>
  <c r="N38" i="77"/>
  <c r="G39" i="77"/>
  <c r="O36" i="77"/>
  <c r="G36" i="77"/>
  <c r="K37" i="77"/>
  <c r="N37" i="77"/>
  <c r="G38" i="77"/>
  <c r="K39" i="77"/>
  <c r="N39" i="77"/>
  <c r="K36" i="77"/>
  <c r="K38" i="77"/>
  <c r="J39" i="34"/>
  <c r="I39" i="34"/>
  <c r="F39" i="34"/>
  <c r="E39" i="34"/>
  <c r="J38" i="34"/>
  <c r="I38" i="34"/>
  <c r="F38" i="34"/>
  <c r="E38" i="34"/>
  <c r="J37" i="34"/>
  <c r="I37" i="34"/>
  <c r="F37" i="34"/>
  <c r="E37" i="34"/>
  <c r="N36" i="34"/>
  <c r="M36" i="34"/>
  <c r="K36" i="34"/>
  <c r="G36" i="34"/>
  <c r="N35" i="34"/>
  <c r="M35" i="34"/>
  <c r="K35" i="34"/>
  <c r="G35" i="34"/>
  <c r="N34" i="34"/>
  <c r="M34" i="34"/>
  <c r="K34" i="34"/>
  <c r="G34" i="34"/>
  <c r="N33" i="34"/>
  <c r="M33" i="34"/>
  <c r="K33" i="34"/>
  <c r="G33" i="34"/>
  <c r="N32" i="34"/>
  <c r="M32" i="34"/>
  <c r="K32" i="34"/>
  <c r="G32" i="34"/>
  <c r="N31" i="34"/>
  <c r="M31" i="34"/>
  <c r="K31" i="34"/>
  <c r="G31" i="34"/>
  <c r="N30" i="34"/>
  <c r="M30" i="34"/>
  <c r="K30" i="34"/>
  <c r="G30" i="34"/>
  <c r="N29" i="34"/>
  <c r="M29" i="34"/>
  <c r="K29" i="34"/>
  <c r="G29" i="34"/>
  <c r="N28" i="34"/>
  <c r="M28" i="34"/>
  <c r="K28" i="34"/>
  <c r="G28" i="34"/>
  <c r="N27" i="34"/>
  <c r="M27" i="34"/>
  <c r="J27" i="34"/>
  <c r="I27" i="34"/>
  <c r="M26" i="34"/>
  <c r="K26" i="34"/>
  <c r="O26" i="34" s="1"/>
  <c r="I26" i="34"/>
  <c r="O39" i="74" l="1"/>
  <c r="O38" i="74"/>
  <c r="O38" i="71"/>
  <c r="O38" i="73"/>
  <c r="N38" i="34"/>
  <c r="M37" i="34"/>
  <c r="K37" i="34"/>
  <c r="O37" i="74"/>
  <c r="O37" i="73"/>
  <c r="O38" i="72"/>
  <c r="O38" i="77"/>
  <c r="O28" i="34"/>
  <c r="O33" i="34"/>
  <c r="O34" i="34"/>
  <c r="O35" i="34"/>
  <c r="O37" i="72"/>
  <c r="O39" i="72"/>
  <c r="O39" i="73"/>
  <c r="O37" i="71"/>
  <c r="O39" i="71"/>
  <c r="O39" i="77"/>
  <c r="O37" i="77"/>
  <c r="O32" i="34"/>
  <c r="N37" i="34"/>
  <c r="K38" i="34"/>
  <c r="O36" i="34"/>
  <c r="M38" i="34"/>
  <c r="M39" i="34"/>
  <c r="O29" i="34"/>
  <c r="O30" i="34"/>
  <c r="O31" i="34"/>
  <c r="G37" i="34"/>
  <c r="G38" i="34"/>
  <c r="G39" i="34"/>
  <c r="N39" i="34"/>
  <c r="K39" i="34"/>
  <c r="O38" i="34" l="1"/>
  <c r="O39" i="34"/>
  <c r="O37" i="34"/>
  <c r="H54" i="70"/>
  <c r="J54" i="70"/>
  <c r="K54" i="70"/>
  <c r="H56" i="70"/>
  <c r="J56" i="70"/>
  <c r="K56" i="70"/>
  <c r="D54" i="70"/>
  <c r="J69" i="66"/>
  <c r="K69" i="66"/>
  <c r="J70" i="66"/>
  <c r="K70" i="66"/>
  <c r="J71" i="66"/>
  <c r="K71" i="66"/>
  <c r="L71" i="66" s="1"/>
  <c r="J72" i="66"/>
  <c r="K72" i="66"/>
  <c r="J73" i="66"/>
  <c r="K73" i="66"/>
  <c r="J74" i="66"/>
  <c r="K74" i="66"/>
  <c r="J75" i="66"/>
  <c r="K75" i="66"/>
  <c r="L75" i="66" s="1"/>
  <c r="J76" i="66"/>
  <c r="K76" i="66"/>
  <c r="J77" i="66"/>
  <c r="K77" i="66"/>
  <c r="J78" i="66"/>
  <c r="K78" i="66"/>
  <c r="J79" i="66"/>
  <c r="K79" i="66"/>
  <c r="L79" i="66" s="1"/>
  <c r="J80" i="66"/>
  <c r="K80" i="66"/>
  <c r="J82" i="66"/>
  <c r="K82" i="66"/>
  <c r="J83" i="66"/>
  <c r="K83" i="66"/>
  <c r="J85" i="66"/>
  <c r="K85" i="66"/>
  <c r="L85" i="66" s="1"/>
  <c r="J86" i="66"/>
  <c r="K86" i="66"/>
  <c r="J88" i="66"/>
  <c r="K88" i="66"/>
  <c r="H92" i="48"/>
  <c r="J92" i="48"/>
  <c r="K92" i="48"/>
  <c r="D92" i="48"/>
  <c r="H93" i="47"/>
  <c r="J93" i="47"/>
  <c r="K93" i="47"/>
  <c r="H94" i="47"/>
  <c r="J94" i="47"/>
  <c r="K94" i="47"/>
  <c r="D93" i="47"/>
  <c r="L86" i="66" l="1"/>
  <c r="L80" i="66"/>
  <c r="L76" i="66"/>
  <c r="L72" i="66"/>
  <c r="L83" i="66"/>
  <c r="L78" i="66"/>
  <c r="L82" i="66"/>
  <c r="L74" i="66"/>
  <c r="L77" i="66"/>
  <c r="L88" i="66"/>
  <c r="L70" i="66"/>
  <c r="L73" i="66"/>
  <c r="L69" i="66"/>
  <c r="L94" i="47"/>
  <c r="L92" i="48"/>
  <c r="L56" i="70"/>
  <c r="L54" i="70"/>
  <c r="L93" i="47"/>
  <c r="N10" i="72"/>
  <c r="AM57" i="75" l="1"/>
  <c r="AM13" i="75"/>
  <c r="AM57" i="60"/>
  <c r="AM35" i="60"/>
  <c r="AM13" i="60"/>
  <c r="J69" i="78"/>
  <c r="H69" i="78"/>
  <c r="D69" i="78"/>
  <c r="AM56" i="75" l="1"/>
  <c r="AM12" i="75"/>
  <c r="AM34" i="60"/>
  <c r="AM56" i="60"/>
  <c r="H31" i="76"/>
  <c r="G31" i="76"/>
  <c r="AM12" i="60"/>
  <c r="J53" i="70"/>
  <c r="K53" i="70"/>
  <c r="H53" i="70"/>
  <c r="D53" i="70"/>
  <c r="J64" i="66"/>
  <c r="K64" i="66"/>
  <c r="J31" i="66"/>
  <c r="K31" i="66"/>
  <c r="H31" i="66"/>
  <c r="D31" i="66"/>
  <c r="J90" i="48"/>
  <c r="K90" i="48"/>
  <c r="J91" i="48"/>
  <c r="K91" i="48"/>
  <c r="H90" i="48"/>
  <c r="D90" i="48"/>
  <c r="J73" i="47"/>
  <c r="K73" i="47"/>
  <c r="D72" i="47"/>
  <c r="D73" i="47"/>
  <c r="L64" i="66" l="1"/>
  <c r="L91" i="48"/>
  <c r="L90" i="48"/>
  <c r="L31" i="66"/>
  <c r="L73" i="47"/>
  <c r="L53" i="70"/>
  <c r="AM55" i="75"/>
  <c r="AK29" i="75"/>
  <c r="AL29" i="75"/>
  <c r="AK30" i="75"/>
  <c r="AL30" i="75"/>
  <c r="AK31" i="75"/>
  <c r="AL31" i="75"/>
  <c r="AK32" i="75"/>
  <c r="AL32" i="75"/>
  <c r="AK33" i="75"/>
  <c r="AL33" i="75"/>
  <c r="AK34" i="75"/>
  <c r="AL34" i="75"/>
  <c r="AK35" i="75"/>
  <c r="AL35" i="75"/>
  <c r="AK36" i="75"/>
  <c r="AL36" i="75"/>
  <c r="AK37" i="75"/>
  <c r="AL37" i="75"/>
  <c r="AK38" i="75"/>
  <c r="AL38" i="75"/>
  <c r="AK39" i="75"/>
  <c r="AL39" i="75"/>
  <c r="AK40" i="75"/>
  <c r="AL40" i="75"/>
  <c r="AM11" i="75"/>
  <c r="AM55" i="60"/>
  <c r="AM33" i="60"/>
  <c r="AM11" i="60"/>
  <c r="J76" i="70"/>
  <c r="K76" i="70"/>
  <c r="J77" i="70"/>
  <c r="K77" i="70"/>
  <c r="J78" i="70"/>
  <c r="K78" i="70"/>
  <c r="J81" i="70"/>
  <c r="K81" i="70"/>
  <c r="J82" i="70"/>
  <c r="K82" i="70"/>
  <c r="H82" i="70"/>
  <c r="H76" i="70"/>
  <c r="D76" i="70"/>
  <c r="B83" i="70"/>
  <c r="C83" i="70"/>
  <c r="J52" i="70"/>
  <c r="K52" i="70"/>
  <c r="H52" i="70"/>
  <c r="D52" i="70"/>
  <c r="D94" i="48"/>
  <c r="J93" i="78"/>
  <c r="K93" i="78"/>
  <c r="H93" i="78"/>
  <c r="D93" i="78"/>
  <c r="D71" i="78"/>
  <c r="J60" i="78"/>
  <c r="K60" i="78"/>
  <c r="H60" i="78"/>
  <c r="D60" i="78"/>
  <c r="L60" i="78" l="1"/>
  <c r="L76" i="70"/>
  <c r="L78" i="70"/>
  <c r="L52" i="70"/>
  <c r="L82" i="70"/>
  <c r="L81" i="70"/>
  <c r="L77" i="70"/>
  <c r="L93" i="78"/>
  <c r="F61" i="48"/>
  <c r="G61" i="48"/>
  <c r="AK41" i="75"/>
  <c r="AL41" i="75" l="1"/>
  <c r="AM53" i="75"/>
  <c r="AM54" i="75"/>
  <c r="AM9" i="75"/>
  <c r="AM10" i="75"/>
  <c r="L21" i="75"/>
  <c r="AM53" i="60"/>
  <c r="AM54" i="60"/>
  <c r="AM31" i="60"/>
  <c r="AM32" i="60"/>
  <c r="AM10" i="60"/>
  <c r="AM9" i="60"/>
  <c r="J67" i="70"/>
  <c r="K67" i="70"/>
  <c r="J68" i="70"/>
  <c r="K68" i="70"/>
  <c r="J69" i="70"/>
  <c r="K69" i="70"/>
  <c r="J70" i="70"/>
  <c r="K70" i="70"/>
  <c r="J71" i="70"/>
  <c r="K71" i="70"/>
  <c r="J72" i="70"/>
  <c r="K72" i="70"/>
  <c r="J73" i="70"/>
  <c r="K73" i="70"/>
  <c r="J74" i="70"/>
  <c r="K74" i="70"/>
  <c r="J75" i="70"/>
  <c r="K75" i="70"/>
  <c r="H66" i="70"/>
  <c r="H67" i="70"/>
  <c r="H68" i="70"/>
  <c r="H69" i="70"/>
  <c r="H70" i="70"/>
  <c r="H71" i="70"/>
  <c r="H72" i="70"/>
  <c r="H73" i="70"/>
  <c r="H74" i="70"/>
  <c r="H75" i="70"/>
  <c r="H77" i="70"/>
  <c r="H78" i="70"/>
  <c r="H81" i="70"/>
  <c r="D74" i="70"/>
  <c r="D75" i="70"/>
  <c r="D77" i="70"/>
  <c r="D78" i="70"/>
  <c r="D81" i="70"/>
  <c r="D82" i="70"/>
  <c r="J48" i="70"/>
  <c r="K48" i="70"/>
  <c r="J49" i="70"/>
  <c r="K49" i="70"/>
  <c r="J50" i="70"/>
  <c r="K50" i="70"/>
  <c r="J51" i="70"/>
  <c r="K51" i="70"/>
  <c r="H47" i="70"/>
  <c r="H48" i="70"/>
  <c r="H49" i="70"/>
  <c r="H50" i="70"/>
  <c r="H51" i="70"/>
  <c r="D48" i="70"/>
  <c r="D49" i="70"/>
  <c r="D50" i="70"/>
  <c r="D51" i="70"/>
  <c r="J26" i="70"/>
  <c r="K26" i="70"/>
  <c r="J27" i="70"/>
  <c r="K27" i="70"/>
  <c r="J28" i="70"/>
  <c r="K28" i="70"/>
  <c r="J29" i="70"/>
  <c r="K29" i="70"/>
  <c r="J30" i="70"/>
  <c r="K30" i="70"/>
  <c r="J31" i="70"/>
  <c r="K31" i="70"/>
  <c r="H26" i="70"/>
  <c r="H27" i="70"/>
  <c r="H28" i="70"/>
  <c r="H29" i="70"/>
  <c r="H30" i="70"/>
  <c r="H31" i="70"/>
  <c r="D26" i="70"/>
  <c r="D27" i="70"/>
  <c r="D28" i="70"/>
  <c r="D29" i="70"/>
  <c r="D30" i="70"/>
  <c r="D31" i="70"/>
  <c r="H86" i="48"/>
  <c r="J86" i="48"/>
  <c r="K86" i="48"/>
  <c r="H87" i="48"/>
  <c r="J87" i="48"/>
  <c r="K87" i="48"/>
  <c r="D86" i="48"/>
  <c r="D87" i="48"/>
  <c r="L50" i="70" l="1"/>
  <c r="L49" i="70"/>
  <c r="L48" i="70"/>
  <c r="L73" i="70"/>
  <c r="L71" i="70"/>
  <c r="L70" i="70"/>
  <c r="L67" i="70"/>
  <c r="L75" i="70"/>
  <c r="L74" i="70"/>
  <c r="L31" i="70"/>
  <c r="L29" i="70"/>
  <c r="L28" i="70"/>
  <c r="L27" i="70"/>
  <c r="L26" i="70"/>
  <c r="L86" i="48"/>
  <c r="L87" i="48"/>
  <c r="L30" i="70"/>
  <c r="L51" i="70"/>
  <c r="L69" i="70"/>
  <c r="L68" i="70"/>
  <c r="L72" i="70"/>
  <c r="J90" i="47"/>
  <c r="K90" i="47"/>
  <c r="D92" i="47"/>
  <c r="J51" i="47"/>
  <c r="K51" i="47"/>
  <c r="J52" i="47"/>
  <c r="K52" i="47"/>
  <c r="J53" i="47"/>
  <c r="K53" i="47"/>
  <c r="J54" i="47"/>
  <c r="K54" i="47"/>
  <c r="J55" i="47"/>
  <c r="K55" i="47"/>
  <c r="J56" i="47"/>
  <c r="K56" i="47"/>
  <c r="J57" i="47"/>
  <c r="K57" i="47"/>
  <c r="J58" i="47"/>
  <c r="K58" i="47"/>
  <c r="J59" i="47"/>
  <c r="K59" i="47"/>
  <c r="J60" i="47"/>
  <c r="K60" i="47"/>
  <c r="H51" i="47"/>
  <c r="H52" i="47"/>
  <c r="H53" i="47"/>
  <c r="H54" i="47"/>
  <c r="H55" i="47"/>
  <c r="H56" i="47"/>
  <c r="H57" i="47"/>
  <c r="H58" i="47"/>
  <c r="H59" i="47"/>
  <c r="H60" i="47"/>
  <c r="D51" i="47"/>
  <c r="D52" i="47"/>
  <c r="D53" i="47"/>
  <c r="D54" i="47"/>
  <c r="D55" i="47"/>
  <c r="D56" i="47"/>
  <c r="D57" i="47"/>
  <c r="D58" i="47"/>
  <c r="D59" i="47"/>
  <c r="J60" i="46"/>
  <c r="K60" i="46"/>
  <c r="H60" i="46"/>
  <c r="D60" i="46"/>
  <c r="J73" i="36"/>
  <c r="K73" i="36"/>
  <c r="H73" i="36"/>
  <c r="D73" i="36"/>
  <c r="L59" i="47" l="1"/>
  <c r="L51" i="47"/>
  <c r="L60" i="47"/>
  <c r="L90" i="47"/>
  <c r="L55" i="47"/>
  <c r="L53" i="47"/>
  <c r="L52" i="47"/>
  <c r="L57" i="47"/>
  <c r="L56" i="47"/>
  <c r="L60" i="46"/>
  <c r="L73" i="36"/>
  <c r="L58" i="47"/>
  <c r="L54" i="47"/>
  <c r="N10" i="79" l="1"/>
  <c r="N9" i="79"/>
  <c r="N21" i="79"/>
  <c r="N20" i="79"/>
  <c r="N31" i="79"/>
  <c r="N32" i="79"/>
  <c r="N29" i="79"/>
  <c r="N25" i="79"/>
  <c r="N14" i="79"/>
  <c r="M18" i="79"/>
  <c r="N18" i="79"/>
  <c r="N7" i="79"/>
  <c r="X64" i="75"/>
  <c r="X65" i="75"/>
  <c r="X66" i="75"/>
  <c r="X67" i="75"/>
  <c r="X42" i="75"/>
  <c r="Y42" i="75"/>
  <c r="X43" i="75"/>
  <c r="Y43" i="75"/>
  <c r="X44" i="75"/>
  <c r="Y44" i="75"/>
  <c r="X45" i="75"/>
  <c r="Y45" i="75"/>
  <c r="J64" i="75"/>
  <c r="J65" i="75"/>
  <c r="J66" i="75"/>
  <c r="J67" i="75"/>
  <c r="J42" i="75"/>
  <c r="J43" i="75"/>
  <c r="J44" i="75"/>
  <c r="J45" i="75"/>
  <c r="X20" i="75"/>
  <c r="X21" i="75"/>
  <c r="X22" i="75"/>
  <c r="X23" i="75"/>
  <c r="J20" i="75"/>
  <c r="J21" i="75"/>
  <c r="J22" i="75"/>
  <c r="J23" i="75"/>
  <c r="X64" i="60"/>
  <c r="X65" i="60"/>
  <c r="X66" i="60"/>
  <c r="X67" i="60"/>
  <c r="J64" i="60"/>
  <c r="J65" i="60"/>
  <c r="J66" i="60"/>
  <c r="J67" i="60"/>
  <c r="X42" i="60"/>
  <c r="X43" i="60"/>
  <c r="X44" i="60"/>
  <c r="X45" i="60"/>
  <c r="J42" i="60"/>
  <c r="J43" i="60"/>
  <c r="J44" i="60"/>
  <c r="J45" i="60"/>
  <c r="X20" i="60"/>
  <c r="X21" i="60"/>
  <c r="X22" i="60"/>
  <c r="X23" i="60"/>
  <c r="J20" i="60"/>
  <c r="J21" i="60"/>
  <c r="J22" i="60"/>
  <c r="J23" i="60"/>
  <c r="B6" i="48"/>
  <c r="AK45" i="75" l="1"/>
  <c r="AK44" i="75"/>
  <c r="AK43" i="75"/>
  <c r="AK42" i="75"/>
  <c r="H5" i="70"/>
  <c r="L5" i="70" s="1"/>
  <c r="J4" i="69"/>
  <c r="N4" i="69" s="1"/>
  <c r="J4" i="67"/>
  <c r="N4" i="67" s="1"/>
  <c r="D37" i="66"/>
  <c r="H37" i="66" s="1"/>
  <c r="H5" i="66"/>
  <c r="L5" i="66" s="1"/>
  <c r="J4" i="65"/>
  <c r="N4" i="65" s="1"/>
  <c r="K5" i="74"/>
  <c r="O5" i="74" s="1"/>
  <c r="L5" i="47"/>
  <c r="H5" i="47"/>
  <c r="O5" i="73"/>
  <c r="K5" i="73"/>
  <c r="H5" i="46"/>
  <c r="L5" i="46" s="1"/>
  <c r="K5" i="72"/>
  <c r="O5" i="72" s="1"/>
  <c r="D37" i="36"/>
  <c r="H37" i="36" s="1"/>
  <c r="L5" i="36"/>
  <c r="H5" i="36"/>
  <c r="K5" i="71"/>
  <c r="O5" i="71" s="1"/>
  <c r="D66" i="78"/>
  <c r="H66" i="78" s="1"/>
  <c r="L66" i="78" s="1"/>
  <c r="D37" i="78"/>
  <c r="H37" i="78" s="1"/>
  <c r="H5" i="78"/>
  <c r="L5" i="78" s="1"/>
  <c r="D37" i="3"/>
  <c r="D66" i="3" s="1"/>
  <c r="H66" i="3" s="1"/>
  <c r="L66" i="3" s="1"/>
  <c r="H5" i="3"/>
  <c r="L5" i="3" s="1"/>
  <c r="K5" i="77"/>
  <c r="O5" i="77" s="1"/>
  <c r="K5" i="34"/>
  <c r="O5" i="34" s="1"/>
  <c r="E43" i="76"/>
  <c r="I43" i="76" s="1"/>
  <c r="E24" i="76"/>
  <c r="I24" i="76" s="1"/>
  <c r="I5" i="76"/>
  <c r="M5" i="76" s="1"/>
  <c r="E43" i="2"/>
  <c r="I43" i="2" s="1"/>
  <c r="AK63" i="75"/>
  <c r="AM63" i="75"/>
  <c r="AK51" i="75"/>
  <c r="AL51" i="75"/>
  <c r="AM51" i="75"/>
  <c r="AK52" i="75"/>
  <c r="AL52" i="75"/>
  <c r="AM52" i="75"/>
  <c r="AK53" i="75"/>
  <c r="AL53" i="75"/>
  <c r="AN53" i="75" s="1"/>
  <c r="AK54" i="75"/>
  <c r="AL54" i="75"/>
  <c r="AN54" i="75" s="1"/>
  <c r="AK55" i="75"/>
  <c r="AL55" i="75"/>
  <c r="AN55" i="75" s="1"/>
  <c r="AK56" i="75"/>
  <c r="AL56" i="75"/>
  <c r="AN56" i="75" s="1"/>
  <c r="AK57" i="75"/>
  <c r="AL57" i="75"/>
  <c r="AN57" i="75" s="1"/>
  <c r="AK58" i="75"/>
  <c r="AL58" i="75"/>
  <c r="AK59" i="75"/>
  <c r="AL59" i="75"/>
  <c r="AK60" i="75"/>
  <c r="AL60" i="75"/>
  <c r="AK61" i="75"/>
  <c r="AL61" i="75"/>
  <c r="AM61" i="75"/>
  <c r="AK62" i="75"/>
  <c r="AL62" i="75"/>
  <c r="AM62" i="75"/>
  <c r="AL63" i="75"/>
  <c r="AK64" i="75"/>
  <c r="AK65" i="75"/>
  <c r="AK66" i="75"/>
  <c r="AK67" i="75"/>
  <c r="AK7" i="75"/>
  <c r="AL7" i="75"/>
  <c r="AM7" i="75"/>
  <c r="AK8" i="75"/>
  <c r="AL8" i="75"/>
  <c r="AM8" i="75"/>
  <c r="AK9" i="75"/>
  <c r="AL9" i="75"/>
  <c r="AN9" i="75" s="1"/>
  <c r="AK10" i="75"/>
  <c r="AL10" i="75"/>
  <c r="AN10" i="75" s="1"/>
  <c r="AK11" i="75"/>
  <c r="AL11" i="75"/>
  <c r="AN11" i="75" s="1"/>
  <c r="AK12" i="75"/>
  <c r="AL12" i="75"/>
  <c r="AN12" i="75" s="1"/>
  <c r="AK13" i="75"/>
  <c r="AL13" i="75"/>
  <c r="AN13" i="75" s="1"/>
  <c r="AK14" i="75"/>
  <c r="AL14" i="75"/>
  <c r="AK15" i="75"/>
  <c r="AL15" i="75"/>
  <c r="AK16" i="75"/>
  <c r="AL16" i="75"/>
  <c r="AK17" i="75"/>
  <c r="AL17" i="75"/>
  <c r="AK18" i="75"/>
  <c r="AK23" i="75" s="1"/>
  <c r="AL18" i="75"/>
  <c r="AM23" i="75"/>
  <c r="AL19" i="75"/>
  <c r="AK20" i="75"/>
  <c r="AK21" i="75"/>
  <c r="AK22" i="75"/>
  <c r="AK51" i="60"/>
  <c r="AL51" i="60"/>
  <c r="AM51" i="60"/>
  <c r="AK52" i="60"/>
  <c r="AL52" i="60"/>
  <c r="AM52" i="60"/>
  <c r="AK53" i="60"/>
  <c r="AL53" i="60"/>
  <c r="AN53" i="60" s="1"/>
  <c r="AK54" i="60"/>
  <c r="AL54" i="60"/>
  <c r="AN54" i="60" s="1"/>
  <c r="AK55" i="60"/>
  <c r="AL55" i="60"/>
  <c r="AN55" i="60" s="1"/>
  <c r="AK56" i="60"/>
  <c r="AL56" i="60"/>
  <c r="AN56" i="60" s="1"/>
  <c r="AK57" i="60"/>
  <c r="AL57" i="60"/>
  <c r="AN57" i="60" s="1"/>
  <c r="AK58" i="60"/>
  <c r="AL58" i="60"/>
  <c r="AK59" i="60"/>
  <c r="AL59" i="60"/>
  <c r="AK60" i="60"/>
  <c r="AL60" i="60"/>
  <c r="AK61" i="60"/>
  <c r="AL61" i="60"/>
  <c r="AM61" i="60"/>
  <c r="AK62" i="60"/>
  <c r="AL62" i="60"/>
  <c r="AM62" i="60"/>
  <c r="AK63" i="60"/>
  <c r="AL63" i="60"/>
  <c r="AM63" i="60"/>
  <c r="AK64" i="60"/>
  <c r="AK65" i="60"/>
  <c r="AK66" i="60"/>
  <c r="AK67" i="60"/>
  <c r="AN48" i="60"/>
  <c r="AK29" i="60"/>
  <c r="AL29" i="60"/>
  <c r="AM29" i="60"/>
  <c r="AK30" i="60"/>
  <c r="AL30" i="60"/>
  <c r="AM30" i="60"/>
  <c r="AK31" i="60"/>
  <c r="AL31" i="60"/>
  <c r="AN31" i="60" s="1"/>
  <c r="AK32" i="60"/>
  <c r="AL32" i="60"/>
  <c r="AN32" i="60" s="1"/>
  <c r="AK33" i="60"/>
  <c r="AL33" i="60"/>
  <c r="AN33" i="60" s="1"/>
  <c r="AK34" i="60"/>
  <c r="AL34" i="60"/>
  <c r="AN34" i="60" s="1"/>
  <c r="AK35" i="60"/>
  <c r="AL35" i="60"/>
  <c r="AN35" i="60" s="1"/>
  <c r="AK36" i="60"/>
  <c r="AL36" i="60"/>
  <c r="AK37" i="60"/>
  <c r="AL37" i="60"/>
  <c r="AK38" i="60"/>
  <c r="AL38" i="60"/>
  <c r="AK39" i="60"/>
  <c r="AL39" i="60"/>
  <c r="AM39" i="60"/>
  <c r="AK40" i="60"/>
  <c r="AL40" i="60"/>
  <c r="AM40" i="60"/>
  <c r="AK41" i="60"/>
  <c r="AL41" i="60"/>
  <c r="AM41" i="60"/>
  <c r="AK42" i="60"/>
  <c r="AK43" i="60"/>
  <c r="AK44" i="60"/>
  <c r="AK45" i="60"/>
  <c r="AM19" i="60"/>
  <c r="AK7" i="60"/>
  <c r="AL7" i="60"/>
  <c r="AM7" i="60"/>
  <c r="AK8" i="60"/>
  <c r="AL8" i="60"/>
  <c r="AM8" i="60"/>
  <c r="AK9" i="60"/>
  <c r="AL9" i="60"/>
  <c r="AN9" i="60" s="1"/>
  <c r="AK10" i="60"/>
  <c r="AL10" i="60"/>
  <c r="AN10" i="60" s="1"/>
  <c r="AK11" i="60"/>
  <c r="AL11" i="60"/>
  <c r="AN11" i="60" s="1"/>
  <c r="AK12" i="60"/>
  <c r="AL12" i="60"/>
  <c r="AN12" i="60" s="1"/>
  <c r="AK13" i="60"/>
  <c r="AL13" i="60"/>
  <c r="AN13" i="60" s="1"/>
  <c r="AK14" i="60"/>
  <c r="AL14" i="60"/>
  <c r="AK15" i="60"/>
  <c r="AL15" i="60"/>
  <c r="AK16" i="60"/>
  <c r="AL16" i="60"/>
  <c r="AK17" i="60"/>
  <c r="AL17" i="60"/>
  <c r="AK18" i="60"/>
  <c r="AL18" i="60"/>
  <c r="AL19" i="60"/>
  <c r="AK20" i="60"/>
  <c r="AK21" i="60"/>
  <c r="AK22" i="60"/>
  <c r="AK23" i="60"/>
  <c r="Q34" i="79"/>
  <c r="P34" i="79"/>
  <c r="F34" i="79"/>
  <c r="E34" i="79"/>
  <c r="D34" i="79"/>
  <c r="C34" i="79"/>
  <c r="B34" i="79"/>
  <c r="Q32" i="79"/>
  <c r="P32" i="79"/>
  <c r="M32" i="79"/>
  <c r="N33" i="79" s="1"/>
  <c r="L32" i="79"/>
  <c r="K32" i="79"/>
  <c r="J32" i="79"/>
  <c r="I32" i="79"/>
  <c r="H32" i="79"/>
  <c r="G32" i="79"/>
  <c r="F32" i="79"/>
  <c r="E32" i="79"/>
  <c r="D32" i="79"/>
  <c r="C32" i="79"/>
  <c r="B32" i="79"/>
  <c r="Q31" i="79"/>
  <c r="M31" i="79"/>
  <c r="L31" i="79"/>
  <c r="K31" i="79"/>
  <c r="J31" i="79"/>
  <c r="I31" i="79"/>
  <c r="H31" i="79"/>
  <c r="G31" i="79"/>
  <c r="F31" i="79"/>
  <c r="E31" i="79"/>
  <c r="D31" i="79"/>
  <c r="C31" i="79"/>
  <c r="Q29" i="79"/>
  <c r="M29" i="79"/>
  <c r="L29" i="79"/>
  <c r="K29" i="79"/>
  <c r="J29" i="79"/>
  <c r="I29" i="79"/>
  <c r="H29" i="79"/>
  <c r="G29" i="79"/>
  <c r="F29" i="79"/>
  <c r="E29" i="79"/>
  <c r="D29" i="79"/>
  <c r="C29" i="79"/>
  <c r="Q26" i="79"/>
  <c r="P26" i="79"/>
  <c r="O26" i="79"/>
  <c r="Q23" i="79"/>
  <c r="P23" i="79"/>
  <c r="F23" i="79"/>
  <c r="E23" i="79"/>
  <c r="D23" i="79"/>
  <c r="C23" i="79"/>
  <c r="B23" i="79"/>
  <c r="Q21" i="79"/>
  <c r="P21" i="79"/>
  <c r="M21" i="79"/>
  <c r="N22" i="79" s="1"/>
  <c r="L21" i="79"/>
  <c r="K21" i="79"/>
  <c r="J21" i="79"/>
  <c r="I21" i="79"/>
  <c r="H21" i="79"/>
  <c r="G21" i="79"/>
  <c r="F21" i="79"/>
  <c r="E21" i="79"/>
  <c r="D21" i="79"/>
  <c r="C21" i="79"/>
  <c r="B21" i="79"/>
  <c r="Q20" i="79"/>
  <c r="M20" i="79"/>
  <c r="L20" i="79"/>
  <c r="K20" i="79"/>
  <c r="J20" i="79"/>
  <c r="I20" i="79"/>
  <c r="H20" i="79"/>
  <c r="G20" i="79"/>
  <c r="F20" i="79"/>
  <c r="E20" i="79"/>
  <c r="D20" i="79"/>
  <c r="C20" i="79"/>
  <c r="AF19" i="79"/>
  <c r="AF18" i="79"/>
  <c r="Q18" i="79"/>
  <c r="L18" i="79"/>
  <c r="K18" i="79"/>
  <c r="J18" i="79"/>
  <c r="I18" i="79"/>
  <c r="H18" i="79"/>
  <c r="G18" i="79"/>
  <c r="F18" i="79"/>
  <c r="E18" i="79"/>
  <c r="D18" i="79"/>
  <c r="C18" i="79"/>
  <c r="AF17" i="79"/>
  <c r="AF16" i="79"/>
  <c r="AF15" i="79"/>
  <c r="Q15" i="79"/>
  <c r="P15" i="79"/>
  <c r="O15" i="79"/>
  <c r="AF14" i="79"/>
  <c r="P14" i="79"/>
  <c r="P25" i="79" s="1"/>
  <c r="AF13" i="79"/>
  <c r="AF12" i="79"/>
  <c r="Q12" i="79"/>
  <c r="P12" i="79"/>
  <c r="F12" i="79"/>
  <c r="E12" i="79"/>
  <c r="D12" i="79"/>
  <c r="C12" i="79"/>
  <c r="B12" i="79"/>
  <c r="AF11" i="79"/>
  <c r="AF10" i="79"/>
  <c r="Q10" i="79"/>
  <c r="P10" i="79"/>
  <c r="M10" i="79"/>
  <c r="N11" i="79" s="1"/>
  <c r="L10" i="79"/>
  <c r="K10" i="79"/>
  <c r="I10" i="79"/>
  <c r="H10" i="79"/>
  <c r="G10" i="79"/>
  <c r="F10" i="79"/>
  <c r="E10" i="79"/>
  <c r="D10" i="79"/>
  <c r="C10" i="79"/>
  <c r="B10" i="79"/>
  <c r="AF9" i="79"/>
  <c r="Q9" i="79"/>
  <c r="M9" i="79"/>
  <c r="L9" i="79"/>
  <c r="K9" i="79"/>
  <c r="J9" i="79"/>
  <c r="I9" i="79"/>
  <c r="H9" i="79"/>
  <c r="G9" i="79"/>
  <c r="F9" i="79"/>
  <c r="E9" i="79"/>
  <c r="D9" i="79"/>
  <c r="C9" i="79"/>
  <c r="AF8" i="79"/>
  <c r="Q7" i="79"/>
  <c r="M7" i="79"/>
  <c r="L7" i="79"/>
  <c r="I7" i="79"/>
  <c r="H7" i="79"/>
  <c r="G7" i="79"/>
  <c r="F7" i="79"/>
  <c r="E7" i="79"/>
  <c r="D7" i="79"/>
  <c r="C7" i="79"/>
  <c r="J6" i="79"/>
  <c r="J10" i="79" s="1"/>
  <c r="J11" i="79" s="1"/>
  <c r="L37" i="78" l="1"/>
  <c r="D66" i="36"/>
  <c r="H66" i="36" s="1"/>
  <c r="H37" i="3"/>
  <c r="L37" i="3" s="1"/>
  <c r="Q33" i="79"/>
  <c r="C11" i="79"/>
  <c r="E11" i="79"/>
  <c r="G11" i="79"/>
  <c r="I11" i="79"/>
  <c r="L11" i="79"/>
  <c r="C22" i="79"/>
  <c r="D22" i="79"/>
  <c r="F22" i="79"/>
  <c r="H22" i="79"/>
  <c r="J22" i="79"/>
  <c r="L22" i="79"/>
  <c r="C33" i="79"/>
  <c r="D33" i="79"/>
  <c r="F33" i="79"/>
  <c r="H33" i="79"/>
  <c r="J33" i="79"/>
  <c r="L33" i="79"/>
  <c r="Q11" i="79"/>
  <c r="Q22" i="79"/>
  <c r="AK19" i="60"/>
  <c r="AM19" i="75"/>
  <c r="AK19" i="75"/>
  <c r="D11" i="79"/>
  <c r="F11" i="79"/>
  <c r="H11" i="79"/>
  <c r="M11" i="79"/>
  <c r="K11" i="79"/>
  <c r="J7" i="79"/>
  <c r="E22" i="79"/>
  <c r="G22" i="79"/>
  <c r="I22" i="79"/>
  <c r="K22" i="79"/>
  <c r="M22" i="79"/>
  <c r="E33" i="79"/>
  <c r="G33" i="79"/>
  <c r="I33" i="79"/>
  <c r="K33" i="79"/>
  <c r="M33" i="79"/>
  <c r="K7" i="79"/>
  <c r="B32" i="66" l="1"/>
  <c r="C32" i="66"/>
  <c r="B61" i="36"/>
  <c r="C61" i="36"/>
  <c r="F61" i="36"/>
  <c r="G61" i="36"/>
  <c r="H29" i="78" l="1"/>
  <c r="J29" i="78"/>
  <c r="K29" i="78"/>
  <c r="D29" i="78"/>
  <c r="L29" i="78" l="1"/>
  <c r="J82" i="48"/>
  <c r="K82" i="48"/>
  <c r="J83" i="48"/>
  <c r="K83" i="48"/>
  <c r="J84" i="48"/>
  <c r="K84" i="48"/>
  <c r="H82" i="48"/>
  <c r="H83" i="48"/>
  <c r="H84" i="48"/>
  <c r="D82" i="48"/>
  <c r="D83" i="48"/>
  <c r="D84" i="48"/>
  <c r="D85" i="48"/>
  <c r="L84" i="48" l="1"/>
  <c r="L83" i="48"/>
  <c r="L82" i="48"/>
  <c r="B95" i="36"/>
  <c r="C95" i="36"/>
  <c r="H37" i="70" l="1"/>
  <c r="H61" i="70" s="1"/>
  <c r="D37" i="70"/>
  <c r="D61" i="70" s="1"/>
  <c r="H37" i="68"/>
  <c r="H66" i="68" s="1"/>
  <c r="D37" i="68"/>
  <c r="D66" i="68" s="1"/>
  <c r="H60" i="66"/>
  <c r="D60" i="66"/>
  <c r="H85" i="48"/>
  <c r="J85" i="48"/>
  <c r="K85" i="48"/>
  <c r="D88" i="48"/>
  <c r="H37" i="48"/>
  <c r="H66" i="48" s="1"/>
  <c r="D37" i="48"/>
  <c r="D66" i="48" s="1"/>
  <c r="H37" i="47"/>
  <c r="H66" i="47" s="1"/>
  <c r="D37" i="47"/>
  <c r="D66" i="47" s="1"/>
  <c r="H37" i="46"/>
  <c r="H66" i="46" s="1"/>
  <c r="D37" i="46"/>
  <c r="D66" i="46" s="1"/>
  <c r="H38" i="78"/>
  <c r="H67" i="78" s="1"/>
  <c r="D38" i="78"/>
  <c r="D67" i="78" s="1"/>
  <c r="H38" i="3"/>
  <c r="D38" i="3"/>
  <c r="D67" i="3" s="1"/>
  <c r="I25" i="76"/>
  <c r="I44" i="76" s="1"/>
  <c r="E25" i="76"/>
  <c r="E44" i="76" s="1"/>
  <c r="H88" i="78"/>
  <c r="H89" i="78"/>
  <c r="H92" i="78"/>
  <c r="H94" i="78"/>
  <c r="D89" i="78"/>
  <c r="D91" i="78"/>
  <c r="D92" i="78"/>
  <c r="D94" i="78"/>
  <c r="L85" i="48" l="1"/>
  <c r="AA19" i="60"/>
  <c r="K96" i="78"/>
  <c r="J96" i="78"/>
  <c r="H96" i="78"/>
  <c r="D96" i="78"/>
  <c r="G95" i="78"/>
  <c r="F95" i="78"/>
  <c r="C95" i="78"/>
  <c r="B95" i="78"/>
  <c r="K94" i="78"/>
  <c r="J94" i="78"/>
  <c r="K92" i="78"/>
  <c r="J92" i="78"/>
  <c r="K89" i="78"/>
  <c r="J89" i="78"/>
  <c r="K88" i="78"/>
  <c r="J88" i="78"/>
  <c r="D88" i="78"/>
  <c r="K87" i="78"/>
  <c r="J87" i="78"/>
  <c r="H87" i="78"/>
  <c r="D87" i="78"/>
  <c r="K86" i="78"/>
  <c r="J86" i="78"/>
  <c r="H86" i="78"/>
  <c r="D86" i="78"/>
  <c r="K85" i="78"/>
  <c r="J85" i="78"/>
  <c r="H85" i="78"/>
  <c r="D85" i="78"/>
  <c r="K84" i="78"/>
  <c r="J84" i="78"/>
  <c r="H84" i="78"/>
  <c r="D84" i="78"/>
  <c r="K83" i="78"/>
  <c r="J83" i="78"/>
  <c r="H83" i="78"/>
  <c r="D83" i="78"/>
  <c r="K82" i="78"/>
  <c r="J82" i="78"/>
  <c r="H82" i="78"/>
  <c r="D82" i="78"/>
  <c r="K81" i="78"/>
  <c r="J81" i="78"/>
  <c r="H81" i="78"/>
  <c r="D81" i="78"/>
  <c r="K80" i="78"/>
  <c r="J80" i="78"/>
  <c r="H80" i="78"/>
  <c r="D80" i="78"/>
  <c r="K79" i="78"/>
  <c r="J79" i="78"/>
  <c r="H79" i="78"/>
  <c r="D79" i="78"/>
  <c r="K78" i="78"/>
  <c r="J78" i="78"/>
  <c r="H78" i="78"/>
  <c r="D78" i="78"/>
  <c r="K77" i="78"/>
  <c r="J77" i="78"/>
  <c r="H77" i="78"/>
  <c r="D77" i="78"/>
  <c r="K76" i="78"/>
  <c r="J76" i="78"/>
  <c r="H76" i="78"/>
  <c r="D76" i="78"/>
  <c r="K75" i="78"/>
  <c r="J75" i="78"/>
  <c r="H75" i="78"/>
  <c r="D75" i="78"/>
  <c r="K74" i="78"/>
  <c r="J74" i="78"/>
  <c r="H74" i="78"/>
  <c r="D74" i="78"/>
  <c r="K73" i="78"/>
  <c r="J73" i="78"/>
  <c r="H73" i="78"/>
  <c r="D73" i="78"/>
  <c r="K72" i="78"/>
  <c r="J72" i="78"/>
  <c r="H72" i="78"/>
  <c r="D72" i="78"/>
  <c r="H71" i="78"/>
  <c r="K69" i="78"/>
  <c r="L69" i="78" s="1"/>
  <c r="C67" i="78"/>
  <c r="K67" i="78" s="1"/>
  <c r="B67" i="78"/>
  <c r="K62" i="78"/>
  <c r="J62" i="78"/>
  <c r="H62" i="78"/>
  <c r="D62" i="78"/>
  <c r="G61" i="78"/>
  <c r="F61" i="78"/>
  <c r="C61" i="78"/>
  <c r="B61" i="78"/>
  <c r="K59" i="78"/>
  <c r="J59" i="78"/>
  <c r="H59" i="78"/>
  <c r="D59" i="78"/>
  <c r="K58" i="78"/>
  <c r="K57" i="78"/>
  <c r="J57" i="78"/>
  <c r="H57" i="78"/>
  <c r="D57" i="78"/>
  <c r="K56" i="78"/>
  <c r="J56" i="78"/>
  <c r="H56" i="78"/>
  <c r="D56" i="78"/>
  <c r="K55" i="78"/>
  <c r="J55" i="78"/>
  <c r="H55" i="78"/>
  <c r="D55" i="78"/>
  <c r="K54" i="78"/>
  <c r="J54" i="78"/>
  <c r="H54" i="78"/>
  <c r="D54" i="78"/>
  <c r="K53" i="78"/>
  <c r="J53" i="78"/>
  <c r="H53" i="78"/>
  <c r="D53" i="78"/>
  <c r="K52" i="78"/>
  <c r="J52" i="78"/>
  <c r="H52" i="78"/>
  <c r="D52" i="78"/>
  <c r="K51" i="78"/>
  <c r="J51" i="78"/>
  <c r="H51" i="78"/>
  <c r="D51" i="78"/>
  <c r="K50" i="78"/>
  <c r="J50" i="78"/>
  <c r="H50" i="78"/>
  <c r="D50" i="78"/>
  <c r="K49" i="78"/>
  <c r="J49" i="78"/>
  <c r="H49" i="78"/>
  <c r="D49" i="78"/>
  <c r="K48" i="78"/>
  <c r="J48" i="78"/>
  <c r="H48" i="78"/>
  <c r="D48" i="78"/>
  <c r="K47" i="78"/>
  <c r="J47" i="78"/>
  <c r="H47" i="78"/>
  <c r="D47" i="78"/>
  <c r="K46" i="78"/>
  <c r="J46" i="78"/>
  <c r="H46" i="78"/>
  <c r="D46" i="78"/>
  <c r="K45" i="78"/>
  <c r="J45" i="78"/>
  <c r="H45" i="78"/>
  <c r="D45" i="78"/>
  <c r="K44" i="78"/>
  <c r="J44" i="78"/>
  <c r="H44" i="78"/>
  <c r="D44" i="78"/>
  <c r="K43" i="78"/>
  <c r="J43" i="78"/>
  <c r="H43" i="78"/>
  <c r="D43" i="78"/>
  <c r="K42" i="78"/>
  <c r="J42" i="78"/>
  <c r="H42" i="78"/>
  <c r="D42" i="78"/>
  <c r="K41" i="78"/>
  <c r="J41" i="78"/>
  <c r="H41" i="78"/>
  <c r="D41" i="78"/>
  <c r="K40" i="78"/>
  <c r="J40" i="78"/>
  <c r="H40" i="78"/>
  <c r="D40" i="78"/>
  <c r="K39" i="78"/>
  <c r="J39" i="78"/>
  <c r="H39" i="78"/>
  <c r="D39" i="78"/>
  <c r="C38" i="78"/>
  <c r="K38" i="78" s="1"/>
  <c r="B38" i="78"/>
  <c r="J38" i="78" s="1"/>
  <c r="B37" i="78"/>
  <c r="B66" i="78" s="1"/>
  <c r="K33" i="78"/>
  <c r="J33" i="78"/>
  <c r="H33" i="78"/>
  <c r="D33" i="78"/>
  <c r="G32" i="78"/>
  <c r="F32" i="78"/>
  <c r="C32" i="78"/>
  <c r="B32" i="78"/>
  <c r="K31" i="78"/>
  <c r="J31" i="78"/>
  <c r="H31" i="78"/>
  <c r="D31" i="78"/>
  <c r="K30" i="78"/>
  <c r="J30" i="78"/>
  <c r="H30" i="78"/>
  <c r="D30" i="78"/>
  <c r="K28" i="78"/>
  <c r="J28" i="78"/>
  <c r="H28" i="78"/>
  <c r="D28" i="78"/>
  <c r="K27" i="78"/>
  <c r="J27" i="78"/>
  <c r="H27" i="78"/>
  <c r="D27" i="78"/>
  <c r="K26" i="78"/>
  <c r="J26" i="78"/>
  <c r="H26" i="78"/>
  <c r="D26" i="78"/>
  <c r="K25" i="78"/>
  <c r="J25" i="78"/>
  <c r="H25" i="78"/>
  <c r="D25" i="78"/>
  <c r="K24" i="78"/>
  <c r="J24" i="78"/>
  <c r="H24" i="78"/>
  <c r="D24" i="78"/>
  <c r="K23" i="78"/>
  <c r="J23" i="78"/>
  <c r="H23" i="78"/>
  <c r="D23" i="78"/>
  <c r="K22" i="78"/>
  <c r="J22" i="78"/>
  <c r="H22" i="78"/>
  <c r="D22" i="78"/>
  <c r="K21" i="78"/>
  <c r="J21" i="78"/>
  <c r="H21" i="78"/>
  <c r="D21" i="78"/>
  <c r="K20" i="78"/>
  <c r="J20" i="78"/>
  <c r="H20" i="78"/>
  <c r="D20" i="78"/>
  <c r="K19" i="78"/>
  <c r="J19" i="78"/>
  <c r="H19" i="78"/>
  <c r="D19" i="78"/>
  <c r="K18" i="78"/>
  <c r="J18" i="78"/>
  <c r="H18" i="78"/>
  <c r="D18" i="78"/>
  <c r="K17" i="78"/>
  <c r="J17" i="78"/>
  <c r="H17" i="78"/>
  <c r="D17" i="78"/>
  <c r="K16" i="78"/>
  <c r="J16" i="78"/>
  <c r="H16" i="78"/>
  <c r="D16" i="78"/>
  <c r="K15" i="78"/>
  <c r="J15" i="78"/>
  <c r="H15" i="78"/>
  <c r="D15" i="78"/>
  <c r="K14" i="78"/>
  <c r="J14" i="78"/>
  <c r="H14" i="78"/>
  <c r="D14" i="78"/>
  <c r="K13" i="78"/>
  <c r="J13" i="78"/>
  <c r="H13" i="78"/>
  <c r="D13" i="78"/>
  <c r="K12" i="78"/>
  <c r="J12" i="78"/>
  <c r="H12" i="78"/>
  <c r="D12" i="78"/>
  <c r="K11" i="78"/>
  <c r="J11" i="78"/>
  <c r="H11" i="78"/>
  <c r="D11" i="78"/>
  <c r="K10" i="78"/>
  <c r="J10" i="78"/>
  <c r="H10" i="78"/>
  <c r="D10" i="78"/>
  <c r="K9" i="78"/>
  <c r="J9" i="78"/>
  <c r="H9" i="78"/>
  <c r="D9" i="78"/>
  <c r="K8" i="78"/>
  <c r="J8" i="78"/>
  <c r="H8" i="78"/>
  <c r="D8" i="78"/>
  <c r="K7" i="78"/>
  <c r="J7" i="78"/>
  <c r="H7" i="78"/>
  <c r="D7" i="78"/>
  <c r="K6" i="78"/>
  <c r="J6" i="78"/>
  <c r="G6" i="78"/>
  <c r="F6" i="78"/>
  <c r="J5" i="78"/>
  <c r="F5" i="78"/>
  <c r="J18" i="77"/>
  <c r="I18" i="77"/>
  <c r="F18" i="77"/>
  <c r="E18" i="77"/>
  <c r="J17" i="77"/>
  <c r="I17" i="77"/>
  <c r="F17" i="77"/>
  <c r="E17" i="77"/>
  <c r="J16" i="77"/>
  <c r="I16" i="77"/>
  <c r="F16" i="77"/>
  <c r="E16" i="77"/>
  <c r="M15" i="77"/>
  <c r="N14" i="77"/>
  <c r="M14" i="77"/>
  <c r="K14" i="77"/>
  <c r="G14" i="77"/>
  <c r="N13" i="77"/>
  <c r="M13" i="77"/>
  <c r="K13" i="77"/>
  <c r="G13" i="77"/>
  <c r="N12" i="77"/>
  <c r="M12" i="77"/>
  <c r="K12" i="77"/>
  <c r="G12" i="77"/>
  <c r="N11" i="77"/>
  <c r="M11" i="77"/>
  <c r="K11" i="77"/>
  <c r="G11" i="77"/>
  <c r="N10" i="77"/>
  <c r="M10" i="77"/>
  <c r="K10" i="77"/>
  <c r="G10" i="77"/>
  <c r="N9" i="77"/>
  <c r="M9" i="77"/>
  <c r="K9" i="77"/>
  <c r="G9" i="77"/>
  <c r="N8" i="77"/>
  <c r="M8" i="77"/>
  <c r="K8" i="77"/>
  <c r="G8" i="77"/>
  <c r="N7" i="77"/>
  <c r="M7" i="77"/>
  <c r="K7" i="77"/>
  <c r="G7" i="77"/>
  <c r="N6" i="77"/>
  <c r="M6" i="77"/>
  <c r="J6" i="77"/>
  <c r="I6" i="77"/>
  <c r="M5" i="77"/>
  <c r="I5" i="77"/>
  <c r="L56" i="76"/>
  <c r="K56" i="76"/>
  <c r="I56" i="76"/>
  <c r="E56" i="76"/>
  <c r="L55" i="76"/>
  <c r="K55" i="76"/>
  <c r="I55" i="76"/>
  <c r="E55" i="76"/>
  <c r="L54" i="76"/>
  <c r="K54" i="76"/>
  <c r="I54" i="76"/>
  <c r="E54" i="76"/>
  <c r="L53" i="76"/>
  <c r="K53" i="76"/>
  <c r="I53" i="76"/>
  <c r="E53" i="76"/>
  <c r="L52" i="76"/>
  <c r="K52" i="76"/>
  <c r="I52" i="76"/>
  <c r="E52" i="76"/>
  <c r="L51" i="76"/>
  <c r="K51" i="76"/>
  <c r="I51" i="76"/>
  <c r="E51" i="76"/>
  <c r="H50" i="76"/>
  <c r="G50" i="76"/>
  <c r="D50" i="76"/>
  <c r="C50" i="76"/>
  <c r="L49" i="76"/>
  <c r="K49" i="76"/>
  <c r="I49" i="76"/>
  <c r="E49" i="76"/>
  <c r="L48" i="76"/>
  <c r="K48" i="76"/>
  <c r="I48" i="76"/>
  <c r="E48" i="76"/>
  <c r="H47" i="76"/>
  <c r="G47" i="76"/>
  <c r="D47" i="76"/>
  <c r="C47" i="76"/>
  <c r="L46" i="76"/>
  <c r="K46" i="76"/>
  <c r="I46" i="76"/>
  <c r="E46" i="76"/>
  <c r="L45" i="76"/>
  <c r="K45" i="76"/>
  <c r="I45" i="76"/>
  <c r="E45" i="76"/>
  <c r="H44" i="76"/>
  <c r="G44" i="76"/>
  <c r="D44" i="76"/>
  <c r="C44" i="76"/>
  <c r="K43" i="76"/>
  <c r="G43" i="76"/>
  <c r="C43" i="76"/>
  <c r="L37" i="76"/>
  <c r="K37" i="76"/>
  <c r="I37" i="76"/>
  <c r="E37" i="76"/>
  <c r="L36" i="76"/>
  <c r="K36" i="76"/>
  <c r="I36" i="76"/>
  <c r="E36" i="76"/>
  <c r="L35" i="76"/>
  <c r="K35" i="76"/>
  <c r="I35" i="76"/>
  <c r="E35" i="76"/>
  <c r="L34" i="76"/>
  <c r="K34" i="76"/>
  <c r="I34" i="76"/>
  <c r="E34" i="76"/>
  <c r="L33" i="76"/>
  <c r="K33" i="76"/>
  <c r="I33" i="76"/>
  <c r="E33" i="76"/>
  <c r="L32" i="76"/>
  <c r="K32" i="76"/>
  <c r="I32" i="76"/>
  <c r="E32" i="76"/>
  <c r="D31" i="76"/>
  <c r="C31" i="76"/>
  <c r="L30" i="76"/>
  <c r="K30" i="76"/>
  <c r="I30" i="76"/>
  <c r="E30" i="76"/>
  <c r="L29" i="76"/>
  <c r="K29" i="76"/>
  <c r="I29" i="76"/>
  <c r="E29" i="76"/>
  <c r="H28" i="76"/>
  <c r="G28" i="76"/>
  <c r="D28" i="76"/>
  <c r="C28" i="76"/>
  <c r="L27" i="76"/>
  <c r="K27" i="76"/>
  <c r="I27" i="76"/>
  <c r="E27" i="76"/>
  <c r="L26" i="76"/>
  <c r="K26" i="76"/>
  <c r="I26" i="76"/>
  <c r="E26" i="76"/>
  <c r="L25" i="76"/>
  <c r="L44" i="76" s="1"/>
  <c r="K25" i="76"/>
  <c r="K44" i="76" s="1"/>
  <c r="H25" i="76"/>
  <c r="G25" i="76"/>
  <c r="D25" i="76"/>
  <c r="C25" i="76"/>
  <c r="M24" i="76"/>
  <c r="M43" i="76" s="1"/>
  <c r="K24" i="76"/>
  <c r="G24" i="76"/>
  <c r="C24" i="76"/>
  <c r="L18" i="76"/>
  <c r="K18" i="76"/>
  <c r="I18" i="76"/>
  <c r="E18" i="76"/>
  <c r="L17" i="76"/>
  <c r="K17" i="76"/>
  <c r="I17" i="76"/>
  <c r="E17" i="76"/>
  <c r="L16" i="76"/>
  <c r="K16" i="76"/>
  <c r="I16" i="76"/>
  <c r="E16" i="76"/>
  <c r="L15" i="76"/>
  <c r="K15" i="76"/>
  <c r="I15" i="76"/>
  <c r="E15" i="76"/>
  <c r="L14" i="76"/>
  <c r="K14" i="76"/>
  <c r="I14" i="76"/>
  <c r="E14" i="76"/>
  <c r="L13" i="76"/>
  <c r="K13" i="76"/>
  <c r="I13" i="76"/>
  <c r="E13" i="76"/>
  <c r="H12" i="76"/>
  <c r="G12" i="76"/>
  <c r="D12" i="76"/>
  <c r="C12" i="76"/>
  <c r="L11" i="76"/>
  <c r="K11" i="76"/>
  <c r="I11" i="76"/>
  <c r="E11" i="76"/>
  <c r="L10" i="76"/>
  <c r="K10" i="76"/>
  <c r="I10" i="76"/>
  <c r="E10" i="76"/>
  <c r="H9" i="76"/>
  <c r="G9" i="76"/>
  <c r="D9" i="76"/>
  <c r="C9" i="76"/>
  <c r="L8" i="76"/>
  <c r="K8" i="76"/>
  <c r="I8" i="76"/>
  <c r="E8" i="76"/>
  <c r="L7" i="76"/>
  <c r="K7" i="76"/>
  <c r="I7" i="76"/>
  <c r="E7" i="76"/>
  <c r="L6" i="76"/>
  <c r="K6" i="76"/>
  <c r="H6" i="76"/>
  <c r="G6" i="76"/>
  <c r="K5" i="76"/>
  <c r="G5" i="76"/>
  <c r="D57" i="76" l="1"/>
  <c r="G57" i="76"/>
  <c r="C38" i="76"/>
  <c r="C19" i="76"/>
  <c r="L89" i="78"/>
  <c r="L92" i="78"/>
  <c r="L94" i="78"/>
  <c r="H61" i="78"/>
  <c r="D61" i="78"/>
  <c r="H32" i="78"/>
  <c r="L72" i="78"/>
  <c r="L74" i="78"/>
  <c r="L76" i="78"/>
  <c r="L78" i="78"/>
  <c r="L80" i="78"/>
  <c r="L82" i="78"/>
  <c r="L84" i="78"/>
  <c r="L86" i="78"/>
  <c r="L88" i="78"/>
  <c r="L62" i="78"/>
  <c r="L40" i="78"/>
  <c r="L42" i="78"/>
  <c r="L44" i="78"/>
  <c r="L46" i="78"/>
  <c r="L47" i="78"/>
  <c r="L49" i="78"/>
  <c r="L51" i="78"/>
  <c r="L53" i="78"/>
  <c r="L55" i="78"/>
  <c r="L57" i="78"/>
  <c r="L59" i="78"/>
  <c r="L33" i="78"/>
  <c r="F67" i="78"/>
  <c r="J67" i="78"/>
  <c r="O11" i="77"/>
  <c r="O13" i="77"/>
  <c r="G17" i="77"/>
  <c r="M53" i="76"/>
  <c r="I12" i="76"/>
  <c r="M30" i="76"/>
  <c r="M35" i="76"/>
  <c r="M37" i="76"/>
  <c r="L96" i="78"/>
  <c r="H95" i="78"/>
  <c r="J95" i="78"/>
  <c r="L73" i="78"/>
  <c r="L75" i="78"/>
  <c r="L77" i="78"/>
  <c r="L79" i="78"/>
  <c r="L81" i="78"/>
  <c r="L83" i="78"/>
  <c r="L85" i="78"/>
  <c r="L87" i="78"/>
  <c r="D95" i="78"/>
  <c r="L39" i="78"/>
  <c r="L41" i="78"/>
  <c r="L43" i="78"/>
  <c r="L45" i="78"/>
  <c r="L48" i="78"/>
  <c r="L50" i="78"/>
  <c r="L52" i="78"/>
  <c r="L54" i="78"/>
  <c r="L56" i="78"/>
  <c r="K61" i="78"/>
  <c r="L7" i="78"/>
  <c r="L9" i="78"/>
  <c r="L11" i="78"/>
  <c r="L13" i="78"/>
  <c r="L15" i="78"/>
  <c r="L17" i="78"/>
  <c r="L19" i="78"/>
  <c r="L21" i="78"/>
  <c r="L23" i="78"/>
  <c r="L25" i="78"/>
  <c r="L27" i="78"/>
  <c r="L31" i="78"/>
  <c r="J32" i="78"/>
  <c r="L8" i="78"/>
  <c r="L10" i="78"/>
  <c r="L12" i="78"/>
  <c r="L14" i="78"/>
  <c r="L16" i="78"/>
  <c r="L18" i="78"/>
  <c r="L20" i="78"/>
  <c r="L22" i="78"/>
  <c r="L24" i="78"/>
  <c r="L26" i="78"/>
  <c r="L28" i="78"/>
  <c r="L30" i="78"/>
  <c r="D32" i="78"/>
  <c r="K32" i="78"/>
  <c r="J66" i="78"/>
  <c r="J37" i="78"/>
  <c r="G38" i="78"/>
  <c r="J61" i="78"/>
  <c r="F37" i="78"/>
  <c r="F38" i="78"/>
  <c r="F66" i="78"/>
  <c r="K95" i="78"/>
  <c r="G67" i="78"/>
  <c r="O8" i="77"/>
  <c r="O10" i="77"/>
  <c r="K16" i="77"/>
  <c r="K18" i="77"/>
  <c r="M16" i="77"/>
  <c r="M17" i="77"/>
  <c r="M18" i="77"/>
  <c r="O7" i="77"/>
  <c r="O9" i="77"/>
  <c r="O12" i="77"/>
  <c r="O14" i="77"/>
  <c r="N15" i="77"/>
  <c r="O15" i="77" s="1"/>
  <c r="G16" i="77"/>
  <c r="N17" i="77"/>
  <c r="G18" i="77"/>
  <c r="G15" i="77"/>
  <c r="N16" i="77"/>
  <c r="K17" i="77"/>
  <c r="N18" i="77"/>
  <c r="K15" i="77"/>
  <c r="I50" i="76"/>
  <c r="L47" i="76"/>
  <c r="M55" i="76"/>
  <c r="L50" i="76"/>
  <c r="M52" i="76"/>
  <c r="I47" i="76"/>
  <c r="M49" i="76"/>
  <c r="M45" i="76"/>
  <c r="K50" i="76"/>
  <c r="E50" i="76"/>
  <c r="M51" i="76"/>
  <c r="M54" i="76"/>
  <c r="M56" i="76"/>
  <c r="E47" i="76"/>
  <c r="M48" i="76"/>
  <c r="C57" i="76"/>
  <c r="M46" i="76"/>
  <c r="M33" i="76"/>
  <c r="M26" i="76"/>
  <c r="M27" i="76"/>
  <c r="E31" i="76"/>
  <c r="M32" i="76"/>
  <c r="M34" i="76"/>
  <c r="M36" i="76"/>
  <c r="K28" i="76"/>
  <c r="M29" i="76"/>
  <c r="M14" i="76"/>
  <c r="M16" i="76"/>
  <c r="M18" i="76"/>
  <c r="M8" i="76"/>
  <c r="E12" i="76"/>
  <c r="M7" i="76"/>
  <c r="M10" i="76"/>
  <c r="L12" i="76"/>
  <c r="K12" i="76"/>
  <c r="M13" i="76"/>
  <c r="M15" i="76"/>
  <c r="M17" i="76"/>
  <c r="K9" i="76"/>
  <c r="E9" i="76"/>
  <c r="M11" i="76"/>
  <c r="H19" i="76"/>
  <c r="I9" i="76"/>
  <c r="D19" i="76"/>
  <c r="G19" i="76"/>
  <c r="L9" i="76"/>
  <c r="D38" i="76"/>
  <c r="E28" i="76"/>
  <c r="H38" i="76"/>
  <c r="I28" i="76"/>
  <c r="L28" i="76"/>
  <c r="K31" i="76"/>
  <c r="G38" i="76"/>
  <c r="I31" i="76"/>
  <c r="L31" i="76"/>
  <c r="K47" i="76"/>
  <c r="H57" i="76"/>
  <c r="M47" i="76" l="1"/>
  <c r="L95" i="78"/>
  <c r="K57" i="76"/>
  <c r="O18" i="77"/>
  <c r="M31" i="76"/>
  <c r="M28" i="76"/>
  <c r="M12" i="76"/>
  <c r="M50" i="76"/>
  <c r="L61" i="78"/>
  <c r="L32" i="78"/>
  <c r="O16" i="77"/>
  <c r="O17" i="77"/>
  <c r="E57" i="76"/>
  <c r="M9" i="76"/>
  <c r="K38" i="76"/>
  <c r="L38" i="76"/>
  <c r="I38" i="76"/>
  <c r="E38" i="76"/>
  <c r="E19" i="76"/>
  <c r="L19" i="76"/>
  <c r="I19" i="76"/>
  <c r="L57" i="76"/>
  <c r="I57" i="76"/>
  <c r="K19" i="76"/>
  <c r="M57" i="76" l="1"/>
  <c r="M38" i="76"/>
  <c r="M19" i="76"/>
  <c r="B32" i="47" l="1"/>
  <c r="C32" i="47"/>
  <c r="H53" i="66" l="1"/>
  <c r="D53" i="66"/>
  <c r="AA7" i="75" l="1"/>
  <c r="AA8" i="75"/>
  <c r="AA9" i="75"/>
  <c r="AA10" i="75"/>
  <c r="AA11" i="75"/>
  <c r="AA12" i="75"/>
  <c r="AA13" i="75"/>
  <c r="AA14" i="75"/>
  <c r="AA15" i="75"/>
  <c r="AA16" i="75"/>
  <c r="AA17" i="75"/>
  <c r="AA18" i="75"/>
  <c r="B32" i="48"/>
  <c r="C32" i="48"/>
  <c r="F32" i="48"/>
  <c r="G32" i="48"/>
  <c r="M7" i="75" l="1"/>
  <c r="M8" i="75"/>
  <c r="M9" i="75"/>
  <c r="M10" i="75"/>
  <c r="M11" i="75"/>
  <c r="M12" i="75"/>
  <c r="AA52" i="75" l="1"/>
  <c r="AA53" i="75"/>
  <c r="AA54" i="75"/>
  <c r="AA55" i="75"/>
  <c r="AA56" i="75"/>
  <c r="AA57" i="75"/>
  <c r="AA58" i="75"/>
  <c r="AA59" i="75"/>
  <c r="AA60" i="75"/>
  <c r="AA61" i="75"/>
  <c r="AA62" i="75"/>
  <c r="AA51" i="75"/>
  <c r="M52" i="75"/>
  <c r="M53" i="75"/>
  <c r="M54" i="75"/>
  <c r="M55" i="75"/>
  <c r="M56" i="75"/>
  <c r="M57" i="75"/>
  <c r="M58" i="75"/>
  <c r="M59" i="75"/>
  <c r="M60" i="75"/>
  <c r="M61" i="75"/>
  <c r="M62" i="75"/>
  <c r="M51" i="75"/>
  <c r="AA30" i="75"/>
  <c r="AA31" i="75"/>
  <c r="AA32" i="75"/>
  <c r="AA33" i="75"/>
  <c r="AA34" i="75"/>
  <c r="AA35" i="75"/>
  <c r="AA36" i="75"/>
  <c r="AA37" i="75"/>
  <c r="AA38" i="75"/>
  <c r="AA39" i="75"/>
  <c r="AA40" i="75"/>
  <c r="AA29" i="75"/>
  <c r="M30" i="75"/>
  <c r="M31" i="75"/>
  <c r="M32" i="75"/>
  <c r="M33" i="75"/>
  <c r="M34" i="75"/>
  <c r="M35" i="75"/>
  <c r="M36" i="75"/>
  <c r="M37" i="75"/>
  <c r="M38" i="75"/>
  <c r="M39" i="75"/>
  <c r="M40" i="75"/>
  <c r="M29" i="75"/>
  <c r="M13" i="75"/>
  <c r="M14" i="75"/>
  <c r="M15" i="75"/>
  <c r="M16" i="75"/>
  <c r="M17" i="75"/>
  <c r="M18" i="75"/>
  <c r="AA52" i="60"/>
  <c r="AA53" i="60"/>
  <c r="AA54" i="60"/>
  <c r="AA55" i="60"/>
  <c r="AA56" i="60"/>
  <c r="AA57" i="60"/>
  <c r="AA58" i="60"/>
  <c r="AA59" i="60"/>
  <c r="AA60" i="60"/>
  <c r="AA61" i="60"/>
  <c r="AA62" i="60"/>
  <c r="AA51" i="60"/>
  <c r="AA30" i="60"/>
  <c r="AA31" i="60"/>
  <c r="AA32" i="60"/>
  <c r="AA33" i="60"/>
  <c r="AA34" i="60"/>
  <c r="AA35" i="60"/>
  <c r="AA36" i="60"/>
  <c r="AA37" i="60"/>
  <c r="AA38" i="60"/>
  <c r="AA39" i="60"/>
  <c r="AA40" i="60"/>
  <c r="AA29" i="60"/>
  <c r="M52" i="60"/>
  <c r="M53" i="60"/>
  <c r="M54" i="60"/>
  <c r="M55" i="60"/>
  <c r="M56" i="60"/>
  <c r="M57" i="60"/>
  <c r="M58" i="60"/>
  <c r="M59" i="60"/>
  <c r="M60" i="60"/>
  <c r="M61" i="60"/>
  <c r="M62" i="60"/>
  <c r="M51" i="60"/>
  <c r="M30" i="60"/>
  <c r="M31" i="60"/>
  <c r="M32" i="60"/>
  <c r="M33" i="60"/>
  <c r="M34" i="60"/>
  <c r="M35" i="60"/>
  <c r="M36" i="60"/>
  <c r="M37" i="60"/>
  <c r="M38" i="60"/>
  <c r="M39" i="60"/>
  <c r="M40" i="60"/>
  <c r="M29" i="60"/>
  <c r="M8" i="60"/>
  <c r="M9" i="60"/>
  <c r="M10" i="60"/>
  <c r="M11" i="60"/>
  <c r="M12" i="60"/>
  <c r="M13" i="60"/>
  <c r="M14" i="60"/>
  <c r="M15" i="60"/>
  <c r="M16" i="60"/>
  <c r="M17" i="60"/>
  <c r="M18" i="60"/>
  <c r="M7" i="60"/>
  <c r="AA63" i="75" l="1"/>
  <c r="M63" i="75"/>
  <c r="AA41" i="75"/>
  <c r="M41" i="75"/>
  <c r="AA19" i="75"/>
  <c r="M19" i="75"/>
  <c r="AA63" i="60"/>
  <c r="M63" i="60"/>
  <c r="AA41" i="60"/>
  <c r="M41" i="60"/>
  <c r="M19" i="60" l="1"/>
  <c r="G32" i="46" l="1"/>
  <c r="F32" i="46"/>
  <c r="L20" i="75" l="1"/>
  <c r="H92" i="68"/>
  <c r="H93" i="68"/>
  <c r="J92" i="68"/>
  <c r="K92" i="68"/>
  <c r="J93" i="68"/>
  <c r="K93" i="68"/>
  <c r="D92" i="68"/>
  <c r="D93" i="68"/>
  <c r="J42" i="66"/>
  <c r="K42" i="66"/>
  <c r="J43" i="66"/>
  <c r="K43" i="66"/>
  <c r="J44" i="66"/>
  <c r="K44" i="66"/>
  <c r="J45" i="66"/>
  <c r="K45" i="66"/>
  <c r="J46" i="66"/>
  <c r="K46" i="66"/>
  <c r="J47" i="66"/>
  <c r="K47" i="66"/>
  <c r="J48" i="66"/>
  <c r="K48" i="66"/>
  <c r="H42" i="66"/>
  <c r="H43" i="66"/>
  <c r="H44" i="66"/>
  <c r="H45" i="66"/>
  <c r="H46" i="66"/>
  <c r="H47" i="66"/>
  <c r="H48" i="66"/>
  <c r="D42" i="66"/>
  <c r="D43" i="66"/>
  <c r="D44" i="66"/>
  <c r="H13" i="66"/>
  <c r="J13" i="66"/>
  <c r="K13" i="66"/>
  <c r="H14" i="66"/>
  <c r="J14" i="66"/>
  <c r="K14" i="66"/>
  <c r="H15" i="66"/>
  <c r="J15" i="66"/>
  <c r="K15" i="66"/>
  <c r="H16" i="66"/>
  <c r="J16" i="66"/>
  <c r="K16" i="66"/>
  <c r="H17" i="66"/>
  <c r="J17" i="66"/>
  <c r="K17" i="66"/>
  <c r="D13" i="66"/>
  <c r="D14" i="66"/>
  <c r="D15" i="66"/>
  <c r="D16" i="66"/>
  <c r="D17" i="66"/>
  <c r="D94" i="47"/>
  <c r="D60" i="47"/>
  <c r="L43" i="66" l="1"/>
  <c r="L16" i="66"/>
  <c r="L92" i="68"/>
  <c r="L93" i="68"/>
  <c r="L47" i="66"/>
  <c r="L45" i="66"/>
  <c r="L44" i="66"/>
  <c r="L14" i="66"/>
  <c r="L48" i="66"/>
  <c r="L46" i="66"/>
  <c r="L42" i="66"/>
  <c r="L15" i="66"/>
  <c r="L17" i="66"/>
  <c r="L13" i="66"/>
  <c r="D67" i="70" l="1"/>
  <c r="D68" i="70"/>
  <c r="D69" i="70"/>
  <c r="D70" i="70"/>
  <c r="D71" i="70"/>
  <c r="D72" i="70"/>
  <c r="D73" i="70"/>
  <c r="H18" i="70"/>
  <c r="J18" i="70"/>
  <c r="K18" i="70"/>
  <c r="H19" i="70"/>
  <c r="J19" i="70"/>
  <c r="K19" i="70"/>
  <c r="H20" i="70"/>
  <c r="J20" i="70"/>
  <c r="K20" i="70"/>
  <c r="H21" i="70"/>
  <c r="J21" i="70"/>
  <c r="K21" i="70"/>
  <c r="H22" i="70"/>
  <c r="J22" i="70"/>
  <c r="K22" i="70"/>
  <c r="H23" i="70"/>
  <c r="J23" i="70"/>
  <c r="K23" i="70"/>
  <c r="H24" i="70"/>
  <c r="J24" i="70"/>
  <c r="K24" i="70"/>
  <c r="H25" i="70"/>
  <c r="J25" i="70"/>
  <c r="K25" i="70"/>
  <c r="D18" i="70"/>
  <c r="D19" i="70"/>
  <c r="D20" i="70"/>
  <c r="D21" i="70"/>
  <c r="D22" i="70"/>
  <c r="D23" i="70"/>
  <c r="D24" i="70"/>
  <c r="D25" i="70"/>
  <c r="H85" i="68"/>
  <c r="J85" i="68"/>
  <c r="K85" i="68"/>
  <c r="H86" i="68"/>
  <c r="J86" i="68"/>
  <c r="K86" i="68"/>
  <c r="H87" i="68"/>
  <c r="J87" i="68"/>
  <c r="K87" i="68"/>
  <c r="H88" i="68"/>
  <c r="J88" i="68"/>
  <c r="K88" i="68"/>
  <c r="H89" i="68"/>
  <c r="J89" i="68"/>
  <c r="K89" i="68"/>
  <c r="H90" i="68"/>
  <c r="J90" i="68"/>
  <c r="K90" i="68"/>
  <c r="H91" i="68"/>
  <c r="J91" i="68"/>
  <c r="K91" i="68"/>
  <c r="D85" i="68"/>
  <c r="D86" i="68"/>
  <c r="D87" i="68"/>
  <c r="D88" i="68"/>
  <c r="D89" i="68"/>
  <c r="D90" i="68"/>
  <c r="D91" i="68"/>
  <c r="D45" i="66"/>
  <c r="D46" i="66"/>
  <c r="D47" i="66"/>
  <c r="D48" i="66"/>
  <c r="D51" i="66"/>
  <c r="D52" i="66"/>
  <c r="H18" i="66"/>
  <c r="J18" i="66"/>
  <c r="K18" i="66"/>
  <c r="H19" i="66"/>
  <c r="J19" i="66"/>
  <c r="K19" i="66"/>
  <c r="H20" i="66"/>
  <c r="J20" i="66"/>
  <c r="K20" i="66"/>
  <c r="H21" i="66"/>
  <c r="J21" i="66"/>
  <c r="K21" i="66"/>
  <c r="H22" i="66"/>
  <c r="J22" i="66"/>
  <c r="K22" i="66"/>
  <c r="H23" i="66"/>
  <c r="J23" i="66"/>
  <c r="K23" i="66"/>
  <c r="H24" i="66"/>
  <c r="J24" i="66"/>
  <c r="K24" i="66"/>
  <c r="H25" i="66"/>
  <c r="J25" i="66"/>
  <c r="K25" i="66"/>
  <c r="H26" i="66"/>
  <c r="J26" i="66"/>
  <c r="K26" i="66"/>
  <c r="H27" i="66"/>
  <c r="J27" i="66"/>
  <c r="K27" i="66"/>
  <c r="H28" i="66"/>
  <c r="J28" i="66"/>
  <c r="K28" i="66"/>
  <c r="H30" i="66"/>
  <c r="D18" i="66"/>
  <c r="D19" i="66"/>
  <c r="D20" i="66"/>
  <c r="D21" i="66"/>
  <c r="D22" i="66"/>
  <c r="D23" i="66"/>
  <c r="D24" i="66"/>
  <c r="D25" i="66"/>
  <c r="D26" i="66"/>
  <c r="D27" i="66"/>
  <c r="D28" i="66"/>
  <c r="D30" i="66"/>
  <c r="H88" i="48"/>
  <c r="J88" i="48"/>
  <c r="K88" i="48"/>
  <c r="H89" i="48"/>
  <c r="J89" i="48"/>
  <c r="K89" i="48"/>
  <c r="H91" i="48"/>
  <c r="D89" i="48"/>
  <c r="D91" i="48"/>
  <c r="H55" i="48"/>
  <c r="J55" i="48"/>
  <c r="K55" i="48"/>
  <c r="H56" i="48"/>
  <c r="J56" i="48"/>
  <c r="K56" i="48"/>
  <c r="D55" i="48"/>
  <c r="D56" i="48"/>
  <c r="J28" i="48"/>
  <c r="K28" i="48"/>
  <c r="H28" i="48"/>
  <c r="D28" i="48"/>
  <c r="J81" i="47"/>
  <c r="K81" i="47"/>
  <c r="J82" i="47"/>
  <c r="K82" i="47"/>
  <c r="J83" i="47"/>
  <c r="K83" i="47"/>
  <c r="J84" i="47"/>
  <c r="K84" i="47"/>
  <c r="J85" i="47"/>
  <c r="K85" i="47"/>
  <c r="J86" i="47"/>
  <c r="K86" i="47"/>
  <c r="J87" i="47"/>
  <c r="K87" i="47"/>
  <c r="H81" i="47"/>
  <c r="H82" i="47"/>
  <c r="H83" i="47"/>
  <c r="H84" i="47"/>
  <c r="H85" i="47"/>
  <c r="H86" i="47"/>
  <c r="H87" i="47"/>
  <c r="D81" i="47"/>
  <c r="D82" i="47"/>
  <c r="D83" i="47"/>
  <c r="D84" i="47"/>
  <c r="D85" i="47"/>
  <c r="D86" i="47"/>
  <c r="D87" i="47"/>
  <c r="J31" i="47"/>
  <c r="K31" i="47"/>
  <c r="H31" i="47"/>
  <c r="D31" i="47"/>
  <c r="H82" i="46"/>
  <c r="J82" i="46"/>
  <c r="K82" i="46"/>
  <c r="H83" i="46"/>
  <c r="J83" i="46"/>
  <c r="K83" i="46"/>
  <c r="H84" i="46"/>
  <c r="J84" i="46"/>
  <c r="K84" i="46"/>
  <c r="H85" i="46"/>
  <c r="J85" i="46"/>
  <c r="K85" i="46"/>
  <c r="H86" i="46"/>
  <c r="J86" i="46"/>
  <c r="K86" i="46"/>
  <c r="H87" i="46"/>
  <c r="J87" i="46"/>
  <c r="K87" i="46"/>
  <c r="H88" i="46"/>
  <c r="J88" i="46"/>
  <c r="K88" i="46"/>
  <c r="H89" i="46"/>
  <c r="J89" i="46"/>
  <c r="K89" i="46"/>
  <c r="H90" i="46"/>
  <c r="J90" i="46"/>
  <c r="K90" i="46"/>
  <c r="H91" i="46"/>
  <c r="J91" i="46"/>
  <c r="K91" i="46"/>
  <c r="H92" i="46"/>
  <c r="J92" i="46"/>
  <c r="K92" i="46"/>
  <c r="H93" i="46"/>
  <c r="J93" i="46"/>
  <c r="K93" i="46"/>
  <c r="D82" i="46"/>
  <c r="D83" i="46"/>
  <c r="D84" i="46"/>
  <c r="D85" i="46"/>
  <c r="D86" i="46"/>
  <c r="D87" i="46"/>
  <c r="D88" i="46"/>
  <c r="D89" i="46"/>
  <c r="D90" i="46"/>
  <c r="D91" i="46"/>
  <c r="D92" i="46"/>
  <c r="D93" i="46"/>
  <c r="J59" i="46"/>
  <c r="K59" i="46"/>
  <c r="H59" i="46"/>
  <c r="D59" i="46"/>
  <c r="J87" i="36"/>
  <c r="K87" i="36"/>
  <c r="J88" i="36"/>
  <c r="K88" i="36"/>
  <c r="J89" i="36"/>
  <c r="K89" i="36"/>
  <c r="J90" i="36"/>
  <c r="K90" i="36"/>
  <c r="J91" i="36"/>
  <c r="K91" i="36"/>
  <c r="J92" i="36"/>
  <c r="K92" i="36"/>
  <c r="J93" i="36"/>
  <c r="K93" i="36"/>
  <c r="H87" i="36"/>
  <c r="H88" i="36"/>
  <c r="H89" i="36"/>
  <c r="H90" i="36"/>
  <c r="H91" i="36"/>
  <c r="H92" i="36"/>
  <c r="H93" i="36"/>
  <c r="D87" i="36"/>
  <c r="D88" i="36"/>
  <c r="D89" i="36"/>
  <c r="D90" i="36"/>
  <c r="D91" i="36"/>
  <c r="D92" i="36"/>
  <c r="D93" i="36"/>
  <c r="D94" i="36"/>
  <c r="H89" i="3"/>
  <c r="J89" i="3"/>
  <c r="K89" i="3"/>
  <c r="H90" i="3"/>
  <c r="J90" i="3"/>
  <c r="K90" i="3"/>
  <c r="H91" i="3"/>
  <c r="J91" i="3"/>
  <c r="K91" i="3"/>
  <c r="H92" i="3"/>
  <c r="J92" i="3"/>
  <c r="K92" i="3"/>
  <c r="H93" i="3"/>
  <c r="J93" i="3"/>
  <c r="K93" i="3"/>
  <c r="H94" i="3"/>
  <c r="J94" i="3"/>
  <c r="K94" i="3"/>
  <c r="D89" i="3"/>
  <c r="D90" i="3"/>
  <c r="D91" i="3"/>
  <c r="D92" i="3"/>
  <c r="D93" i="3"/>
  <c r="D94" i="3"/>
  <c r="L25" i="66" l="1"/>
  <c r="L27" i="66"/>
  <c r="L22" i="66"/>
  <c r="L23" i="70"/>
  <c r="L90" i="68"/>
  <c r="L25" i="70"/>
  <c r="L20" i="70"/>
  <c r="L18" i="70"/>
  <c r="L31" i="47"/>
  <c r="L56" i="48"/>
  <c r="L28" i="48"/>
  <c r="L92" i="46"/>
  <c r="L90" i="46"/>
  <c r="L88" i="46"/>
  <c r="L86" i="46"/>
  <c r="L84" i="46"/>
  <c r="L82" i="46"/>
  <c r="L92" i="36"/>
  <c r="L90" i="36"/>
  <c r="L89" i="36"/>
  <c r="L88" i="36"/>
  <c r="L87" i="36"/>
  <c r="L92" i="3"/>
  <c r="L90" i="3"/>
  <c r="L24" i="70"/>
  <c r="L21" i="70"/>
  <c r="L19" i="70"/>
  <c r="L89" i="68"/>
  <c r="L87" i="68"/>
  <c r="L85" i="68"/>
  <c r="L91" i="68"/>
  <c r="L88" i="68"/>
  <c r="L86" i="68"/>
  <c r="L21" i="66"/>
  <c r="L19" i="66"/>
  <c r="L26" i="66"/>
  <c r="L23" i="66"/>
  <c r="L18" i="66"/>
  <c r="L89" i="48"/>
  <c r="L88" i="48"/>
  <c r="L55" i="48"/>
  <c r="L86" i="47"/>
  <c r="L85" i="47"/>
  <c r="L84" i="47"/>
  <c r="L82" i="47"/>
  <c r="L81" i="47"/>
  <c r="L93" i="46"/>
  <c r="L89" i="46"/>
  <c r="L87" i="46"/>
  <c r="L85" i="46"/>
  <c r="L83" i="46"/>
  <c r="L59" i="46"/>
  <c r="L93" i="36"/>
  <c r="L93" i="3"/>
  <c r="L94" i="3"/>
  <c r="L89" i="3"/>
  <c r="L91" i="3"/>
  <c r="L91" i="36"/>
  <c r="L91" i="46"/>
  <c r="L28" i="66"/>
  <c r="L24" i="66"/>
  <c r="L20" i="66"/>
  <c r="L22" i="70"/>
  <c r="L87" i="47"/>
  <c r="L83" i="47"/>
  <c r="A19" i="75"/>
  <c r="A63" i="75" s="1"/>
  <c r="A63" i="60"/>
  <c r="A41" i="60"/>
  <c r="A41" i="75" l="1"/>
  <c r="O24" i="75"/>
  <c r="AN52" i="75"/>
  <c r="AN61" i="75"/>
  <c r="Y64" i="75"/>
  <c r="Y65" i="75"/>
  <c r="Y66" i="75"/>
  <c r="Y67" i="75"/>
  <c r="K64" i="75"/>
  <c r="K65" i="75"/>
  <c r="K66" i="75"/>
  <c r="K67" i="75"/>
  <c r="L64" i="75"/>
  <c r="L65" i="75"/>
  <c r="L66" i="75"/>
  <c r="L67" i="75"/>
  <c r="M67" i="75" s="1"/>
  <c r="K42" i="75"/>
  <c r="AL42" i="75" s="1"/>
  <c r="K43" i="75"/>
  <c r="AL43" i="75" s="1"/>
  <c r="K44" i="75"/>
  <c r="AL44" i="75" s="1"/>
  <c r="K45" i="75"/>
  <c r="AL45" i="75" s="1"/>
  <c r="Y20" i="75"/>
  <c r="Y21" i="75"/>
  <c r="Y22" i="75"/>
  <c r="Y23" i="75"/>
  <c r="K20" i="75"/>
  <c r="K21" i="75"/>
  <c r="K22" i="75"/>
  <c r="K23" i="75"/>
  <c r="K42" i="60"/>
  <c r="K43" i="60"/>
  <c r="K44" i="60"/>
  <c r="K45" i="60"/>
  <c r="Y42" i="60"/>
  <c r="Y43" i="60"/>
  <c r="Y44" i="60"/>
  <c r="Y45" i="60"/>
  <c r="K20" i="60"/>
  <c r="K21" i="60"/>
  <c r="K22" i="60"/>
  <c r="K23" i="60"/>
  <c r="Y20" i="60"/>
  <c r="Y21" i="60"/>
  <c r="Y22" i="60"/>
  <c r="Y23" i="60"/>
  <c r="K64" i="60"/>
  <c r="K65" i="60"/>
  <c r="K66" i="60"/>
  <c r="K67" i="60"/>
  <c r="Y64" i="60"/>
  <c r="Y65" i="60"/>
  <c r="Y66" i="60"/>
  <c r="Y67" i="60"/>
  <c r="AL67" i="60" l="1"/>
  <c r="AL23" i="75"/>
  <c r="AL23" i="60"/>
  <c r="AL22" i="75"/>
  <c r="AL66" i="75"/>
  <c r="AL45" i="60"/>
  <c r="AL21" i="75"/>
  <c r="AL65" i="75"/>
  <c r="AL20" i="75"/>
  <c r="AL64" i="75"/>
  <c r="AL67" i="75"/>
  <c r="AL66" i="60"/>
  <c r="AL64" i="60"/>
  <c r="AL65" i="60"/>
  <c r="AL44" i="60"/>
  <c r="AL42" i="60"/>
  <c r="AL43" i="60"/>
  <c r="AL22" i="60"/>
  <c r="AL20" i="60"/>
  <c r="AL21" i="60"/>
  <c r="M66" i="75"/>
  <c r="M21" i="75"/>
  <c r="M65" i="75"/>
  <c r="AN51" i="75"/>
  <c r="M20" i="75"/>
  <c r="M64" i="75"/>
  <c r="AN7" i="60"/>
  <c r="AN8" i="60"/>
  <c r="AN63" i="75" l="1"/>
  <c r="F32" i="66"/>
  <c r="G32" i="66"/>
  <c r="AN19" i="60" l="1"/>
  <c r="J54" i="48" l="1"/>
  <c r="K54" i="48"/>
  <c r="H54" i="48"/>
  <c r="D54" i="48"/>
  <c r="L54" i="48" l="1"/>
  <c r="Z67" i="75" l="1"/>
  <c r="AM67" i="75" s="1"/>
  <c r="W67" i="75"/>
  <c r="V67" i="75"/>
  <c r="U67" i="75"/>
  <c r="T67" i="75"/>
  <c r="S67" i="75"/>
  <c r="R67" i="75"/>
  <c r="Q67" i="75"/>
  <c r="P67" i="75"/>
  <c r="I67" i="75"/>
  <c r="H67" i="75"/>
  <c r="G67" i="75"/>
  <c r="F67" i="75"/>
  <c r="E67" i="75"/>
  <c r="D67" i="75"/>
  <c r="C67" i="75"/>
  <c r="B67" i="75"/>
  <c r="Z66" i="75"/>
  <c r="AM66" i="75" s="1"/>
  <c r="AN66" i="75" s="1"/>
  <c r="W66" i="75"/>
  <c r="V66" i="75"/>
  <c r="U66" i="75"/>
  <c r="T66" i="75"/>
  <c r="S66" i="75"/>
  <c r="R66" i="75"/>
  <c r="Q66" i="75"/>
  <c r="P66" i="75"/>
  <c r="I66" i="75"/>
  <c r="H66" i="75"/>
  <c r="G66" i="75"/>
  <c r="F66" i="75"/>
  <c r="E66" i="75"/>
  <c r="D66" i="75"/>
  <c r="C66" i="75"/>
  <c r="B66" i="75"/>
  <c r="Z65" i="75"/>
  <c r="AM65" i="75" s="1"/>
  <c r="AN65" i="75" s="1"/>
  <c r="W65" i="75"/>
  <c r="V65" i="75"/>
  <c r="U65" i="75"/>
  <c r="T65" i="75"/>
  <c r="S65" i="75"/>
  <c r="R65" i="75"/>
  <c r="Q65" i="75"/>
  <c r="P65" i="75"/>
  <c r="I65" i="75"/>
  <c r="H65" i="75"/>
  <c r="G65" i="75"/>
  <c r="F65" i="75"/>
  <c r="E65" i="75"/>
  <c r="D65" i="75"/>
  <c r="C65" i="75"/>
  <c r="B65" i="75"/>
  <c r="Z64" i="75"/>
  <c r="AM64" i="75" s="1"/>
  <c r="AN64" i="75" s="1"/>
  <c r="W64" i="75"/>
  <c r="V64" i="75"/>
  <c r="U64" i="75"/>
  <c r="T64" i="75"/>
  <c r="S64" i="75"/>
  <c r="R64" i="75"/>
  <c r="Q64" i="75"/>
  <c r="P64" i="75"/>
  <c r="I64" i="75"/>
  <c r="H64" i="75"/>
  <c r="G64" i="75"/>
  <c r="F64" i="75"/>
  <c r="E64" i="75"/>
  <c r="D64" i="75"/>
  <c r="C64" i="75"/>
  <c r="B64" i="75"/>
  <c r="AJ62" i="75"/>
  <c r="AI62" i="75"/>
  <c r="AH62" i="75"/>
  <c r="AG62" i="75"/>
  <c r="AF62" i="75"/>
  <c r="AE62" i="75"/>
  <c r="AD62" i="75"/>
  <c r="AC62" i="75"/>
  <c r="AJ61" i="75"/>
  <c r="AI61" i="75"/>
  <c r="AH61" i="75"/>
  <c r="AG61" i="75"/>
  <c r="AF61" i="75"/>
  <c r="AE61" i="75"/>
  <c r="AD61" i="75"/>
  <c r="AC61" i="75"/>
  <c r="AJ60" i="75"/>
  <c r="AI60" i="75"/>
  <c r="AH60" i="75"/>
  <c r="AG60" i="75"/>
  <c r="AF60" i="75"/>
  <c r="AE60" i="75"/>
  <c r="AD60" i="75"/>
  <c r="AC60" i="75"/>
  <c r="AJ59" i="75"/>
  <c r="AI59" i="75"/>
  <c r="AH59" i="75"/>
  <c r="AG59" i="75"/>
  <c r="AF59" i="75"/>
  <c r="AE59" i="75"/>
  <c r="AD59" i="75"/>
  <c r="AC59" i="75"/>
  <c r="AJ58" i="75"/>
  <c r="AI58" i="75"/>
  <c r="AH58" i="75"/>
  <c r="AG58" i="75"/>
  <c r="AF58" i="75"/>
  <c r="AE58" i="75"/>
  <c r="AD58" i="75"/>
  <c r="AC58" i="75"/>
  <c r="AJ57" i="75"/>
  <c r="AI57" i="75"/>
  <c r="AH57" i="75"/>
  <c r="AG57" i="75"/>
  <c r="AF57" i="75"/>
  <c r="AE57" i="75"/>
  <c r="AD57" i="75"/>
  <c r="AC57" i="75"/>
  <c r="AJ56" i="75"/>
  <c r="AI56" i="75"/>
  <c r="AH56" i="75"/>
  <c r="AG56" i="75"/>
  <c r="AF56" i="75"/>
  <c r="AE56" i="75"/>
  <c r="AD56" i="75"/>
  <c r="AC56" i="75"/>
  <c r="AJ55" i="75"/>
  <c r="AI55" i="75"/>
  <c r="AH55" i="75"/>
  <c r="AG55" i="75"/>
  <c r="AF55" i="75"/>
  <c r="AE55" i="75"/>
  <c r="AD55" i="75"/>
  <c r="AC55" i="75"/>
  <c r="AJ54" i="75"/>
  <c r="AI54" i="75"/>
  <c r="AH54" i="75"/>
  <c r="AG54" i="75"/>
  <c r="AF54" i="75"/>
  <c r="AE54" i="75"/>
  <c r="AD54" i="75"/>
  <c r="AC54" i="75"/>
  <c r="AJ53" i="75"/>
  <c r="AI53" i="75"/>
  <c r="AH53" i="75"/>
  <c r="AG53" i="75"/>
  <c r="AF53" i="75"/>
  <c r="AE53" i="75"/>
  <c r="AD53" i="75"/>
  <c r="AC53" i="75"/>
  <c r="AJ52" i="75"/>
  <c r="AI52" i="75"/>
  <c r="AH52" i="75"/>
  <c r="AG52" i="75"/>
  <c r="AF52" i="75"/>
  <c r="AE52" i="75"/>
  <c r="AD52" i="75"/>
  <c r="AC52" i="75"/>
  <c r="AJ51" i="75"/>
  <c r="AI51" i="75"/>
  <c r="AH51" i="75"/>
  <c r="AG51" i="75"/>
  <c r="AF51" i="75"/>
  <c r="AE51" i="75"/>
  <c r="AD51" i="75"/>
  <c r="AC51" i="75"/>
  <c r="Z45" i="75"/>
  <c r="AA45" i="75" s="1"/>
  <c r="W45" i="75"/>
  <c r="V45" i="75"/>
  <c r="U45" i="75"/>
  <c r="T45" i="75"/>
  <c r="S45" i="75"/>
  <c r="R45" i="75"/>
  <c r="Q45" i="75"/>
  <c r="P45" i="75"/>
  <c r="L45" i="75"/>
  <c r="M45" i="75" s="1"/>
  <c r="I45" i="75"/>
  <c r="H45" i="75"/>
  <c r="G45" i="75"/>
  <c r="F45" i="75"/>
  <c r="E45" i="75"/>
  <c r="D45" i="75"/>
  <c r="C45" i="75"/>
  <c r="AD45" i="75" s="1"/>
  <c r="B45" i="75"/>
  <c r="Z44" i="75"/>
  <c r="AA44" i="75" s="1"/>
  <c r="W44" i="75"/>
  <c r="V44" i="75"/>
  <c r="U44" i="75"/>
  <c r="T44" i="75"/>
  <c r="S44" i="75"/>
  <c r="R44" i="75"/>
  <c r="Q44" i="75"/>
  <c r="P44" i="75"/>
  <c r="L44" i="75"/>
  <c r="M44" i="75" s="1"/>
  <c r="I44" i="75"/>
  <c r="H44" i="75"/>
  <c r="G44" i="75"/>
  <c r="F44" i="75"/>
  <c r="E44" i="75"/>
  <c r="D44" i="75"/>
  <c r="C44" i="75"/>
  <c r="B44" i="75"/>
  <c r="Z43" i="75"/>
  <c r="AA43" i="75" s="1"/>
  <c r="W43" i="75"/>
  <c r="V43" i="75"/>
  <c r="U43" i="75"/>
  <c r="T43" i="75"/>
  <c r="S43" i="75"/>
  <c r="R43" i="75"/>
  <c r="Q43" i="75"/>
  <c r="P43" i="75"/>
  <c r="L43" i="75"/>
  <c r="M43" i="75" s="1"/>
  <c r="I43" i="75"/>
  <c r="H43" i="75"/>
  <c r="G43" i="75"/>
  <c r="F43" i="75"/>
  <c r="E43" i="75"/>
  <c r="D43" i="75"/>
  <c r="C43" i="75"/>
  <c r="B43" i="75"/>
  <c r="Z42" i="75"/>
  <c r="AA42" i="75" s="1"/>
  <c r="W42" i="75"/>
  <c r="V42" i="75"/>
  <c r="U42" i="75"/>
  <c r="T42" i="75"/>
  <c r="S42" i="75"/>
  <c r="R42" i="75"/>
  <c r="Q42" i="75"/>
  <c r="P42" i="75"/>
  <c r="L42" i="75"/>
  <c r="M42" i="75" s="1"/>
  <c r="I42" i="75"/>
  <c r="H42" i="75"/>
  <c r="G42" i="75"/>
  <c r="F42" i="75"/>
  <c r="E42" i="75"/>
  <c r="D42" i="75"/>
  <c r="C42" i="75"/>
  <c r="B42" i="75"/>
  <c r="AM40" i="75"/>
  <c r="AN40" i="75" s="1"/>
  <c r="AJ40" i="75"/>
  <c r="AI40" i="75"/>
  <c r="AH40" i="75"/>
  <c r="AG40" i="75"/>
  <c r="AF40" i="75"/>
  <c r="AE40" i="75"/>
  <c r="AD40" i="75"/>
  <c r="AC40" i="75"/>
  <c r="AM39" i="75"/>
  <c r="AN39" i="75" s="1"/>
  <c r="AJ39" i="75"/>
  <c r="AI39" i="75"/>
  <c r="AH39" i="75"/>
  <c r="AG39" i="75"/>
  <c r="AF39" i="75"/>
  <c r="AE39" i="75"/>
  <c r="AD39" i="75"/>
  <c r="AC39" i="75"/>
  <c r="AM38" i="75"/>
  <c r="AN38" i="75" s="1"/>
  <c r="AJ38" i="75"/>
  <c r="AI38" i="75"/>
  <c r="AH38" i="75"/>
  <c r="AG38" i="75"/>
  <c r="AF38" i="75"/>
  <c r="AE38" i="75"/>
  <c r="AD38" i="75"/>
  <c r="AC38" i="75"/>
  <c r="AM37" i="75"/>
  <c r="AN37" i="75" s="1"/>
  <c r="AJ37" i="75"/>
  <c r="AI37" i="75"/>
  <c r="AH37" i="75"/>
  <c r="AG37" i="75"/>
  <c r="AF37" i="75"/>
  <c r="AE37" i="75"/>
  <c r="AD37" i="75"/>
  <c r="AC37" i="75"/>
  <c r="AM36" i="75"/>
  <c r="AN36" i="75" s="1"/>
  <c r="AJ36" i="75"/>
  <c r="AI36" i="75"/>
  <c r="AH36" i="75"/>
  <c r="AG36" i="75"/>
  <c r="AF36" i="75"/>
  <c r="AE36" i="75"/>
  <c r="AD36" i="75"/>
  <c r="AC36" i="75"/>
  <c r="AM35" i="75"/>
  <c r="AN35" i="75" s="1"/>
  <c r="AJ35" i="75"/>
  <c r="AI35" i="75"/>
  <c r="AH35" i="75"/>
  <c r="AG35" i="75"/>
  <c r="AF35" i="75"/>
  <c r="AE35" i="75"/>
  <c r="AD35" i="75"/>
  <c r="AC35" i="75"/>
  <c r="AM34" i="75"/>
  <c r="AN34" i="75" s="1"/>
  <c r="AJ34" i="75"/>
  <c r="AI34" i="75"/>
  <c r="AH34" i="75"/>
  <c r="AG34" i="75"/>
  <c r="AF34" i="75"/>
  <c r="AE34" i="75"/>
  <c r="AD34" i="75"/>
  <c r="AC34" i="75"/>
  <c r="AM33" i="75"/>
  <c r="AN33" i="75" s="1"/>
  <c r="AJ33" i="75"/>
  <c r="AI33" i="75"/>
  <c r="AH33" i="75"/>
  <c r="AG33" i="75"/>
  <c r="AF33" i="75"/>
  <c r="AE33" i="75"/>
  <c r="AD33" i="75"/>
  <c r="AC33" i="75"/>
  <c r="AM32" i="75"/>
  <c r="AN32" i="75" s="1"/>
  <c r="AJ32" i="75"/>
  <c r="AI32" i="75"/>
  <c r="AH32" i="75"/>
  <c r="AG32" i="75"/>
  <c r="AF32" i="75"/>
  <c r="AE32" i="75"/>
  <c r="AD32" i="75"/>
  <c r="AC32" i="75"/>
  <c r="AM31" i="75"/>
  <c r="AN31" i="75" s="1"/>
  <c r="AJ31" i="75"/>
  <c r="AI31" i="75"/>
  <c r="AH31" i="75"/>
  <c r="AG31" i="75"/>
  <c r="AF31" i="75"/>
  <c r="AE31" i="75"/>
  <c r="AD31" i="75"/>
  <c r="AC31" i="75"/>
  <c r="AM30" i="75"/>
  <c r="AN30" i="75" s="1"/>
  <c r="AJ30" i="75"/>
  <c r="AI30" i="75"/>
  <c r="AH30" i="75"/>
  <c r="AG30" i="75"/>
  <c r="AF30" i="75"/>
  <c r="AE30" i="75"/>
  <c r="AD30" i="75"/>
  <c r="AC30" i="75"/>
  <c r="AM29" i="75"/>
  <c r="AN29" i="75" s="1"/>
  <c r="AJ29" i="75"/>
  <c r="AI29" i="75"/>
  <c r="AH29" i="75"/>
  <c r="AG29" i="75"/>
  <c r="AF29" i="75"/>
  <c r="AE29" i="75"/>
  <c r="AD29" i="75"/>
  <c r="AC29" i="75"/>
  <c r="M26" i="75"/>
  <c r="Z23" i="75"/>
  <c r="AA23" i="75" s="1"/>
  <c r="W23" i="75"/>
  <c r="V23" i="75"/>
  <c r="U23" i="75"/>
  <c r="T23" i="75"/>
  <c r="S23" i="75"/>
  <c r="R23" i="75"/>
  <c r="Q23" i="75"/>
  <c r="P23" i="75"/>
  <c r="L23" i="75"/>
  <c r="M23" i="75" s="1"/>
  <c r="I23" i="75"/>
  <c r="H23" i="75"/>
  <c r="G23" i="75"/>
  <c r="F23" i="75"/>
  <c r="E23" i="75"/>
  <c r="D23" i="75"/>
  <c r="C23" i="75"/>
  <c r="B23" i="75"/>
  <c r="Z22" i="75"/>
  <c r="AA22" i="75" s="1"/>
  <c r="W22" i="75"/>
  <c r="V22" i="75"/>
  <c r="U22" i="75"/>
  <c r="T22" i="75"/>
  <c r="S22" i="75"/>
  <c r="R22" i="75"/>
  <c r="Q22" i="75"/>
  <c r="P22" i="75"/>
  <c r="L22" i="75"/>
  <c r="I22" i="75"/>
  <c r="H22" i="75"/>
  <c r="G22" i="75"/>
  <c r="F22" i="75"/>
  <c r="E22" i="75"/>
  <c r="D22" i="75"/>
  <c r="C22" i="75"/>
  <c r="B22" i="75"/>
  <c r="Z21" i="75"/>
  <c r="AM21" i="75" s="1"/>
  <c r="AN21" i="75" s="1"/>
  <c r="W21" i="75"/>
  <c r="V21" i="75"/>
  <c r="U21" i="75"/>
  <c r="T21" i="75"/>
  <c r="S21" i="75"/>
  <c r="R21" i="75"/>
  <c r="Q21" i="75"/>
  <c r="P21" i="75"/>
  <c r="I21" i="75"/>
  <c r="H21" i="75"/>
  <c r="G21" i="75"/>
  <c r="F21" i="75"/>
  <c r="E21" i="75"/>
  <c r="D21" i="75"/>
  <c r="C21" i="75"/>
  <c r="B21" i="75"/>
  <c r="Z20" i="75"/>
  <c r="AM20" i="75" s="1"/>
  <c r="AN20" i="75" s="1"/>
  <c r="W20" i="75"/>
  <c r="V20" i="75"/>
  <c r="U20" i="75"/>
  <c r="T20" i="75"/>
  <c r="S20" i="75"/>
  <c r="R20" i="75"/>
  <c r="Q20" i="75"/>
  <c r="P20" i="75"/>
  <c r="I20" i="75"/>
  <c r="H20" i="75"/>
  <c r="G20" i="75"/>
  <c r="F20" i="75"/>
  <c r="E20" i="75"/>
  <c r="D20" i="75"/>
  <c r="C20" i="75"/>
  <c r="B20" i="75"/>
  <c r="AJ18" i="75"/>
  <c r="AI18" i="75"/>
  <c r="AH18" i="75"/>
  <c r="AG18" i="75"/>
  <c r="AF18" i="75"/>
  <c r="AE18" i="75"/>
  <c r="AD18" i="75"/>
  <c r="AC18" i="75"/>
  <c r="AJ17" i="75"/>
  <c r="AI17" i="75"/>
  <c r="AH17" i="75"/>
  <c r="AG17" i="75"/>
  <c r="AF17" i="75"/>
  <c r="AE17" i="75"/>
  <c r="AD17" i="75"/>
  <c r="AC17" i="75"/>
  <c r="AJ16" i="75"/>
  <c r="AI16" i="75"/>
  <c r="AH16" i="75"/>
  <c r="AG16" i="75"/>
  <c r="AF16" i="75"/>
  <c r="AE16" i="75"/>
  <c r="AD16" i="75"/>
  <c r="AC16" i="75"/>
  <c r="AJ15" i="75"/>
  <c r="AI15" i="75"/>
  <c r="AH15" i="75"/>
  <c r="AG15" i="75"/>
  <c r="AF15" i="75"/>
  <c r="AE15" i="75"/>
  <c r="AD15" i="75"/>
  <c r="AC15" i="75"/>
  <c r="AJ14" i="75"/>
  <c r="AI14" i="75"/>
  <c r="AH14" i="75"/>
  <c r="AG14" i="75"/>
  <c r="AF14" i="75"/>
  <c r="AE14" i="75"/>
  <c r="AD14" i="75"/>
  <c r="AC14" i="75"/>
  <c r="AJ13" i="75"/>
  <c r="AI13" i="75"/>
  <c r="AH13" i="75"/>
  <c r="AG13" i="75"/>
  <c r="AF13" i="75"/>
  <c r="AE13" i="75"/>
  <c r="AD13" i="75"/>
  <c r="AC13" i="75"/>
  <c r="AJ12" i="75"/>
  <c r="AI12" i="75"/>
  <c r="AH12" i="75"/>
  <c r="AG12" i="75"/>
  <c r="AF12" i="75"/>
  <c r="AE12" i="75"/>
  <c r="AD12" i="75"/>
  <c r="AC12" i="75"/>
  <c r="AJ11" i="75"/>
  <c r="AI11" i="75"/>
  <c r="AH11" i="75"/>
  <c r="AG11" i="75"/>
  <c r="AF11" i="75"/>
  <c r="AE11" i="75"/>
  <c r="AD11" i="75"/>
  <c r="AC11" i="75"/>
  <c r="AJ10" i="75"/>
  <c r="AI10" i="75"/>
  <c r="AH10" i="75"/>
  <c r="AG10" i="75"/>
  <c r="AF10" i="75"/>
  <c r="AE10" i="75"/>
  <c r="AD10" i="75"/>
  <c r="AC10" i="75"/>
  <c r="AJ9" i="75"/>
  <c r="AI9" i="75"/>
  <c r="AH9" i="75"/>
  <c r="AG9" i="75"/>
  <c r="AF9" i="75"/>
  <c r="AE9" i="75"/>
  <c r="AD9" i="75"/>
  <c r="AC9" i="75"/>
  <c r="AN8" i="75"/>
  <c r="AJ8" i="75"/>
  <c r="AI8" i="75"/>
  <c r="AH8" i="75"/>
  <c r="AG8" i="75"/>
  <c r="AF8" i="75"/>
  <c r="AE8" i="75"/>
  <c r="AD8" i="75"/>
  <c r="AC8" i="75"/>
  <c r="AN7" i="75"/>
  <c r="AJ7" i="75"/>
  <c r="AI7" i="75"/>
  <c r="AH7" i="75"/>
  <c r="AG7" i="75"/>
  <c r="AF7" i="75"/>
  <c r="AE7" i="75"/>
  <c r="AD7" i="75"/>
  <c r="AC7" i="75"/>
  <c r="AM22" i="75" l="1"/>
  <c r="AN22" i="75" s="1"/>
  <c r="AD44" i="75"/>
  <c r="AC44" i="75"/>
  <c r="AE44" i="75"/>
  <c r="AA21" i="75"/>
  <c r="AA20" i="75"/>
  <c r="M22" i="75"/>
  <c r="AA67" i="75"/>
  <c r="AN67" i="75"/>
  <c r="AA66" i="75"/>
  <c r="AE23" i="75"/>
  <c r="AG23" i="75"/>
  <c r="AI23" i="75"/>
  <c r="AD65" i="75"/>
  <c r="AF65" i="75"/>
  <c r="AH65" i="75"/>
  <c r="AJ65" i="75"/>
  <c r="AD66" i="75"/>
  <c r="AF66" i="75"/>
  <c r="AH66" i="75"/>
  <c r="AJ66" i="75"/>
  <c r="AA65" i="75"/>
  <c r="AA64" i="75"/>
  <c r="AG44" i="75"/>
  <c r="AI44" i="75"/>
  <c r="AM44" i="75"/>
  <c r="AN44" i="75" s="1"/>
  <c r="AD19" i="75"/>
  <c r="AF19" i="75"/>
  <c r="AH19" i="75"/>
  <c r="AJ19" i="75"/>
  <c r="AC20" i="75"/>
  <c r="AE20" i="75"/>
  <c r="AG20" i="75"/>
  <c r="AI20" i="75"/>
  <c r="AC23" i="75"/>
  <c r="AD43" i="75"/>
  <c r="AF43" i="75"/>
  <c r="AH43" i="75"/>
  <c r="AJ43" i="75"/>
  <c r="AG63" i="75"/>
  <c r="AD63" i="75"/>
  <c r="AF63" i="75"/>
  <c r="AH63" i="75"/>
  <c r="AJ63" i="75"/>
  <c r="AF23" i="75"/>
  <c r="AH23" i="75"/>
  <c r="AJ23" i="75"/>
  <c r="AD21" i="75"/>
  <c r="AF21" i="75"/>
  <c r="AH21" i="75"/>
  <c r="AJ21" i="75"/>
  <c r="AD22" i="75"/>
  <c r="AF22" i="75"/>
  <c r="AH22" i="75"/>
  <c r="AJ22" i="75"/>
  <c r="AD41" i="75"/>
  <c r="AF41" i="75"/>
  <c r="AH41" i="75"/>
  <c r="AJ41" i="75"/>
  <c r="AD42" i="75"/>
  <c r="AC42" i="75"/>
  <c r="AE42" i="75"/>
  <c r="AG42" i="75"/>
  <c r="AI42" i="75"/>
  <c r="AM42" i="75"/>
  <c r="AN42" i="75" s="1"/>
  <c r="AH45" i="75"/>
  <c r="AC64" i="75"/>
  <c r="AG64" i="75"/>
  <c r="AC67" i="75"/>
  <c r="AG67" i="75"/>
  <c r="AC19" i="75"/>
  <c r="AE19" i="75"/>
  <c r="AG19" i="75"/>
  <c r="AI19" i="75"/>
  <c r="AD20" i="75"/>
  <c r="AF20" i="75"/>
  <c r="AH20" i="75"/>
  <c r="AJ20" i="75"/>
  <c r="AC21" i="75"/>
  <c r="AE21" i="75"/>
  <c r="AG21" i="75"/>
  <c r="AI21" i="75"/>
  <c r="AH42" i="75"/>
  <c r="AH44" i="75"/>
  <c r="AC45" i="75"/>
  <c r="AE45" i="75"/>
  <c r="AG45" i="75"/>
  <c r="AI45" i="75"/>
  <c r="AM45" i="75"/>
  <c r="AN45" i="75" s="1"/>
  <c r="AG65" i="75"/>
  <c r="AC22" i="75"/>
  <c r="AE22" i="75"/>
  <c r="AG22" i="75"/>
  <c r="AI22" i="75"/>
  <c r="AD23" i="75"/>
  <c r="AC41" i="75"/>
  <c r="AE41" i="75"/>
  <c r="AG41" i="75"/>
  <c r="AI41" i="75"/>
  <c r="AM41" i="75"/>
  <c r="AN41" i="75" s="1"/>
  <c r="AF42" i="75"/>
  <c r="AJ42" i="75"/>
  <c r="AC43" i="75"/>
  <c r="AE43" i="75"/>
  <c r="AG43" i="75"/>
  <c r="AI43" i="75"/>
  <c r="AM43" i="75"/>
  <c r="AN43" i="75" s="1"/>
  <c r="AF44" i="75"/>
  <c r="AJ44" i="75"/>
  <c r="AF45" i="75"/>
  <c r="AJ45" i="75"/>
  <c r="AC63" i="75"/>
  <c r="AD64" i="75"/>
  <c r="AF64" i="75"/>
  <c r="AH64" i="75"/>
  <c r="AJ64" i="75"/>
  <c r="AC65" i="75"/>
  <c r="AC66" i="75"/>
  <c r="AG66" i="75"/>
  <c r="AD67" i="75"/>
  <c r="AF67" i="75"/>
  <c r="AH67" i="75"/>
  <c r="AJ67" i="75"/>
  <c r="M48" i="75"/>
  <c r="AE64" i="75"/>
  <c r="AI64" i="75"/>
  <c r="AE66" i="75"/>
  <c r="AI66" i="75"/>
  <c r="AN23" i="75"/>
  <c r="AE63" i="75"/>
  <c r="AI63" i="75"/>
  <c r="AE65" i="75"/>
  <c r="AI65" i="75"/>
  <c r="AE67" i="75"/>
  <c r="AI67" i="75"/>
  <c r="AN19" i="75" l="1"/>
  <c r="AA48" i="75"/>
  <c r="G61" i="3" l="1"/>
  <c r="B95" i="47" l="1"/>
  <c r="C95" i="47"/>
  <c r="G95" i="46"/>
  <c r="F95" i="46"/>
  <c r="F61" i="3" l="1"/>
  <c r="H57" i="46" l="1"/>
  <c r="J57" i="46"/>
  <c r="K57" i="46"/>
  <c r="H58" i="46"/>
  <c r="J58" i="46"/>
  <c r="K58" i="46"/>
  <c r="D57" i="46"/>
  <c r="D58" i="46"/>
  <c r="H94" i="36"/>
  <c r="J94" i="36"/>
  <c r="K94" i="36"/>
  <c r="L58" i="46" l="1"/>
  <c r="L57" i="46"/>
  <c r="D83" i="70"/>
  <c r="L94" i="36"/>
  <c r="L20" i="60" l="1"/>
  <c r="J94" i="68"/>
  <c r="K94" i="68"/>
  <c r="H94" i="68"/>
  <c r="D94" i="68"/>
  <c r="M20" i="60" l="1"/>
  <c r="L94" i="68"/>
  <c r="J43" i="47"/>
  <c r="K43" i="47"/>
  <c r="J44" i="47"/>
  <c r="K44" i="47"/>
  <c r="J45" i="47"/>
  <c r="K45" i="47"/>
  <c r="J46" i="47"/>
  <c r="K46" i="47"/>
  <c r="J47" i="47"/>
  <c r="K47" i="47"/>
  <c r="J48" i="47"/>
  <c r="K48" i="47"/>
  <c r="J49" i="47"/>
  <c r="K49" i="47"/>
  <c r="J50" i="47"/>
  <c r="K50" i="47"/>
  <c r="H44" i="47"/>
  <c r="H45" i="47"/>
  <c r="H46" i="47"/>
  <c r="H47" i="47"/>
  <c r="H48" i="47"/>
  <c r="H49" i="47"/>
  <c r="H50" i="47"/>
  <c r="D44" i="47"/>
  <c r="D45" i="47"/>
  <c r="D46" i="47"/>
  <c r="D47" i="47"/>
  <c r="D48" i="47"/>
  <c r="D49" i="47"/>
  <c r="D50" i="47"/>
  <c r="J30" i="47"/>
  <c r="K30" i="47"/>
  <c r="H30" i="47"/>
  <c r="D30" i="47"/>
  <c r="H94" i="46"/>
  <c r="J94" i="46"/>
  <c r="K94" i="46"/>
  <c r="D94" i="46"/>
  <c r="L45" i="47" l="1"/>
  <c r="L49" i="47"/>
  <c r="L47" i="47"/>
  <c r="L46" i="47"/>
  <c r="L30" i="47"/>
  <c r="L50" i="47"/>
  <c r="L43" i="47"/>
  <c r="L48" i="47"/>
  <c r="L44" i="47"/>
  <c r="L94" i="46"/>
  <c r="J66" i="70" l="1"/>
  <c r="K66" i="70"/>
  <c r="D66" i="70"/>
  <c r="H82" i="68"/>
  <c r="J82" i="68"/>
  <c r="K82" i="68"/>
  <c r="H83" i="68"/>
  <c r="J83" i="68"/>
  <c r="K83" i="68"/>
  <c r="H84" i="68"/>
  <c r="J84" i="68"/>
  <c r="K84" i="68"/>
  <c r="D82" i="68"/>
  <c r="D83" i="68"/>
  <c r="D84" i="68"/>
  <c r="G61" i="68"/>
  <c r="F61" i="68"/>
  <c r="C61" i="68"/>
  <c r="B61" i="68"/>
  <c r="H60" i="68"/>
  <c r="J60" i="68"/>
  <c r="K60" i="68"/>
  <c r="D60" i="68"/>
  <c r="H77" i="47"/>
  <c r="J77" i="47"/>
  <c r="K77" i="47"/>
  <c r="H78" i="47"/>
  <c r="J78" i="47"/>
  <c r="K78" i="47"/>
  <c r="H79" i="47"/>
  <c r="J79" i="47"/>
  <c r="K79" i="47"/>
  <c r="H80" i="47"/>
  <c r="J80" i="47"/>
  <c r="K80" i="47"/>
  <c r="D77" i="47"/>
  <c r="D78" i="47"/>
  <c r="D79" i="47"/>
  <c r="D80" i="47"/>
  <c r="J25" i="47"/>
  <c r="K25" i="47"/>
  <c r="J26" i="47"/>
  <c r="K26" i="47"/>
  <c r="J27" i="47"/>
  <c r="K27" i="47"/>
  <c r="J28" i="47"/>
  <c r="K28" i="47"/>
  <c r="J29" i="47"/>
  <c r="K29" i="47"/>
  <c r="H25" i="47"/>
  <c r="H26" i="47"/>
  <c r="H27" i="47"/>
  <c r="H28" i="47"/>
  <c r="H29" i="47"/>
  <c r="D27" i="47"/>
  <c r="D28" i="47"/>
  <c r="D29" i="47"/>
  <c r="D25" i="47"/>
  <c r="D26" i="47"/>
  <c r="H76" i="46"/>
  <c r="J76" i="46"/>
  <c r="K76" i="46"/>
  <c r="H77" i="46"/>
  <c r="J77" i="46"/>
  <c r="K77" i="46"/>
  <c r="H78" i="46"/>
  <c r="J78" i="46"/>
  <c r="K78" i="46"/>
  <c r="H79" i="46"/>
  <c r="J79" i="46"/>
  <c r="K79" i="46"/>
  <c r="H80" i="46"/>
  <c r="J80" i="46"/>
  <c r="K80" i="46"/>
  <c r="H81" i="46"/>
  <c r="J81" i="46"/>
  <c r="K81" i="46"/>
  <c r="D76" i="46"/>
  <c r="D77" i="46"/>
  <c r="D78" i="46"/>
  <c r="D79" i="46"/>
  <c r="D80" i="46"/>
  <c r="D81" i="46"/>
  <c r="J56" i="46"/>
  <c r="K56" i="46"/>
  <c r="H56" i="46"/>
  <c r="D56" i="46"/>
  <c r="J24" i="46"/>
  <c r="K24" i="46"/>
  <c r="J25" i="46"/>
  <c r="K25" i="46"/>
  <c r="J26" i="46"/>
  <c r="K26" i="46"/>
  <c r="J27" i="46"/>
  <c r="K27" i="46"/>
  <c r="H24" i="46"/>
  <c r="H25" i="46"/>
  <c r="D24" i="46"/>
  <c r="D25" i="46"/>
  <c r="J84" i="36"/>
  <c r="K84" i="36"/>
  <c r="J85" i="36"/>
  <c r="K85" i="36"/>
  <c r="J86" i="36"/>
  <c r="K86" i="36"/>
  <c r="H84" i="36"/>
  <c r="H85" i="36"/>
  <c r="D84" i="36"/>
  <c r="D85" i="36"/>
  <c r="D86" i="36"/>
  <c r="J87" i="3"/>
  <c r="K87" i="3"/>
  <c r="J88" i="3"/>
  <c r="K88" i="3"/>
  <c r="H87" i="3"/>
  <c r="H88" i="3"/>
  <c r="D87" i="3"/>
  <c r="D88" i="3"/>
  <c r="L29" i="47" l="1"/>
  <c r="L25" i="47"/>
  <c r="L24" i="46"/>
  <c r="L60" i="68"/>
  <c r="L84" i="36"/>
  <c r="L66" i="70"/>
  <c r="L83" i="68"/>
  <c r="D61" i="68"/>
  <c r="L26" i="46"/>
  <c r="L25" i="46"/>
  <c r="L87" i="3"/>
  <c r="L84" i="68"/>
  <c r="J61" i="68"/>
  <c r="K61" i="68"/>
  <c r="L77" i="47"/>
  <c r="L27" i="47"/>
  <c r="L26" i="47"/>
  <c r="L28" i="47"/>
  <c r="L76" i="46"/>
  <c r="L79" i="46"/>
  <c r="L77" i="46"/>
  <c r="L56" i="46"/>
  <c r="L27" i="46"/>
  <c r="L86" i="36"/>
  <c r="L85" i="36"/>
  <c r="L88" i="3"/>
  <c r="L82" i="68"/>
  <c r="H61" i="68"/>
  <c r="L79" i="47"/>
  <c r="L78" i="47"/>
  <c r="L80" i="47"/>
  <c r="L81" i="46"/>
  <c r="L80" i="46"/>
  <c r="L78" i="46"/>
  <c r="AN52" i="60"/>
  <c r="AN61" i="60"/>
  <c r="AN62" i="60"/>
  <c r="AN51" i="60"/>
  <c r="AJ51" i="60"/>
  <c r="AJ52" i="60"/>
  <c r="AJ53" i="60"/>
  <c r="AJ54" i="60"/>
  <c r="AJ55" i="60"/>
  <c r="AJ56" i="60"/>
  <c r="AJ57" i="60"/>
  <c r="AJ58" i="60"/>
  <c r="AJ59" i="60"/>
  <c r="AJ60" i="60"/>
  <c r="AJ61" i="60"/>
  <c r="AJ62" i="60"/>
  <c r="Z64" i="60"/>
  <c r="W64" i="60"/>
  <c r="W65" i="60"/>
  <c r="W66" i="60"/>
  <c r="W67" i="60"/>
  <c r="L64" i="60"/>
  <c r="I64" i="60"/>
  <c r="I65" i="60"/>
  <c r="I66" i="60"/>
  <c r="I67" i="60"/>
  <c r="AN30" i="60"/>
  <c r="AN39" i="60"/>
  <c r="AN40" i="60"/>
  <c r="AN29" i="60"/>
  <c r="AJ29" i="60"/>
  <c r="AJ30" i="60"/>
  <c r="AJ31" i="60"/>
  <c r="AJ32" i="60"/>
  <c r="AJ33" i="60"/>
  <c r="AJ34" i="60"/>
  <c r="AJ35" i="60"/>
  <c r="AJ36" i="60"/>
  <c r="AJ37" i="60"/>
  <c r="AJ38" i="60"/>
  <c r="AJ39" i="60"/>
  <c r="AJ40" i="60"/>
  <c r="Z42" i="60"/>
  <c r="W42" i="60"/>
  <c r="W43" i="60"/>
  <c r="W44" i="60"/>
  <c r="W45" i="60"/>
  <c r="L42" i="60"/>
  <c r="I42" i="60"/>
  <c r="I43" i="60"/>
  <c r="I44" i="60"/>
  <c r="I45" i="60"/>
  <c r="AJ7" i="60"/>
  <c r="AJ8" i="60"/>
  <c r="AJ9" i="60"/>
  <c r="AJ10" i="60"/>
  <c r="AJ11" i="60"/>
  <c r="AJ12" i="60"/>
  <c r="AJ13" i="60"/>
  <c r="AJ14" i="60"/>
  <c r="AJ15" i="60"/>
  <c r="AJ16" i="60"/>
  <c r="AJ17" i="60"/>
  <c r="AJ18" i="60"/>
  <c r="Z20" i="60"/>
  <c r="AM20" i="60" s="1"/>
  <c r="AN20" i="60" s="1"/>
  <c r="W20" i="60"/>
  <c r="W21" i="60"/>
  <c r="W22" i="60"/>
  <c r="W23" i="60"/>
  <c r="I20" i="60"/>
  <c r="I21" i="60"/>
  <c r="I22" i="60"/>
  <c r="I23" i="60"/>
  <c r="AJ63" i="60"/>
  <c r="AJ41" i="60"/>
  <c r="AJ19" i="60"/>
  <c r="J18" i="74"/>
  <c r="I18" i="74"/>
  <c r="F18" i="74"/>
  <c r="E18" i="74"/>
  <c r="J17" i="74"/>
  <c r="I17" i="74"/>
  <c r="F17" i="74"/>
  <c r="E17" i="74"/>
  <c r="J16" i="74"/>
  <c r="I16" i="74"/>
  <c r="F16" i="74"/>
  <c r="E16" i="74"/>
  <c r="N15" i="74"/>
  <c r="M15" i="74"/>
  <c r="K15" i="74"/>
  <c r="G15" i="74"/>
  <c r="N14" i="74"/>
  <c r="M14" i="74"/>
  <c r="K14" i="74"/>
  <c r="G14" i="74"/>
  <c r="N13" i="74"/>
  <c r="M13" i="74"/>
  <c r="K13" i="74"/>
  <c r="G13" i="74"/>
  <c r="N12" i="74"/>
  <c r="M12" i="74"/>
  <c r="K12" i="74"/>
  <c r="G12" i="74"/>
  <c r="N11" i="74"/>
  <c r="M11" i="74"/>
  <c r="K11" i="74"/>
  <c r="G11" i="74"/>
  <c r="N10" i="74"/>
  <c r="M10" i="74"/>
  <c r="K10" i="74"/>
  <c r="G10" i="74"/>
  <c r="N9" i="74"/>
  <c r="M9" i="74"/>
  <c r="K9" i="74"/>
  <c r="G9" i="74"/>
  <c r="N8" i="74"/>
  <c r="M8" i="74"/>
  <c r="K8" i="74"/>
  <c r="G8" i="74"/>
  <c r="N7" i="74"/>
  <c r="M7" i="74"/>
  <c r="K7" i="74"/>
  <c r="G7" i="74"/>
  <c r="N6" i="74"/>
  <c r="M6" i="74"/>
  <c r="J6" i="74"/>
  <c r="I6" i="74"/>
  <c r="M5" i="74"/>
  <c r="I5" i="74"/>
  <c r="J18" i="73"/>
  <c r="I18" i="73"/>
  <c r="F18" i="73"/>
  <c r="E18" i="73"/>
  <c r="J17" i="73"/>
  <c r="I17" i="73"/>
  <c r="F17" i="73"/>
  <c r="E17" i="73"/>
  <c r="J16" i="73"/>
  <c r="I16" i="73"/>
  <c r="F16" i="73"/>
  <c r="E16" i="73"/>
  <c r="N15" i="73"/>
  <c r="M15" i="73"/>
  <c r="K15" i="73"/>
  <c r="G15" i="73"/>
  <c r="N14" i="73"/>
  <c r="M14" i="73"/>
  <c r="K14" i="73"/>
  <c r="G14" i="73"/>
  <c r="N13" i="73"/>
  <c r="M13" i="73"/>
  <c r="K13" i="73"/>
  <c r="G13" i="73"/>
  <c r="N12" i="73"/>
  <c r="M12" i="73"/>
  <c r="K12" i="73"/>
  <c r="G12" i="73"/>
  <c r="N11" i="73"/>
  <c r="M11" i="73"/>
  <c r="K11" i="73"/>
  <c r="G11" i="73"/>
  <c r="N10" i="73"/>
  <c r="M10" i="73"/>
  <c r="K10" i="73"/>
  <c r="G10" i="73"/>
  <c r="N9" i="73"/>
  <c r="M9" i="73"/>
  <c r="K9" i="73"/>
  <c r="G9" i="73"/>
  <c r="N8" i="73"/>
  <c r="M8" i="73"/>
  <c r="K8" i="73"/>
  <c r="G8" i="73"/>
  <c r="N7" i="73"/>
  <c r="M7" i="73"/>
  <c r="K7" i="73"/>
  <c r="G7" i="73"/>
  <c r="N6" i="73"/>
  <c r="M6" i="73"/>
  <c r="J6" i="73"/>
  <c r="I6" i="73"/>
  <c r="M5" i="73"/>
  <c r="I5" i="73"/>
  <c r="J18" i="72"/>
  <c r="I18" i="72"/>
  <c r="F18" i="72"/>
  <c r="E18" i="72"/>
  <c r="J17" i="72"/>
  <c r="I17" i="72"/>
  <c r="F17" i="72"/>
  <c r="E17" i="72"/>
  <c r="J16" i="72"/>
  <c r="I16" i="72"/>
  <c r="F16" i="72"/>
  <c r="E16" i="72"/>
  <c r="N15" i="72"/>
  <c r="M15" i="72"/>
  <c r="K15" i="72"/>
  <c r="G15" i="72"/>
  <c r="N14" i="72"/>
  <c r="M14" i="72"/>
  <c r="K14" i="72"/>
  <c r="G14" i="72"/>
  <c r="N13" i="72"/>
  <c r="M13" i="72"/>
  <c r="K13" i="72"/>
  <c r="G13" i="72"/>
  <c r="N12" i="72"/>
  <c r="M12" i="72"/>
  <c r="K12" i="72"/>
  <c r="G12" i="72"/>
  <c r="N11" i="72"/>
  <c r="M11" i="72"/>
  <c r="K11" i="72"/>
  <c r="G11" i="72"/>
  <c r="M10" i="72"/>
  <c r="O10" i="72" s="1"/>
  <c r="K10" i="72"/>
  <c r="G10" i="72"/>
  <c r="N9" i="72"/>
  <c r="M9" i="72"/>
  <c r="K9" i="72"/>
  <c r="G9" i="72"/>
  <c r="N8" i="72"/>
  <c r="M8" i="72"/>
  <c r="K8" i="72"/>
  <c r="G8" i="72"/>
  <c r="N7" i="72"/>
  <c r="M7" i="72"/>
  <c r="K7" i="72"/>
  <c r="G7" i="72"/>
  <c r="N6" i="72"/>
  <c r="M6" i="72"/>
  <c r="J6" i="72"/>
  <c r="I6" i="72"/>
  <c r="M5" i="72"/>
  <c r="I5" i="72"/>
  <c r="J18" i="71"/>
  <c r="I18" i="71"/>
  <c r="F18" i="71"/>
  <c r="E18" i="71"/>
  <c r="J17" i="71"/>
  <c r="I17" i="71"/>
  <c r="F17" i="71"/>
  <c r="E17" i="71"/>
  <c r="J16" i="71"/>
  <c r="I16" i="71"/>
  <c r="F16" i="71"/>
  <c r="E16" i="71"/>
  <c r="N15" i="71"/>
  <c r="M15" i="71"/>
  <c r="K15" i="71"/>
  <c r="G15" i="71"/>
  <c r="N14" i="71"/>
  <c r="M14" i="71"/>
  <c r="K14" i="71"/>
  <c r="G14" i="71"/>
  <c r="N13" i="71"/>
  <c r="M13" i="71"/>
  <c r="K13" i="71"/>
  <c r="G13" i="71"/>
  <c r="N12" i="71"/>
  <c r="M12" i="71"/>
  <c r="K12" i="71"/>
  <c r="G12" i="71"/>
  <c r="N11" i="71"/>
  <c r="M11" i="71"/>
  <c r="K11" i="71"/>
  <c r="G11" i="71"/>
  <c r="N10" i="71"/>
  <c r="M10" i="71"/>
  <c r="K10" i="71"/>
  <c r="G10" i="71"/>
  <c r="N9" i="71"/>
  <c r="M9" i="71"/>
  <c r="K9" i="71"/>
  <c r="G9" i="71"/>
  <c r="N8" i="71"/>
  <c r="M8" i="71"/>
  <c r="K8" i="71"/>
  <c r="G8" i="71"/>
  <c r="N7" i="71"/>
  <c r="M7" i="71"/>
  <c r="K7" i="71"/>
  <c r="G7" i="71"/>
  <c r="N6" i="71"/>
  <c r="M6" i="71"/>
  <c r="J6" i="71"/>
  <c r="I6" i="71"/>
  <c r="M5" i="71"/>
  <c r="I5" i="71"/>
  <c r="J16" i="34"/>
  <c r="J17" i="34"/>
  <c r="J18" i="34"/>
  <c r="I18" i="34"/>
  <c r="I17" i="34"/>
  <c r="I16" i="34"/>
  <c r="F18" i="34"/>
  <c r="E18" i="34"/>
  <c r="E17" i="34"/>
  <c r="E16" i="34"/>
  <c r="AA42" i="60" l="1"/>
  <c r="AM42" i="60"/>
  <c r="AN42" i="60" s="1"/>
  <c r="AA64" i="60"/>
  <c r="AM64" i="60"/>
  <c r="AN64" i="60" s="1"/>
  <c r="M64" i="60"/>
  <c r="M42" i="60"/>
  <c r="AJ22" i="60"/>
  <c r="AJ20" i="60"/>
  <c r="AA20" i="60"/>
  <c r="AJ67" i="60"/>
  <c r="AJ65" i="60"/>
  <c r="AJ45" i="60"/>
  <c r="AJ66" i="60"/>
  <c r="AJ43" i="60"/>
  <c r="AJ64" i="60"/>
  <c r="K17" i="72"/>
  <c r="L61" i="68"/>
  <c r="AJ23" i="60"/>
  <c r="AJ21" i="60"/>
  <c r="G16" i="74"/>
  <c r="G18" i="74"/>
  <c r="G16" i="72"/>
  <c r="G18" i="72"/>
  <c r="AJ44" i="60"/>
  <c r="AJ42" i="60"/>
  <c r="K16" i="73"/>
  <c r="K18" i="73"/>
  <c r="G17" i="73"/>
  <c r="O7" i="74"/>
  <c r="O9" i="74"/>
  <c r="O11" i="74"/>
  <c r="O13" i="74"/>
  <c r="O8" i="72"/>
  <c r="O12" i="72"/>
  <c r="O14" i="72"/>
  <c r="O15" i="72"/>
  <c r="G17" i="72"/>
  <c r="O7" i="71"/>
  <c r="O9" i="71"/>
  <c r="O11" i="71"/>
  <c r="O13" i="71"/>
  <c r="K17" i="74"/>
  <c r="M16" i="74"/>
  <c r="M17" i="74"/>
  <c r="M18" i="74"/>
  <c r="O8" i="74"/>
  <c r="O10" i="74"/>
  <c r="O12" i="74"/>
  <c r="O14" i="74"/>
  <c r="O15" i="74"/>
  <c r="N16" i="74"/>
  <c r="G17" i="74"/>
  <c r="N18" i="74"/>
  <c r="O8" i="73"/>
  <c r="O10" i="73"/>
  <c r="O12" i="73"/>
  <c r="O14" i="73"/>
  <c r="O15" i="73"/>
  <c r="M16" i="73"/>
  <c r="M17" i="73"/>
  <c r="M18" i="73"/>
  <c r="O7" i="73"/>
  <c r="O9" i="73"/>
  <c r="O11" i="73"/>
  <c r="O13" i="73"/>
  <c r="G16" i="73"/>
  <c r="N17" i="73"/>
  <c r="G18" i="73"/>
  <c r="O7" i="72"/>
  <c r="O9" i="72"/>
  <c r="O11" i="72"/>
  <c r="O13" i="72"/>
  <c r="M16" i="72"/>
  <c r="M17" i="72"/>
  <c r="M18" i="72"/>
  <c r="N16" i="72"/>
  <c r="N18" i="72"/>
  <c r="G16" i="71"/>
  <c r="G18" i="71"/>
  <c r="K16" i="74"/>
  <c r="N17" i="74"/>
  <c r="K18" i="74"/>
  <c r="N16" i="73"/>
  <c r="K17" i="73"/>
  <c r="N18" i="73"/>
  <c r="K16" i="72"/>
  <c r="N17" i="72"/>
  <c r="K18" i="72"/>
  <c r="K17" i="71"/>
  <c r="M16" i="71"/>
  <c r="M17" i="71"/>
  <c r="M18" i="71"/>
  <c r="O8" i="71"/>
  <c r="O10" i="71"/>
  <c r="O12" i="71"/>
  <c r="O14" i="71"/>
  <c r="O15" i="71"/>
  <c r="N16" i="71"/>
  <c r="G17" i="71"/>
  <c r="N18" i="71"/>
  <c r="K16" i="71"/>
  <c r="N17" i="71"/>
  <c r="K18" i="71"/>
  <c r="C67" i="3"/>
  <c r="B67" i="3"/>
  <c r="C38" i="3"/>
  <c r="B38" i="3"/>
  <c r="O18" i="74" l="1"/>
  <c r="O16" i="74"/>
  <c r="O18" i="71"/>
  <c r="O18" i="72"/>
  <c r="O18" i="73"/>
  <c r="O16" i="73"/>
  <c r="O16" i="71"/>
  <c r="O17" i="74"/>
  <c r="O17" i="73"/>
  <c r="O16" i="72"/>
  <c r="O17" i="72"/>
  <c r="O17" i="71"/>
  <c r="G13" i="34"/>
  <c r="G14" i="34"/>
  <c r="G9" i="34"/>
  <c r="G10" i="34"/>
  <c r="M6" i="65" l="1"/>
  <c r="G95" i="68"/>
  <c r="F95" i="68"/>
  <c r="C95" i="68"/>
  <c r="B95" i="68"/>
  <c r="F83" i="70"/>
  <c r="J83" i="70" s="1"/>
  <c r="G83" i="70"/>
  <c r="H83" i="70" l="1"/>
  <c r="K83" i="70"/>
  <c r="L83" i="70" s="1"/>
  <c r="L22" i="60" l="1"/>
  <c r="M22" i="60" l="1"/>
  <c r="B61" i="70"/>
  <c r="AH41" i="60" l="1"/>
  <c r="AD19" i="60"/>
  <c r="F32" i="36"/>
  <c r="G32" i="36"/>
  <c r="AC41" i="60" l="1"/>
  <c r="AC19" i="60"/>
  <c r="AI41" i="60"/>
  <c r="AG63" i="60"/>
  <c r="AE63" i="60"/>
  <c r="AD41" i="60"/>
  <c r="AC63" i="60"/>
  <c r="AF63" i="60"/>
  <c r="AF19" i="60"/>
  <c r="AG19" i="60"/>
  <c r="AE19" i="60"/>
  <c r="AG41" i="60"/>
  <c r="AE41" i="60"/>
  <c r="AF41" i="60"/>
  <c r="AD63" i="60"/>
  <c r="AI63" i="60"/>
  <c r="AI19" i="60"/>
  <c r="AH63" i="60"/>
  <c r="AH19" i="60"/>
  <c r="K84" i="70"/>
  <c r="J84" i="70"/>
  <c r="H84" i="70"/>
  <c r="D84" i="70"/>
  <c r="K63" i="70"/>
  <c r="J61" i="70"/>
  <c r="F61" i="70"/>
  <c r="K57" i="70"/>
  <c r="J57" i="70"/>
  <c r="H57" i="70"/>
  <c r="D57" i="70"/>
  <c r="K47" i="70"/>
  <c r="J47" i="70"/>
  <c r="D47" i="70"/>
  <c r="K46" i="70"/>
  <c r="J46" i="70"/>
  <c r="H46" i="70"/>
  <c r="D46" i="70"/>
  <c r="K45" i="70"/>
  <c r="J45" i="70"/>
  <c r="H45" i="70"/>
  <c r="D45" i="70"/>
  <c r="K44" i="70"/>
  <c r="J44" i="70"/>
  <c r="H44" i="70"/>
  <c r="D44" i="70"/>
  <c r="K43" i="70"/>
  <c r="J43" i="70"/>
  <c r="H43" i="70"/>
  <c r="D43" i="70"/>
  <c r="K42" i="70"/>
  <c r="J42" i="70"/>
  <c r="H42" i="70"/>
  <c r="D42" i="70"/>
  <c r="K41" i="70"/>
  <c r="J41" i="70"/>
  <c r="H41" i="70"/>
  <c r="D41" i="70"/>
  <c r="K40" i="70"/>
  <c r="J40" i="70"/>
  <c r="H40" i="70"/>
  <c r="D40" i="70"/>
  <c r="K39" i="70"/>
  <c r="J39" i="70"/>
  <c r="H39" i="70"/>
  <c r="D39" i="70"/>
  <c r="L37" i="70"/>
  <c r="L61" i="70" s="1"/>
  <c r="J37" i="70"/>
  <c r="F37" i="70"/>
  <c r="B37" i="70"/>
  <c r="K33" i="70"/>
  <c r="J33" i="70"/>
  <c r="H33" i="70"/>
  <c r="D33" i="70"/>
  <c r="K17" i="70"/>
  <c r="J17" i="70"/>
  <c r="H17" i="70"/>
  <c r="D17" i="70"/>
  <c r="K16" i="70"/>
  <c r="J16" i="70"/>
  <c r="H16" i="70"/>
  <c r="D16" i="70"/>
  <c r="K15" i="70"/>
  <c r="J15" i="70"/>
  <c r="H15" i="70"/>
  <c r="D15" i="70"/>
  <c r="K14" i="70"/>
  <c r="J14" i="70"/>
  <c r="H14" i="70"/>
  <c r="D14" i="70"/>
  <c r="K13" i="70"/>
  <c r="J13" i="70"/>
  <c r="H13" i="70"/>
  <c r="D13" i="70"/>
  <c r="K12" i="70"/>
  <c r="J12" i="70"/>
  <c r="H12" i="70"/>
  <c r="D12" i="70"/>
  <c r="K11" i="70"/>
  <c r="J11" i="70"/>
  <c r="H11" i="70"/>
  <c r="D11" i="70"/>
  <c r="K10" i="70"/>
  <c r="J10" i="70"/>
  <c r="H10" i="70"/>
  <c r="D10" i="70"/>
  <c r="K9" i="70"/>
  <c r="J9" i="70"/>
  <c r="H9" i="70"/>
  <c r="D9" i="70"/>
  <c r="K8" i="70"/>
  <c r="J8" i="70"/>
  <c r="H8" i="70"/>
  <c r="D8" i="70"/>
  <c r="K7" i="70"/>
  <c r="J7" i="70"/>
  <c r="H7" i="70"/>
  <c r="D7" i="70"/>
  <c r="C6" i="70"/>
  <c r="B6" i="70"/>
  <c r="J5" i="70"/>
  <c r="F5" i="70"/>
  <c r="M7" i="69"/>
  <c r="L7" i="69"/>
  <c r="J7" i="69"/>
  <c r="F7" i="69"/>
  <c r="M6" i="69"/>
  <c r="L6" i="69"/>
  <c r="J6" i="69"/>
  <c r="F6" i="69"/>
  <c r="M5" i="69"/>
  <c r="L5" i="69"/>
  <c r="I5" i="69"/>
  <c r="H5" i="69"/>
  <c r="L4" i="69"/>
  <c r="H4" i="69"/>
  <c r="H58" i="68"/>
  <c r="J58" i="68"/>
  <c r="K58" i="68"/>
  <c r="H59" i="68"/>
  <c r="J59" i="68"/>
  <c r="K59" i="68"/>
  <c r="D58" i="68"/>
  <c r="D59" i="68"/>
  <c r="K96" i="68"/>
  <c r="J96" i="68"/>
  <c r="H96" i="68"/>
  <c r="D96" i="68"/>
  <c r="K81" i="68"/>
  <c r="J81" i="68"/>
  <c r="H81" i="68"/>
  <c r="D81" i="68"/>
  <c r="K80" i="68"/>
  <c r="J80" i="68"/>
  <c r="H80" i="68"/>
  <c r="D80" i="68"/>
  <c r="K79" i="68"/>
  <c r="J79" i="68"/>
  <c r="H79" i="68"/>
  <c r="D79" i="68"/>
  <c r="K78" i="68"/>
  <c r="J78" i="68"/>
  <c r="H78" i="68"/>
  <c r="D78" i="68"/>
  <c r="K77" i="68"/>
  <c r="J77" i="68"/>
  <c r="H77" i="68"/>
  <c r="D77" i="68"/>
  <c r="K76" i="68"/>
  <c r="J76" i="68"/>
  <c r="H76" i="68"/>
  <c r="D76" i="68"/>
  <c r="K75" i="68"/>
  <c r="J75" i="68"/>
  <c r="H75" i="68"/>
  <c r="D75" i="68"/>
  <c r="K74" i="68"/>
  <c r="J74" i="68"/>
  <c r="H74" i="68"/>
  <c r="D74" i="68"/>
  <c r="K73" i="68"/>
  <c r="J73" i="68"/>
  <c r="H73" i="68"/>
  <c r="D73" i="68"/>
  <c r="K72" i="68"/>
  <c r="J72" i="68"/>
  <c r="H72" i="68"/>
  <c r="D72" i="68"/>
  <c r="H71" i="68"/>
  <c r="D71" i="68"/>
  <c r="D70" i="68"/>
  <c r="K68" i="68"/>
  <c r="J66" i="68"/>
  <c r="F66" i="68"/>
  <c r="B66" i="68"/>
  <c r="K62" i="68"/>
  <c r="J62" i="68"/>
  <c r="H62" i="68"/>
  <c r="D62" i="68"/>
  <c r="K57" i="68"/>
  <c r="J57" i="68"/>
  <c r="H57" i="68"/>
  <c r="D57" i="68"/>
  <c r="K56" i="68"/>
  <c r="J56" i="68"/>
  <c r="H56" i="68"/>
  <c r="D56" i="68"/>
  <c r="K55" i="68"/>
  <c r="J55" i="68"/>
  <c r="H55" i="68"/>
  <c r="D55" i="68"/>
  <c r="K54" i="68"/>
  <c r="J54" i="68"/>
  <c r="H54" i="68"/>
  <c r="D54" i="68"/>
  <c r="K53" i="68"/>
  <c r="J53" i="68"/>
  <c r="H53" i="68"/>
  <c r="D53" i="68"/>
  <c r="K52" i="68"/>
  <c r="J52" i="68"/>
  <c r="H52" i="68"/>
  <c r="D52" i="68"/>
  <c r="K51" i="68"/>
  <c r="J51" i="68"/>
  <c r="H51" i="68"/>
  <c r="D51" i="68"/>
  <c r="K50" i="68"/>
  <c r="J50" i="68"/>
  <c r="H50" i="68"/>
  <c r="D50" i="68"/>
  <c r="K49" i="68"/>
  <c r="J49" i="68"/>
  <c r="H49" i="68"/>
  <c r="D49" i="68"/>
  <c r="K48" i="68"/>
  <c r="J48" i="68"/>
  <c r="H48" i="68"/>
  <c r="D48" i="68"/>
  <c r="K47" i="68"/>
  <c r="J47" i="68"/>
  <c r="H47" i="68"/>
  <c r="D47" i="68"/>
  <c r="K46" i="68"/>
  <c r="J46" i="68"/>
  <c r="H46" i="68"/>
  <c r="D46" i="68"/>
  <c r="K45" i="68"/>
  <c r="J45" i="68"/>
  <c r="H45" i="68"/>
  <c r="D45" i="68"/>
  <c r="K44" i="68"/>
  <c r="J44" i="68"/>
  <c r="H44" i="68"/>
  <c r="D44" i="68"/>
  <c r="K43" i="68"/>
  <c r="J43" i="68"/>
  <c r="H43" i="68"/>
  <c r="D43" i="68"/>
  <c r="K42" i="68"/>
  <c r="J42" i="68"/>
  <c r="H42" i="68"/>
  <c r="D42" i="68"/>
  <c r="K41" i="68"/>
  <c r="J41" i="68"/>
  <c r="H41" i="68"/>
  <c r="D41" i="68"/>
  <c r="K40" i="68"/>
  <c r="J40" i="68"/>
  <c r="H40" i="68"/>
  <c r="D40" i="68"/>
  <c r="K39" i="68"/>
  <c r="J39" i="68"/>
  <c r="H39" i="68"/>
  <c r="D39" i="68"/>
  <c r="L37" i="68"/>
  <c r="L66" i="68" s="1"/>
  <c r="J37" i="68"/>
  <c r="F37" i="68"/>
  <c r="B37" i="68"/>
  <c r="K33" i="68"/>
  <c r="J33" i="68"/>
  <c r="H33" i="68"/>
  <c r="D33" i="68"/>
  <c r="G32" i="68"/>
  <c r="F32" i="68"/>
  <c r="C32" i="68"/>
  <c r="B32" i="68"/>
  <c r="K31" i="68"/>
  <c r="J31" i="68"/>
  <c r="H31" i="68"/>
  <c r="D31" i="68"/>
  <c r="K30" i="68"/>
  <c r="J30" i="68"/>
  <c r="H30" i="68"/>
  <c r="D30" i="68"/>
  <c r="K29" i="68"/>
  <c r="J29" i="68"/>
  <c r="H29" i="68"/>
  <c r="D29" i="68"/>
  <c r="K28" i="68"/>
  <c r="J28" i="68"/>
  <c r="H28" i="68"/>
  <c r="D28" i="68"/>
  <c r="K27" i="68"/>
  <c r="J27" i="68"/>
  <c r="H27" i="68"/>
  <c r="D27" i="68"/>
  <c r="K26" i="68"/>
  <c r="J26" i="68"/>
  <c r="H26" i="68"/>
  <c r="D26" i="68"/>
  <c r="K25" i="68"/>
  <c r="J25" i="68"/>
  <c r="H25" i="68"/>
  <c r="D25" i="68"/>
  <c r="K24" i="68"/>
  <c r="J24" i="68"/>
  <c r="H24" i="68"/>
  <c r="D24" i="68"/>
  <c r="K23" i="68"/>
  <c r="J23" i="68"/>
  <c r="H23" i="68"/>
  <c r="D23" i="68"/>
  <c r="K22" i="68"/>
  <c r="J22" i="68"/>
  <c r="H22" i="68"/>
  <c r="D22" i="68"/>
  <c r="K21" i="68"/>
  <c r="J21" i="68"/>
  <c r="H21" i="68"/>
  <c r="D21" i="68"/>
  <c r="K20" i="68"/>
  <c r="J20" i="68"/>
  <c r="H20" i="68"/>
  <c r="D20" i="68"/>
  <c r="K19" i="68"/>
  <c r="J19" i="68"/>
  <c r="H19" i="68"/>
  <c r="D19" i="68"/>
  <c r="K18" i="68"/>
  <c r="J18" i="68"/>
  <c r="H18" i="68"/>
  <c r="D18" i="68"/>
  <c r="K17" i="68"/>
  <c r="J17" i="68"/>
  <c r="H17" i="68"/>
  <c r="D17" i="68"/>
  <c r="K16" i="68"/>
  <c r="J16" i="68"/>
  <c r="H16" i="68"/>
  <c r="D16" i="68"/>
  <c r="K15" i="68"/>
  <c r="J15" i="68"/>
  <c r="H15" i="68"/>
  <c r="D15" i="68"/>
  <c r="K14" i="68"/>
  <c r="J14" i="68"/>
  <c r="H14" i="68"/>
  <c r="D14" i="68"/>
  <c r="K13" i="68"/>
  <c r="J13" i="68"/>
  <c r="H13" i="68"/>
  <c r="D13" i="68"/>
  <c r="K12" i="68"/>
  <c r="J12" i="68"/>
  <c r="H12" i="68"/>
  <c r="D12" i="68"/>
  <c r="K11" i="68"/>
  <c r="J11" i="68"/>
  <c r="H11" i="68"/>
  <c r="D11" i="68"/>
  <c r="K10" i="68"/>
  <c r="J10" i="68"/>
  <c r="H10" i="68"/>
  <c r="D10" i="68"/>
  <c r="K9" i="68"/>
  <c r="J9" i="68"/>
  <c r="H9" i="68"/>
  <c r="D9" i="68"/>
  <c r="K8" i="68"/>
  <c r="J8" i="68"/>
  <c r="H8" i="68"/>
  <c r="D8" i="68"/>
  <c r="K7" i="68"/>
  <c r="J7" i="68"/>
  <c r="H7" i="68"/>
  <c r="D7" i="68"/>
  <c r="C6" i="68"/>
  <c r="B6" i="68"/>
  <c r="J38" i="68" s="1"/>
  <c r="J5" i="68"/>
  <c r="F5" i="68"/>
  <c r="M7" i="67"/>
  <c r="L7" i="67"/>
  <c r="J7" i="67"/>
  <c r="F7" i="67"/>
  <c r="M6" i="67"/>
  <c r="L6" i="67"/>
  <c r="J6" i="67"/>
  <c r="F6" i="67"/>
  <c r="M5" i="67"/>
  <c r="L5" i="67"/>
  <c r="I5" i="67"/>
  <c r="H5" i="67"/>
  <c r="L4" i="67"/>
  <c r="H4" i="67"/>
  <c r="K90" i="66"/>
  <c r="J90" i="66"/>
  <c r="H90" i="66"/>
  <c r="D90" i="66"/>
  <c r="G89" i="66"/>
  <c r="F89" i="66"/>
  <c r="C89" i="66"/>
  <c r="B89" i="66"/>
  <c r="D64" i="66"/>
  <c r="K63" i="66"/>
  <c r="J63" i="66"/>
  <c r="H63" i="66"/>
  <c r="D63" i="66"/>
  <c r="K62" i="66"/>
  <c r="J62" i="66"/>
  <c r="H62" i="66"/>
  <c r="D62" i="66"/>
  <c r="J60" i="66"/>
  <c r="F60" i="66"/>
  <c r="B60" i="66"/>
  <c r="K56" i="66"/>
  <c r="J56" i="66"/>
  <c r="H56" i="66"/>
  <c r="D56" i="66"/>
  <c r="G55" i="66"/>
  <c r="F55" i="66"/>
  <c r="C55" i="66"/>
  <c r="B55" i="66"/>
  <c r="K41" i="66"/>
  <c r="J41" i="66"/>
  <c r="H41" i="66"/>
  <c r="D41" i="66"/>
  <c r="K40" i="66"/>
  <c r="J40" i="66"/>
  <c r="H40" i="66"/>
  <c r="D40" i="66"/>
  <c r="K39" i="66"/>
  <c r="J39" i="66"/>
  <c r="H39" i="66"/>
  <c r="D39" i="66"/>
  <c r="L37" i="66"/>
  <c r="L60" i="66" s="1"/>
  <c r="J37" i="66"/>
  <c r="F37" i="66"/>
  <c r="B37" i="66"/>
  <c r="K33" i="66"/>
  <c r="J33" i="66"/>
  <c r="H33" i="66"/>
  <c r="D33" i="66"/>
  <c r="K12" i="66"/>
  <c r="J12" i="66"/>
  <c r="H12" i="66"/>
  <c r="D12" i="66"/>
  <c r="K11" i="66"/>
  <c r="J11" i="66"/>
  <c r="H11" i="66"/>
  <c r="D11" i="66"/>
  <c r="K10" i="66"/>
  <c r="J10" i="66"/>
  <c r="H10" i="66"/>
  <c r="D10" i="66"/>
  <c r="K9" i="66"/>
  <c r="J9" i="66"/>
  <c r="H9" i="66"/>
  <c r="D9" i="66"/>
  <c r="K8" i="66"/>
  <c r="J8" i="66"/>
  <c r="H8" i="66"/>
  <c r="D8" i="66"/>
  <c r="K7" i="66"/>
  <c r="J7" i="66"/>
  <c r="H7" i="66"/>
  <c r="D7" i="66"/>
  <c r="C6" i="66"/>
  <c r="K61" i="66" s="1"/>
  <c r="B6" i="66"/>
  <c r="J5" i="66"/>
  <c r="F5" i="66"/>
  <c r="M5" i="65"/>
  <c r="L5" i="65"/>
  <c r="I5" i="65"/>
  <c r="H5" i="65"/>
  <c r="L4" i="65"/>
  <c r="H4" i="65"/>
  <c r="M7" i="65"/>
  <c r="L7" i="65"/>
  <c r="J7" i="65"/>
  <c r="F7" i="65"/>
  <c r="L6" i="65"/>
  <c r="J6" i="65"/>
  <c r="F6" i="65"/>
  <c r="H89" i="66" l="1"/>
  <c r="J55" i="66"/>
  <c r="D56" i="70"/>
  <c r="D89" i="66"/>
  <c r="D55" i="66"/>
  <c r="H55" i="66"/>
  <c r="J89" i="66"/>
  <c r="K89" i="66"/>
  <c r="K55" i="66"/>
  <c r="L33" i="70"/>
  <c r="H95" i="68"/>
  <c r="L33" i="68"/>
  <c r="L39" i="66"/>
  <c r="L41" i="66"/>
  <c r="D32" i="66"/>
  <c r="J8" i="69"/>
  <c r="N7" i="69"/>
  <c r="L84" i="70"/>
  <c r="L39" i="70"/>
  <c r="L41" i="70"/>
  <c r="L43" i="70"/>
  <c r="L45" i="70"/>
  <c r="L47" i="70"/>
  <c r="L7" i="70"/>
  <c r="L9" i="70"/>
  <c r="L11" i="70"/>
  <c r="L13" i="70"/>
  <c r="L15" i="70"/>
  <c r="L17" i="70"/>
  <c r="L58" i="68"/>
  <c r="L62" i="68"/>
  <c r="L59" i="68"/>
  <c r="L7" i="68"/>
  <c r="L9" i="68"/>
  <c r="L11" i="68"/>
  <c r="L13" i="68"/>
  <c r="L15" i="68"/>
  <c r="L17" i="68"/>
  <c r="L19" i="68"/>
  <c r="L21" i="68"/>
  <c r="L23" i="68"/>
  <c r="L25" i="68"/>
  <c r="L27" i="68"/>
  <c r="L29" i="68"/>
  <c r="L31" i="68"/>
  <c r="H32" i="68"/>
  <c r="L63" i="66"/>
  <c r="L33" i="66"/>
  <c r="L7" i="66"/>
  <c r="L9" i="66"/>
  <c r="L11" i="66"/>
  <c r="L57" i="70"/>
  <c r="L40" i="70"/>
  <c r="L42" i="70"/>
  <c r="L44" i="70"/>
  <c r="L46" i="70"/>
  <c r="K32" i="70"/>
  <c r="L8" i="70"/>
  <c r="L10" i="70"/>
  <c r="L12" i="70"/>
  <c r="L14" i="70"/>
  <c r="L16" i="70"/>
  <c r="D32" i="70"/>
  <c r="J32" i="70"/>
  <c r="J62" i="70"/>
  <c r="F62" i="70"/>
  <c r="B62" i="70"/>
  <c r="F6" i="70"/>
  <c r="J6" i="70"/>
  <c r="B38" i="70"/>
  <c r="F38" i="70"/>
  <c r="J38" i="70"/>
  <c r="K62" i="70"/>
  <c r="G62" i="70"/>
  <c r="C62" i="70"/>
  <c r="K6" i="70"/>
  <c r="H32" i="70"/>
  <c r="C38" i="70"/>
  <c r="G38" i="70"/>
  <c r="K38" i="70"/>
  <c r="N6" i="69"/>
  <c r="L8" i="69"/>
  <c r="F8" i="69"/>
  <c r="M8" i="69"/>
  <c r="L96" i="68"/>
  <c r="L72" i="68"/>
  <c r="L74" i="68"/>
  <c r="L76" i="68"/>
  <c r="L39" i="68"/>
  <c r="L41" i="68"/>
  <c r="L43" i="68"/>
  <c r="L45" i="68"/>
  <c r="L47" i="68"/>
  <c r="L49" i="68"/>
  <c r="L51" i="68"/>
  <c r="L53" i="68"/>
  <c r="L55" i="68"/>
  <c r="L57" i="68"/>
  <c r="L78" i="68"/>
  <c r="L80" i="68"/>
  <c r="D95" i="68"/>
  <c r="K95" i="68"/>
  <c r="L73" i="68"/>
  <c r="L75" i="68"/>
  <c r="L77" i="68"/>
  <c r="L79" i="68"/>
  <c r="L81" i="68"/>
  <c r="J95" i="68"/>
  <c r="L40" i="68"/>
  <c r="L42" i="68"/>
  <c r="L44" i="68"/>
  <c r="L46" i="68"/>
  <c r="L48" i="68"/>
  <c r="L50" i="68"/>
  <c r="L52" i="68"/>
  <c r="L54" i="68"/>
  <c r="L56" i="68"/>
  <c r="L8" i="68"/>
  <c r="L10" i="68"/>
  <c r="L12" i="68"/>
  <c r="L14" i="68"/>
  <c r="L16" i="68"/>
  <c r="L18" i="68"/>
  <c r="L20" i="68"/>
  <c r="L22" i="68"/>
  <c r="L24" i="68"/>
  <c r="L26" i="68"/>
  <c r="L28" i="68"/>
  <c r="L30" i="68"/>
  <c r="D32" i="68"/>
  <c r="K32" i="68"/>
  <c r="J32" i="68"/>
  <c r="K38" i="68"/>
  <c r="K67" i="68"/>
  <c r="G67" i="68"/>
  <c r="C67" i="68"/>
  <c r="G38" i="68"/>
  <c r="C38" i="68"/>
  <c r="K6" i="68"/>
  <c r="J67" i="68"/>
  <c r="F67" i="68"/>
  <c r="B67" i="68"/>
  <c r="F6" i="68"/>
  <c r="J6" i="68"/>
  <c r="B38" i="68"/>
  <c r="F38" i="68"/>
  <c r="J8" i="67"/>
  <c r="N6" i="67"/>
  <c r="N7" i="67"/>
  <c r="F8" i="67"/>
  <c r="L8" i="67"/>
  <c r="M8" i="67"/>
  <c r="L90" i="66"/>
  <c r="H32" i="66"/>
  <c r="L62" i="66"/>
  <c r="L56" i="66"/>
  <c r="L40" i="66"/>
  <c r="L8" i="66"/>
  <c r="L10" i="66"/>
  <c r="L12" i="66"/>
  <c r="J32" i="66"/>
  <c r="J61" i="66"/>
  <c r="F61" i="66"/>
  <c r="B61" i="66"/>
  <c r="F6" i="66"/>
  <c r="J6" i="66"/>
  <c r="K32" i="66"/>
  <c r="B38" i="66"/>
  <c r="F38" i="66"/>
  <c r="J38" i="66"/>
  <c r="K6" i="66"/>
  <c r="C38" i="66"/>
  <c r="G38" i="66"/>
  <c r="K38" i="66"/>
  <c r="C61" i="66"/>
  <c r="G61" i="66"/>
  <c r="J8" i="65"/>
  <c r="N7" i="65"/>
  <c r="N6" i="65"/>
  <c r="F8" i="65"/>
  <c r="L8" i="65"/>
  <c r="M8" i="65"/>
  <c r="L55" i="66" l="1"/>
  <c r="L95" i="68"/>
  <c r="L89" i="66"/>
  <c r="N8" i="67"/>
  <c r="N8" i="65"/>
  <c r="L32" i="70"/>
  <c r="N8" i="69"/>
  <c r="L32" i="68"/>
  <c r="L32" i="66"/>
  <c r="G95" i="48" l="1"/>
  <c r="F95" i="48"/>
  <c r="H95" i="48" l="1"/>
  <c r="Z66" i="60" l="1"/>
  <c r="AA66" i="60" s="1"/>
  <c r="Z65" i="60"/>
  <c r="AA65" i="60" s="1"/>
  <c r="L66" i="60"/>
  <c r="L65" i="60"/>
  <c r="U64" i="60"/>
  <c r="V64" i="60"/>
  <c r="U65" i="60"/>
  <c r="V65" i="60"/>
  <c r="U66" i="60"/>
  <c r="V66" i="60"/>
  <c r="U67" i="60"/>
  <c r="V67" i="60"/>
  <c r="Z67" i="60"/>
  <c r="G64" i="60"/>
  <c r="H64" i="60"/>
  <c r="G65" i="60"/>
  <c r="H65" i="60"/>
  <c r="G66" i="60"/>
  <c r="H66" i="60"/>
  <c r="G67" i="60"/>
  <c r="H67" i="60"/>
  <c r="L67" i="60"/>
  <c r="M67" i="60" s="1"/>
  <c r="AH51" i="60"/>
  <c r="AI51" i="60"/>
  <c r="AH52" i="60"/>
  <c r="AI52" i="60"/>
  <c r="AH53" i="60"/>
  <c r="AI53" i="60"/>
  <c r="AH54" i="60"/>
  <c r="AI54" i="60"/>
  <c r="AH55" i="60"/>
  <c r="AI55" i="60"/>
  <c r="AH56" i="60"/>
  <c r="AI56" i="60"/>
  <c r="AH57" i="60"/>
  <c r="AI57" i="60"/>
  <c r="AH58" i="60"/>
  <c r="AI58" i="60"/>
  <c r="AH59" i="60"/>
  <c r="AI59" i="60"/>
  <c r="AH60" i="60"/>
  <c r="AI60" i="60"/>
  <c r="AH61" i="60"/>
  <c r="AI61" i="60"/>
  <c r="AH62" i="60"/>
  <c r="AI62" i="60"/>
  <c r="Z44" i="60"/>
  <c r="AA44" i="60" s="1"/>
  <c r="Z43" i="60"/>
  <c r="AA43" i="60" s="1"/>
  <c r="U42" i="60"/>
  <c r="V42" i="60"/>
  <c r="U43" i="60"/>
  <c r="V43" i="60"/>
  <c r="U44" i="60"/>
  <c r="V44" i="60"/>
  <c r="U45" i="60"/>
  <c r="V45" i="60"/>
  <c r="Z45" i="60"/>
  <c r="L44" i="60"/>
  <c r="L43" i="60"/>
  <c r="G42" i="60"/>
  <c r="H42" i="60"/>
  <c r="G43" i="60"/>
  <c r="H43" i="60"/>
  <c r="G44" i="60"/>
  <c r="H44" i="60"/>
  <c r="G45" i="60"/>
  <c r="H45" i="60"/>
  <c r="L45" i="60"/>
  <c r="M45" i="60" s="1"/>
  <c r="AH29" i="60"/>
  <c r="AI29" i="60"/>
  <c r="AH30" i="60"/>
  <c r="AI30" i="60"/>
  <c r="AH31" i="60"/>
  <c r="AI31" i="60"/>
  <c r="AH32" i="60"/>
  <c r="AI32" i="60"/>
  <c r="AH33" i="60"/>
  <c r="AI33" i="60"/>
  <c r="AH34" i="60"/>
  <c r="AI34" i="60"/>
  <c r="AH35" i="60"/>
  <c r="AI35" i="60"/>
  <c r="AH36" i="60"/>
  <c r="AI36" i="60"/>
  <c r="AH37" i="60"/>
  <c r="AI37" i="60"/>
  <c r="AH38" i="60"/>
  <c r="AI38" i="60"/>
  <c r="AH39" i="60"/>
  <c r="AI39" i="60"/>
  <c r="AH40" i="60"/>
  <c r="AI40" i="60"/>
  <c r="Z23" i="60"/>
  <c r="Z22" i="60"/>
  <c r="AM22" i="60" s="1"/>
  <c r="AN22" i="60" s="1"/>
  <c r="Z21" i="60"/>
  <c r="AA21" i="60" s="1"/>
  <c r="U20" i="60"/>
  <c r="V20" i="60"/>
  <c r="U21" i="60"/>
  <c r="V21" i="60"/>
  <c r="U22" i="60"/>
  <c r="V22" i="60"/>
  <c r="U23" i="60"/>
  <c r="V23" i="60"/>
  <c r="L23" i="60"/>
  <c r="L21" i="60"/>
  <c r="AH7" i="60"/>
  <c r="AI7" i="60"/>
  <c r="AH8" i="60"/>
  <c r="AI8" i="60"/>
  <c r="AH9" i="60"/>
  <c r="AI9" i="60"/>
  <c r="AH10" i="60"/>
  <c r="AI10" i="60"/>
  <c r="AH11" i="60"/>
  <c r="AI11" i="60"/>
  <c r="AH12" i="60"/>
  <c r="AI12" i="60"/>
  <c r="AH13" i="60"/>
  <c r="AI13" i="60"/>
  <c r="AH14" i="60"/>
  <c r="AI14" i="60"/>
  <c r="AH15" i="60"/>
  <c r="AI15" i="60"/>
  <c r="AH16" i="60"/>
  <c r="AI16" i="60"/>
  <c r="AH17" i="60"/>
  <c r="AI17" i="60"/>
  <c r="AH18" i="60"/>
  <c r="AI18" i="60"/>
  <c r="AA67" i="60" l="1"/>
  <c r="AM67" i="60"/>
  <c r="AA45" i="60"/>
  <c r="AM45" i="60"/>
  <c r="AN45" i="60" s="1"/>
  <c r="AM66" i="60"/>
  <c r="AN66" i="60" s="1"/>
  <c r="AM44" i="60"/>
  <c r="AN44" i="60" s="1"/>
  <c r="AM65" i="60"/>
  <c r="AN65" i="60" s="1"/>
  <c r="AM43" i="60"/>
  <c r="AN43" i="60" s="1"/>
  <c r="AM21" i="60"/>
  <c r="AN21" i="60" s="1"/>
  <c r="AA23" i="60"/>
  <c r="AM23" i="60"/>
  <c r="AN23" i="60" s="1"/>
  <c r="M65" i="60"/>
  <c r="M66" i="60"/>
  <c r="M44" i="60"/>
  <c r="M43" i="60"/>
  <c r="AH45" i="60"/>
  <c r="AH44" i="60"/>
  <c r="AH42" i="60"/>
  <c r="AA22" i="60"/>
  <c r="M23" i="60"/>
  <c r="M21" i="60"/>
  <c r="AI65" i="60"/>
  <c r="AI67" i="60"/>
  <c r="AI45" i="60"/>
  <c r="AI44" i="60"/>
  <c r="AI43" i="60"/>
  <c r="AH64" i="60"/>
  <c r="AN67" i="60"/>
  <c r="AI42" i="60"/>
  <c r="AI66" i="60"/>
  <c r="AH43" i="60"/>
  <c r="AH67" i="60"/>
  <c r="AH66" i="60"/>
  <c r="AH65" i="60"/>
  <c r="AI64" i="60"/>
  <c r="G20" i="60"/>
  <c r="AH20" i="60" s="1"/>
  <c r="G21" i="60"/>
  <c r="AH21" i="60" s="1"/>
  <c r="G22" i="60"/>
  <c r="AH22" i="60" s="1"/>
  <c r="G23" i="60"/>
  <c r="AH23" i="60" s="1"/>
  <c r="T67" i="60"/>
  <c r="S67" i="60"/>
  <c r="R67" i="60"/>
  <c r="Q67" i="60"/>
  <c r="P67" i="60"/>
  <c r="F67" i="60"/>
  <c r="E67" i="60"/>
  <c r="D67" i="60"/>
  <c r="C67" i="60"/>
  <c r="B67" i="60"/>
  <c r="T66" i="60"/>
  <c r="S66" i="60"/>
  <c r="R66" i="60"/>
  <c r="Q66" i="60"/>
  <c r="P66" i="60"/>
  <c r="F66" i="60"/>
  <c r="E66" i="60"/>
  <c r="D66" i="60"/>
  <c r="C66" i="60"/>
  <c r="B66" i="60"/>
  <c r="T65" i="60"/>
  <c r="S65" i="60"/>
  <c r="R65" i="60"/>
  <c r="Q65" i="60"/>
  <c r="P65" i="60"/>
  <c r="F65" i="60"/>
  <c r="E65" i="60"/>
  <c r="D65" i="60"/>
  <c r="C65" i="60"/>
  <c r="B65" i="60"/>
  <c r="T64" i="60"/>
  <c r="S64" i="60"/>
  <c r="R64" i="60"/>
  <c r="Q64" i="60"/>
  <c r="P64" i="60"/>
  <c r="F64" i="60"/>
  <c r="E64" i="60"/>
  <c r="D64" i="60"/>
  <c r="C64" i="60"/>
  <c r="B64" i="60"/>
  <c r="AG62" i="60"/>
  <c r="AF62" i="60"/>
  <c r="AE62" i="60"/>
  <c r="AD62" i="60"/>
  <c r="AC62" i="60"/>
  <c r="AG61" i="60"/>
  <c r="AF61" i="60"/>
  <c r="AE61" i="60"/>
  <c r="AD61" i="60"/>
  <c r="AC61" i="60"/>
  <c r="AG60" i="60"/>
  <c r="AF60" i="60"/>
  <c r="AE60" i="60"/>
  <c r="AD60" i="60"/>
  <c r="AC60" i="60"/>
  <c r="AG59" i="60"/>
  <c r="AF59" i="60"/>
  <c r="AE59" i="60"/>
  <c r="AD59" i="60"/>
  <c r="AC59" i="60"/>
  <c r="AG58" i="60"/>
  <c r="AF58" i="60"/>
  <c r="AE58" i="60"/>
  <c r="AD58" i="60"/>
  <c r="AC58" i="60"/>
  <c r="AG57" i="60"/>
  <c r="AF57" i="60"/>
  <c r="AE57" i="60"/>
  <c r="AD57" i="60"/>
  <c r="AC57" i="60"/>
  <c r="AG56" i="60"/>
  <c r="AF56" i="60"/>
  <c r="AE56" i="60"/>
  <c r="AD56" i="60"/>
  <c r="AC56" i="60"/>
  <c r="AG55" i="60"/>
  <c r="AF55" i="60"/>
  <c r="AE55" i="60"/>
  <c r="AD55" i="60"/>
  <c r="AC55" i="60"/>
  <c r="AG54" i="60"/>
  <c r="AF54" i="60"/>
  <c r="AE54" i="60"/>
  <c r="AD54" i="60"/>
  <c r="AC54" i="60"/>
  <c r="AG53" i="60"/>
  <c r="AF53" i="60"/>
  <c r="AE53" i="60"/>
  <c r="AD53" i="60"/>
  <c r="AC53" i="60"/>
  <c r="AG52" i="60"/>
  <c r="AF52" i="60"/>
  <c r="AE52" i="60"/>
  <c r="AD52" i="60"/>
  <c r="AC52" i="60"/>
  <c r="AG51" i="60"/>
  <c r="AF51" i="60"/>
  <c r="AE51" i="60"/>
  <c r="AD51" i="60"/>
  <c r="AC51" i="60"/>
  <c r="T45" i="60"/>
  <c r="S45" i="60"/>
  <c r="R45" i="60"/>
  <c r="Q45" i="60"/>
  <c r="P45" i="60"/>
  <c r="F45" i="60"/>
  <c r="E45" i="60"/>
  <c r="D45" i="60"/>
  <c r="C45" i="60"/>
  <c r="B45" i="60"/>
  <c r="T44" i="60"/>
  <c r="S44" i="60"/>
  <c r="R44" i="60"/>
  <c r="Q44" i="60"/>
  <c r="P44" i="60"/>
  <c r="F44" i="60"/>
  <c r="E44" i="60"/>
  <c r="D44" i="60"/>
  <c r="C44" i="60"/>
  <c r="B44" i="60"/>
  <c r="T43" i="60"/>
  <c r="S43" i="60"/>
  <c r="R43" i="60"/>
  <c r="Q43" i="60"/>
  <c r="P43" i="60"/>
  <c r="F43" i="60"/>
  <c r="E43" i="60"/>
  <c r="D43" i="60"/>
  <c r="C43" i="60"/>
  <c r="B43" i="60"/>
  <c r="T42" i="60"/>
  <c r="S42" i="60"/>
  <c r="R42" i="60"/>
  <c r="Q42" i="60"/>
  <c r="P42" i="60"/>
  <c r="F42" i="60"/>
  <c r="E42" i="60"/>
  <c r="D42" i="60"/>
  <c r="C42" i="60"/>
  <c r="B42" i="60"/>
  <c r="AG40" i="60"/>
  <c r="AF40" i="60"/>
  <c r="AE40" i="60"/>
  <c r="AD40" i="60"/>
  <c r="AC40" i="60"/>
  <c r="AG39" i="60"/>
  <c r="AF39" i="60"/>
  <c r="AE39" i="60"/>
  <c r="AD39" i="60"/>
  <c r="AC39" i="60"/>
  <c r="AG38" i="60"/>
  <c r="AF38" i="60"/>
  <c r="AE38" i="60"/>
  <c r="AD38" i="60"/>
  <c r="AC38" i="60"/>
  <c r="AG37" i="60"/>
  <c r="AF37" i="60"/>
  <c r="AE37" i="60"/>
  <c r="AD37" i="60"/>
  <c r="AC37" i="60"/>
  <c r="AG36" i="60"/>
  <c r="AF36" i="60"/>
  <c r="AE36" i="60"/>
  <c r="AD36" i="60"/>
  <c r="AC36" i="60"/>
  <c r="AG35" i="60"/>
  <c r="AF35" i="60"/>
  <c r="AE35" i="60"/>
  <c r="AD35" i="60"/>
  <c r="AC35" i="60"/>
  <c r="AG34" i="60"/>
  <c r="AF34" i="60"/>
  <c r="AE34" i="60"/>
  <c r="AD34" i="60"/>
  <c r="AC34" i="60"/>
  <c r="AG33" i="60"/>
  <c r="AF33" i="60"/>
  <c r="AE33" i="60"/>
  <c r="AD33" i="60"/>
  <c r="AC33" i="60"/>
  <c r="AG32" i="60"/>
  <c r="AF32" i="60"/>
  <c r="AE32" i="60"/>
  <c r="AD32" i="60"/>
  <c r="AC32" i="60"/>
  <c r="AG31" i="60"/>
  <c r="AF31" i="60"/>
  <c r="AE31" i="60"/>
  <c r="AD31" i="60"/>
  <c r="AC31" i="60"/>
  <c r="AG30" i="60"/>
  <c r="AF30" i="60"/>
  <c r="AE30" i="60"/>
  <c r="AD30" i="60"/>
  <c r="AC30" i="60"/>
  <c r="AG29" i="60"/>
  <c r="AF29" i="60"/>
  <c r="AE29" i="60"/>
  <c r="AD29" i="60"/>
  <c r="AC29" i="60"/>
  <c r="T23" i="60"/>
  <c r="S23" i="60"/>
  <c r="R23" i="60"/>
  <c r="Q23" i="60"/>
  <c r="P23" i="60"/>
  <c r="H23" i="60"/>
  <c r="AI23" i="60" s="1"/>
  <c r="F23" i="60"/>
  <c r="E23" i="60"/>
  <c r="D23" i="60"/>
  <c r="C23" i="60"/>
  <c r="B23" i="60"/>
  <c r="T22" i="60"/>
  <c r="S22" i="60"/>
  <c r="R22" i="60"/>
  <c r="Q22" i="60"/>
  <c r="P22" i="60"/>
  <c r="H22" i="60"/>
  <c r="AI22" i="60" s="1"/>
  <c r="F22" i="60"/>
  <c r="E22" i="60"/>
  <c r="D22" i="60"/>
  <c r="C22" i="60"/>
  <c r="B22" i="60"/>
  <c r="T21" i="60"/>
  <c r="S21" i="60"/>
  <c r="R21" i="60"/>
  <c r="Q21" i="60"/>
  <c r="P21" i="60"/>
  <c r="H21" i="60"/>
  <c r="AI21" i="60" s="1"/>
  <c r="F21" i="60"/>
  <c r="E21" i="60"/>
  <c r="D21" i="60"/>
  <c r="C21" i="60"/>
  <c r="B21" i="60"/>
  <c r="T20" i="60"/>
  <c r="S20" i="60"/>
  <c r="R20" i="60"/>
  <c r="Q20" i="60"/>
  <c r="P20" i="60"/>
  <c r="H20" i="60"/>
  <c r="AI20" i="60" s="1"/>
  <c r="F20" i="60"/>
  <c r="E20" i="60"/>
  <c r="D20" i="60"/>
  <c r="C20" i="60"/>
  <c r="B20" i="60"/>
  <c r="AG18" i="60"/>
  <c r="AF18" i="60"/>
  <c r="AE18" i="60"/>
  <c r="AD18" i="60"/>
  <c r="AC18" i="60"/>
  <c r="AG17" i="60"/>
  <c r="AF17" i="60"/>
  <c r="AE17" i="60"/>
  <c r="AD17" i="60"/>
  <c r="AC17" i="60"/>
  <c r="AG16" i="60"/>
  <c r="AF16" i="60"/>
  <c r="AE16" i="60"/>
  <c r="AD16" i="60"/>
  <c r="AC16" i="60"/>
  <c r="AG15" i="60"/>
  <c r="AF15" i="60"/>
  <c r="AE15" i="60"/>
  <c r="AD15" i="60"/>
  <c r="AC15" i="60"/>
  <c r="AG14" i="60"/>
  <c r="AF14" i="60"/>
  <c r="AE14" i="60"/>
  <c r="AD14" i="60"/>
  <c r="AC14" i="60"/>
  <c r="AG13" i="60"/>
  <c r="AF13" i="60"/>
  <c r="AE13" i="60"/>
  <c r="AD13" i="60"/>
  <c r="AC13" i="60"/>
  <c r="AG12" i="60"/>
  <c r="AF12" i="60"/>
  <c r="AE12" i="60"/>
  <c r="AD12" i="60"/>
  <c r="AC12" i="60"/>
  <c r="AG11" i="60"/>
  <c r="AF11" i="60"/>
  <c r="AE11" i="60"/>
  <c r="AD11" i="60"/>
  <c r="AC11" i="60"/>
  <c r="AG10" i="60"/>
  <c r="AF10" i="60"/>
  <c r="AE10" i="60"/>
  <c r="AD10" i="60"/>
  <c r="AC10" i="60"/>
  <c r="AG9" i="60"/>
  <c r="AF9" i="60"/>
  <c r="AE9" i="60"/>
  <c r="AD9" i="60"/>
  <c r="AC9" i="60"/>
  <c r="AG8" i="60"/>
  <c r="AF8" i="60"/>
  <c r="AE8" i="60"/>
  <c r="AD8" i="60"/>
  <c r="AC8" i="60"/>
  <c r="AG7" i="60"/>
  <c r="AF7" i="60"/>
  <c r="AE7" i="60"/>
  <c r="AD7" i="60"/>
  <c r="AC7" i="60"/>
  <c r="AD23" i="60" l="1"/>
  <c r="AD21" i="60"/>
  <c r="AC22" i="60"/>
  <c r="AE22" i="60"/>
  <c r="AN63" i="60"/>
  <c r="AN41" i="60"/>
  <c r="AD20" i="60"/>
  <c r="AC21" i="60"/>
  <c r="AE21" i="60"/>
  <c r="AD22" i="60"/>
  <c r="AC23" i="60"/>
  <c r="AE23" i="60"/>
  <c r="AC20" i="60"/>
  <c r="AE20" i="60"/>
  <c r="AD64" i="60"/>
  <c r="AD65" i="60"/>
  <c r="AD66" i="60"/>
  <c r="AC67" i="60"/>
  <c r="AE67" i="60"/>
  <c r="AC64" i="60"/>
  <c r="AE64" i="60"/>
  <c r="AC65" i="60"/>
  <c r="AE65" i="60"/>
  <c r="AC66" i="60"/>
  <c r="AE66" i="60"/>
  <c r="AD67" i="60"/>
  <c r="AN26" i="60"/>
  <c r="AC42" i="60"/>
  <c r="AE42" i="60"/>
  <c r="AC43" i="60"/>
  <c r="AE43" i="60"/>
  <c r="AD44" i="60"/>
  <c r="AD45" i="60"/>
  <c r="AD42" i="60"/>
  <c r="AC44" i="60"/>
  <c r="AE44" i="60"/>
  <c r="AC45" i="60"/>
  <c r="AE45" i="60"/>
  <c r="AF20" i="60"/>
  <c r="AF21" i="60"/>
  <c r="AF22" i="60"/>
  <c r="AF23" i="60"/>
  <c r="AG42" i="60"/>
  <c r="AG43" i="60"/>
  <c r="AG44" i="60"/>
  <c r="AG45" i="60"/>
  <c r="AF64" i="60"/>
  <c r="AF65" i="60"/>
  <c r="AF66" i="60"/>
  <c r="AF67" i="60"/>
  <c r="AG20" i="60"/>
  <c r="AG21" i="60"/>
  <c r="AG22" i="60"/>
  <c r="AG23" i="60"/>
  <c r="AF42" i="60"/>
  <c r="AF44" i="60"/>
  <c r="AF45" i="60"/>
  <c r="AG64" i="60"/>
  <c r="AG65" i="60"/>
  <c r="AG66" i="60"/>
  <c r="AG67" i="60"/>
  <c r="AD43" i="60"/>
  <c r="AF43" i="60"/>
  <c r="L59" i="49" l="1"/>
  <c r="K59" i="49"/>
  <c r="E59" i="49"/>
  <c r="D59" i="49"/>
  <c r="L58" i="49"/>
  <c r="K58" i="49"/>
  <c r="E58" i="49"/>
  <c r="D58" i="49"/>
  <c r="K57" i="49"/>
  <c r="D57" i="49"/>
  <c r="L56" i="49"/>
  <c r="K56" i="49"/>
  <c r="E56" i="49"/>
  <c r="D56" i="49"/>
  <c r="O55" i="49"/>
  <c r="E55" i="49"/>
  <c r="S55" i="49" s="1"/>
  <c r="D55" i="49"/>
  <c r="F50" i="49" s="1"/>
  <c r="S54" i="49"/>
  <c r="R54" i="49"/>
  <c r="O54" i="49"/>
  <c r="M54" i="49"/>
  <c r="H54" i="49"/>
  <c r="F54" i="49"/>
  <c r="S53" i="49"/>
  <c r="R53" i="49"/>
  <c r="O53" i="49"/>
  <c r="H53" i="49"/>
  <c r="R52" i="49"/>
  <c r="M52" i="49"/>
  <c r="L52" i="49"/>
  <c r="F52" i="49"/>
  <c r="E52" i="49"/>
  <c r="G52" i="49" s="1"/>
  <c r="S51" i="49"/>
  <c r="R51" i="49"/>
  <c r="O51" i="49"/>
  <c r="N51" i="49"/>
  <c r="M51" i="49"/>
  <c r="H51" i="49"/>
  <c r="G51" i="49"/>
  <c r="F51" i="49"/>
  <c r="S50" i="49"/>
  <c r="R50" i="49"/>
  <c r="O50" i="49"/>
  <c r="N50" i="49"/>
  <c r="M50" i="49"/>
  <c r="H50" i="49"/>
  <c r="S49" i="49"/>
  <c r="R49" i="49"/>
  <c r="O49" i="49"/>
  <c r="M49" i="49"/>
  <c r="H49" i="49"/>
  <c r="F49" i="49"/>
  <c r="S48" i="49"/>
  <c r="R48" i="49"/>
  <c r="O48" i="49"/>
  <c r="H48" i="49"/>
  <c r="R47" i="49"/>
  <c r="M47" i="49"/>
  <c r="L47" i="49"/>
  <c r="O47" i="49" s="1"/>
  <c r="F47" i="49"/>
  <c r="E47" i="49"/>
  <c r="S46" i="49"/>
  <c r="R46" i="49"/>
  <c r="O46" i="49"/>
  <c r="N46" i="49"/>
  <c r="M46" i="49"/>
  <c r="H46" i="49"/>
  <c r="G46" i="49"/>
  <c r="F46" i="49"/>
  <c r="S45" i="49"/>
  <c r="R45" i="49"/>
  <c r="O45" i="49"/>
  <c r="N45" i="49"/>
  <c r="M45" i="49"/>
  <c r="H45" i="49"/>
  <c r="F45" i="49"/>
  <c r="F55" i="49" s="1"/>
  <c r="S44" i="49"/>
  <c r="R44" i="49"/>
  <c r="L44" i="49"/>
  <c r="K44" i="49"/>
  <c r="G44" i="49"/>
  <c r="N44" i="49" s="1"/>
  <c r="F44" i="49"/>
  <c r="M44" i="49" s="1"/>
  <c r="R43" i="49"/>
  <c r="O43" i="49"/>
  <c r="M43" i="49"/>
  <c r="K43" i="49"/>
  <c r="F43" i="49"/>
  <c r="H43" i="49" s="1"/>
  <c r="L33" i="49"/>
  <c r="L40" i="49"/>
  <c r="K40" i="49"/>
  <c r="E40" i="49"/>
  <c r="D40" i="49"/>
  <c r="L39" i="49"/>
  <c r="K39" i="49"/>
  <c r="E39" i="49"/>
  <c r="D39" i="49"/>
  <c r="K38" i="49"/>
  <c r="D38" i="49"/>
  <c r="L37" i="49"/>
  <c r="K37" i="49"/>
  <c r="E37" i="49"/>
  <c r="D37" i="49"/>
  <c r="O36" i="49"/>
  <c r="E36" i="49"/>
  <c r="S36" i="49" s="1"/>
  <c r="D36" i="49"/>
  <c r="F31" i="49" s="1"/>
  <c r="S35" i="49"/>
  <c r="R35" i="49"/>
  <c r="O35" i="49"/>
  <c r="M35" i="49"/>
  <c r="H35" i="49"/>
  <c r="F35" i="49"/>
  <c r="S34" i="49"/>
  <c r="R34" i="49"/>
  <c r="O34" i="49"/>
  <c r="H34" i="49"/>
  <c r="R33" i="49"/>
  <c r="M33" i="49"/>
  <c r="F33" i="49"/>
  <c r="E33" i="49"/>
  <c r="G33" i="49" s="1"/>
  <c r="S32" i="49"/>
  <c r="R32" i="49"/>
  <c r="O32" i="49"/>
  <c r="N32" i="49"/>
  <c r="M32" i="49"/>
  <c r="H32" i="49"/>
  <c r="G32" i="49"/>
  <c r="F32" i="49"/>
  <c r="S31" i="49"/>
  <c r="R31" i="49"/>
  <c r="O31" i="49"/>
  <c r="N31" i="49"/>
  <c r="M31" i="49"/>
  <c r="H31" i="49"/>
  <c r="S30" i="49"/>
  <c r="R30" i="49"/>
  <c r="O30" i="49"/>
  <c r="M30" i="49"/>
  <c r="H30" i="49"/>
  <c r="F30" i="49"/>
  <c r="S29" i="49"/>
  <c r="R29" i="49"/>
  <c r="O29" i="49"/>
  <c r="H29" i="49"/>
  <c r="R28" i="49"/>
  <c r="M28" i="49"/>
  <c r="L28" i="49"/>
  <c r="F28" i="49"/>
  <c r="E28" i="49"/>
  <c r="S27" i="49"/>
  <c r="R27" i="49"/>
  <c r="O27" i="49"/>
  <c r="N27" i="49"/>
  <c r="M27" i="49"/>
  <c r="H27" i="49"/>
  <c r="G27" i="49"/>
  <c r="F27" i="49"/>
  <c r="S26" i="49"/>
  <c r="R26" i="49"/>
  <c r="O26" i="49"/>
  <c r="N26" i="49"/>
  <c r="M26" i="49"/>
  <c r="H26" i="49"/>
  <c r="S25" i="49"/>
  <c r="R25" i="49"/>
  <c r="L25" i="49"/>
  <c r="K25" i="49"/>
  <c r="G25" i="49"/>
  <c r="N25" i="49" s="1"/>
  <c r="F25" i="49"/>
  <c r="M25" i="49" s="1"/>
  <c r="R24" i="49"/>
  <c r="O24" i="49"/>
  <c r="M24" i="49"/>
  <c r="K24" i="49"/>
  <c r="F24" i="49"/>
  <c r="H24" i="49" s="1"/>
  <c r="L38" i="49" l="1"/>
  <c r="M55" i="49"/>
  <c r="H59" i="49"/>
  <c r="N55" i="49"/>
  <c r="P55" i="49" s="1"/>
  <c r="M36" i="49"/>
  <c r="I27" i="49"/>
  <c r="T27" i="49"/>
  <c r="P31" i="49"/>
  <c r="I33" i="49"/>
  <c r="T34" i="49"/>
  <c r="G45" i="49"/>
  <c r="I46" i="49"/>
  <c r="T46" i="49"/>
  <c r="T49" i="49"/>
  <c r="G50" i="49"/>
  <c r="I50" i="49" s="1"/>
  <c r="T53" i="49"/>
  <c r="H56" i="49"/>
  <c r="O56" i="49"/>
  <c r="R57" i="49"/>
  <c r="H40" i="49"/>
  <c r="H58" i="49"/>
  <c r="O39" i="49"/>
  <c r="N48" i="49"/>
  <c r="P48" i="49" s="1"/>
  <c r="T50" i="49"/>
  <c r="T54" i="49"/>
  <c r="F56" i="49"/>
  <c r="R56" i="49"/>
  <c r="F57" i="49"/>
  <c r="F58" i="49"/>
  <c r="R58" i="49"/>
  <c r="R59" i="49"/>
  <c r="T29" i="49"/>
  <c r="T45" i="49"/>
  <c r="P46" i="49"/>
  <c r="T48" i="49"/>
  <c r="P50" i="49"/>
  <c r="P51" i="49"/>
  <c r="T51" i="49"/>
  <c r="H52" i="49"/>
  <c r="G53" i="49"/>
  <c r="I53" i="49" s="1"/>
  <c r="G54" i="49"/>
  <c r="I54" i="49" s="1"/>
  <c r="O58" i="49"/>
  <c r="S59" i="49"/>
  <c r="T59" i="49" s="1"/>
  <c r="N53" i="49"/>
  <c r="P53" i="49" s="1"/>
  <c r="O52" i="49"/>
  <c r="N54" i="49"/>
  <c r="P54" i="49" s="1"/>
  <c r="N52" i="49"/>
  <c r="P52" i="49" s="1"/>
  <c r="E57" i="49"/>
  <c r="G59" i="49" s="1"/>
  <c r="G49" i="49"/>
  <c r="I49" i="49" s="1"/>
  <c r="G48" i="49"/>
  <c r="I48" i="49" s="1"/>
  <c r="H47" i="49"/>
  <c r="G47" i="49"/>
  <c r="I47" i="49" s="1"/>
  <c r="L57" i="49"/>
  <c r="N58" i="49" s="1"/>
  <c r="I51" i="49"/>
  <c r="I52" i="49"/>
  <c r="S52" i="49"/>
  <c r="T52" i="49" s="1"/>
  <c r="H55" i="49"/>
  <c r="R55" i="49"/>
  <c r="T55" i="49" s="1"/>
  <c r="G56" i="49"/>
  <c r="N56" i="49"/>
  <c r="S56" i="49"/>
  <c r="T56" i="49" s="1"/>
  <c r="M57" i="49"/>
  <c r="S58" i="49"/>
  <c r="F59" i="49"/>
  <c r="M59" i="49"/>
  <c r="O59" i="49"/>
  <c r="I45" i="49"/>
  <c r="P45" i="49"/>
  <c r="N47" i="49"/>
  <c r="P47" i="49" s="1"/>
  <c r="S47" i="49"/>
  <c r="T47" i="49" s="1"/>
  <c r="N49" i="49"/>
  <c r="P49" i="49" s="1"/>
  <c r="M56" i="49"/>
  <c r="M58" i="49"/>
  <c r="N59" i="49"/>
  <c r="T35" i="49"/>
  <c r="T32" i="49"/>
  <c r="N29" i="49"/>
  <c r="P29" i="49" s="1"/>
  <c r="O28" i="49"/>
  <c r="P27" i="49"/>
  <c r="O37" i="49"/>
  <c r="H33" i="49"/>
  <c r="S33" i="49"/>
  <c r="T33" i="49" s="1"/>
  <c r="G34" i="49"/>
  <c r="I34" i="49" s="1"/>
  <c r="G35" i="49"/>
  <c r="I35" i="49" s="1"/>
  <c r="G26" i="49"/>
  <c r="G31" i="49"/>
  <c r="I31" i="49" s="1"/>
  <c r="T31" i="49"/>
  <c r="I32" i="49"/>
  <c r="H37" i="49"/>
  <c r="F39" i="49"/>
  <c r="R38" i="49"/>
  <c r="R39" i="49"/>
  <c r="R40" i="49"/>
  <c r="T30" i="49"/>
  <c r="H39" i="49"/>
  <c r="S40" i="49"/>
  <c r="F26" i="49"/>
  <c r="T26" i="49"/>
  <c r="F37" i="49"/>
  <c r="R37" i="49"/>
  <c r="F38" i="49"/>
  <c r="E38" i="49"/>
  <c r="S38" i="49" s="1"/>
  <c r="G30" i="49"/>
  <c r="I30" i="49" s="1"/>
  <c r="G29" i="49"/>
  <c r="I29" i="49" s="1"/>
  <c r="H28" i="49"/>
  <c r="G28" i="49"/>
  <c r="I28" i="49" s="1"/>
  <c r="N38" i="49"/>
  <c r="O38" i="49"/>
  <c r="F36" i="49"/>
  <c r="N36" i="49"/>
  <c r="P36" i="49" s="1"/>
  <c r="P32" i="49"/>
  <c r="N34" i="49"/>
  <c r="P34" i="49" s="1"/>
  <c r="O33" i="49"/>
  <c r="N35" i="49"/>
  <c r="P35" i="49" s="1"/>
  <c r="N33" i="49"/>
  <c r="P33" i="49" s="1"/>
  <c r="H36" i="49"/>
  <c r="R36" i="49"/>
  <c r="T36" i="49" s="1"/>
  <c r="G37" i="49"/>
  <c r="N37" i="49"/>
  <c r="S37" i="49"/>
  <c r="M38" i="49"/>
  <c r="N39" i="49"/>
  <c r="S39" i="49"/>
  <c r="T39" i="49" s="1"/>
  <c r="F40" i="49"/>
  <c r="M40" i="49"/>
  <c r="O40" i="49"/>
  <c r="P26" i="49"/>
  <c r="N28" i="49"/>
  <c r="P28" i="49" s="1"/>
  <c r="S28" i="49"/>
  <c r="T28" i="49" s="1"/>
  <c r="N30" i="49"/>
  <c r="P30" i="49" s="1"/>
  <c r="M37" i="49"/>
  <c r="M39" i="49"/>
  <c r="N40" i="49"/>
  <c r="R8" i="49"/>
  <c r="S8" i="49"/>
  <c r="R9" i="49"/>
  <c r="R10" i="49"/>
  <c r="S10" i="49"/>
  <c r="R11" i="49"/>
  <c r="S11" i="49"/>
  <c r="R12" i="49"/>
  <c r="S12" i="49"/>
  <c r="R13" i="49"/>
  <c r="S13" i="49"/>
  <c r="R14" i="49"/>
  <c r="R15" i="49"/>
  <c r="S15" i="49"/>
  <c r="R16" i="49"/>
  <c r="S16" i="49"/>
  <c r="L14" i="49"/>
  <c r="N15" i="49" s="1"/>
  <c r="P15" i="49" s="1"/>
  <c r="L21" i="49"/>
  <c r="K21" i="49"/>
  <c r="L20" i="49"/>
  <c r="K20" i="49"/>
  <c r="K19" i="49"/>
  <c r="L18" i="49"/>
  <c r="N18" i="49" s="1"/>
  <c r="K18" i="49"/>
  <c r="O10" i="49"/>
  <c r="O11" i="49"/>
  <c r="O12" i="49"/>
  <c r="O13" i="49"/>
  <c r="O15" i="49"/>
  <c r="O16" i="49"/>
  <c r="O17" i="49"/>
  <c r="N16" i="49"/>
  <c r="M16" i="49"/>
  <c r="M14" i="49"/>
  <c r="N13" i="49"/>
  <c r="M13" i="49"/>
  <c r="N12" i="49"/>
  <c r="M12" i="49"/>
  <c r="M11" i="49"/>
  <c r="M9" i="49"/>
  <c r="N8" i="49"/>
  <c r="M8" i="49"/>
  <c r="N7" i="49"/>
  <c r="M7" i="49"/>
  <c r="L9" i="49"/>
  <c r="F16" i="49"/>
  <c r="G13" i="49"/>
  <c r="I13" i="49" s="1"/>
  <c r="F14" i="49"/>
  <c r="F13" i="49"/>
  <c r="F11" i="49"/>
  <c r="F9" i="49"/>
  <c r="G8" i="49"/>
  <c r="F8" i="49"/>
  <c r="E17" i="49"/>
  <c r="S17" i="49" s="1"/>
  <c r="E18" i="49"/>
  <c r="H18" i="49" s="1"/>
  <c r="E20" i="49"/>
  <c r="E21" i="49"/>
  <c r="D21" i="49"/>
  <c r="D20" i="49"/>
  <c r="D19" i="49"/>
  <c r="D18" i="49"/>
  <c r="D17" i="49"/>
  <c r="R17" i="49" s="1"/>
  <c r="E14" i="49"/>
  <c r="G16" i="49" s="1"/>
  <c r="H8" i="49"/>
  <c r="H10" i="49"/>
  <c r="H11" i="49"/>
  <c r="H12" i="49"/>
  <c r="H13" i="49"/>
  <c r="H15" i="49"/>
  <c r="H16" i="49"/>
  <c r="E9" i="49"/>
  <c r="G10" i="49" s="1"/>
  <c r="I10" i="49" s="1"/>
  <c r="O8" i="49"/>
  <c r="S7" i="49"/>
  <c r="R7" i="49"/>
  <c r="O7" i="49"/>
  <c r="H7" i="49"/>
  <c r="S6" i="49"/>
  <c r="R6" i="49"/>
  <c r="L6" i="49"/>
  <c r="K6" i="49"/>
  <c r="G6" i="49"/>
  <c r="N6" i="49" s="1"/>
  <c r="F6" i="49"/>
  <c r="M6" i="49" s="1"/>
  <c r="R5" i="49"/>
  <c r="O5" i="49"/>
  <c r="M5" i="49"/>
  <c r="K5" i="49"/>
  <c r="F5" i="49"/>
  <c r="H5" i="49" s="1"/>
  <c r="T38" i="49" l="1"/>
  <c r="H17" i="49"/>
  <c r="M17" i="49"/>
  <c r="N17" i="49"/>
  <c r="P17" i="49" s="1"/>
  <c r="N14" i="49"/>
  <c r="P14" i="49" s="1"/>
  <c r="G39" i="49"/>
  <c r="I39" i="49" s="1"/>
  <c r="T37" i="49"/>
  <c r="F18" i="49"/>
  <c r="I18" i="49" s="1"/>
  <c r="G18" i="49"/>
  <c r="O20" i="49"/>
  <c r="O21" i="49"/>
  <c r="T13" i="49"/>
  <c r="T12" i="49"/>
  <c r="T58" i="49"/>
  <c r="G58" i="49"/>
  <c r="I58" i="49" s="1"/>
  <c r="I56" i="49"/>
  <c r="G55" i="49"/>
  <c r="I55" i="49" s="1"/>
  <c r="T10" i="49"/>
  <c r="S9" i="49"/>
  <c r="P12" i="49"/>
  <c r="P13" i="49"/>
  <c r="S14" i="49"/>
  <c r="T14" i="49" s="1"/>
  <c r="O18" i="49"/>
  <c r="S20" i="49"/>
  <c r="S21" i="49"/>
  <c r="T15" i="49"/>
  <c r="T8" i="49"/>
  <c r="G40" i="49"/>
  <c r="T17" i="49"/>
  <c r="H9" i="49"/>
  <c r="E19" i="49"/>
  <c r="G19" i="49" s="1"/>
  <c r="F7" i="49"/>
  <c r="F12" i="49"/>
  <c r="G11" i="49"/>
  <c r="G15" i="49"/>
  <c r="I15" i="49" s="1"/>
  <c r="H14" i="49"/>
  <c r="H20" i="49"/>
  <c r="N10" i="49"/>
  <c r="P10" i="49" s="1"/>
  <c r="N11" i="49"/>
  <c r="P11" i="49" s="1"/>
  <c r="R18" i="49"/>
  <c r="T16" i="49"/>
  <c r="T11" i="49"/>
  <c r="T9" i="49"/>
  <c r="G36" i="49"/>
  <c r="I36" i="49" s="1"/>
  <c r="G7" i="49"/>
  <c r="I7" i="49" s="1"/>
  <c r="G12" i="49"/>
  <c r="G9" i="49"/>
  <c r="I9" i="49" s="1"/>
  <c r="G14" i="49"/>
  <c r="I14" i="49" s="1"/>
  <c r="N9" i="49"/>
  <c r="P9" i="49" s="1"/>
  <c r="O9" i="49"/>
  <c r="L19" i="49"/>
  <c r="O19" i="49" s="1"/>
  <c r="R20" i="49"/>
  <c r="S18" i="49"/>
  <c r="I59" i="49"/>
  <c r="S57" i="49"/>
  <c r="T57" i="49" s="1"/>
  <c r="N57" i="49"/>
  <c r="P57" i="49" s="1"/>
  <c r="O57" i="49"/>
  <c r="P59" i="49"/>
  <c r="P58" i="49"/>
  <c r="P56" i="49"/>
  <c r="G57" i="49"/>
  <c r="I57" i="49" s="1"/>
  <c r="H57" i="49"/>
  <c r="I26" i="49"/>
  <c r="I37" i="49"/>
  <c r="T40" i="49"/>
  <c r="P40" i="49"/>
  <c r="P39" i="49"/>
  <c r="P37" i="49"/>
  <c r="I40" i="49"/>
  <c r="P38" i="49"/>
  <c r="G38" i="49"/>
  <c r="I38" i="49" s="1"/>
  <c r="H38" i="49"/>
  <c r="R21" i="49"/>
  <c r="T21" i="49" s="1"/>
  <c r="F21" i="49"/>
  <c r="I16" i="49"/>
  <c r="R19" i="49"/>
  <c r="F19" i="49"/>
  <c r="I19" i="49" s="1"/>
  <c r="F20" i="49"/>
  <c r="H21" i="49"/>
  <c r="I11" i="49"/>
  <c r="P16" i="49"/>
  <c r="O14" i="49"/>
  <c r="M18" i="49"/>
  <c r="P18" i="49" s="1"/>
  <c r="M19" i="49"/>
  <c r="M20" i="49"/>
  <c r="M21" i="49"/>
  <c r="I8" i="49"/>
  <c r="I12" i="49"/>
  <c r="T7" i="49"/>
  <c r="P7" i="49"/>
  <c r="P8" i="49"/>
  <c r="H19" i="49"/>
  <c r="K96" i="48"/>
  <c r="J96" i="48"/>
  <c r="H96" i="48"/>
  <c r="D96" i="48"/>
  <c r="C95" i="48"/>
  <c r="B95" i="48"/>
  <c r="K81" i="48"/>
  <c r="J81" i="48"/>
  <c r="H81" i="48"/>
  <c r="D81" i="48"/>
  <c r="K80" i="48"/>
  <c r="J80" i="48"/>
  <c r="H80" i="48"/>
  <c r="D80" i="48"/>
  <c r="K79" i="48"/>
  <c r="J79" i="48"/>
  <c r="H79" i="48"/>
  <c r="D79" i="48"/>
  <c r="K78" i="48"/>
  <c r="J78" i="48"/>
  <c r="H78" i="48"/>
  <c r="D78" i="48"/>
  <c r="K77" i="48"/>
  <c r="J77" i="48"/>
  <c r="H77" i="48"/>
  <c r="D77" i="48"/>
  <c r="K76" i="48"/>
  <c r="J76" i="48"/>
  <c r="H76" i="48"/>
  <c r="D76" i="48"/>
  <c r="K75" i="48"/>
  <c r="J75" i="48"/>
  <c r="H75" i="48"/>
  <c r="D75" i="48"/>
  <c r="K74" i="48"/>
  <c r="J74" i="48"/>
  <c r="H74" i="48"/>
  <c r="D74" i="48"/>
  <c r="K73" i="48"/>
  <c r="J73" i="48"/>
  <c r="H73" i="48"/>
  <c r="D73" i="48"/>
  <c r="K72" i="48"/>
  <c r="J72" i="48"/>
  <c r="H72" i="48"/>
  <c r="D72" i="48"/>
  <c r="K71" i="48"/>
  <c r="J71" i="48"/>
  <c r="H71" i="48"/>
  <c r="D71" i="48"/>
  <c r="K70" i="48"/>
  <c r="J70" i="48"/>
  <c r="H70" i="48"/>
  <c r="D70" i="48"/>
  <c r="K69" i="48"/>
  <c r="K68" i="48"/>
  <c r="J68" i="48"/>
  <c r="H68" i="48"/>
  <c r="D68" i="48"/>
  <c r="J66" i="48"/>
  <c r="F66" i="48"/>
  <c r="B66" i="48"/>
  <c r="K62" i="48"/>
  <c r="J62" i="48"/>
  <c r="H62" i="48"/>
  <c r="D62" i="48"/>
  <c r="C61" i="48"/>
  <c r="B61" i="48"/>
  <c r="K60" i="48"/>
  <c r="J60" i="48"/>
  <c r="H60" i="48"/>
  <c r="D60" i="48"/>
  <c r="K59" i="48"/>
  <c r="J59" i="48"/>
  <c r="H59" i="48"/>
  <c r="D59" i="48"/>
  <c r="K58" i="48"/>
  <c r="J58" i="48"/>
  <c r="H58" i="48"/>
  <c r="D58" i="48"/>
  <c r="K57" i="48"/>
  <c r="J57" i="48"/>
  <c r="H57" i="48"/>
  <c r="D57" i="48"/>
  <c r="K53" i="48"/>
  <c r="J53" i="48"/>
  <c r="H53" i="48"/>
  <c r="D53" i="48"/>
  <c r="K52" i="48"/>
  <c r="J52" i="48"/>
  <c r="H52" i="48"/>
  <c r="D52" i="48"/>
  <c r="K51" i="48"/>
  <c r="J51" i="48"/>
  <c r="H51" i="48"/>
  <c r="D51" i="48"/>
  <c r="K50" i="48"/>
  <c r="J50" i="48"/>
  <c r="H50" i="48"/>
  <c r="D50" i="48"/>
  <c r="K49" i="48"/>
  <c r="J49" i="48"/>
  <c r="H49" i="48"/>
  <c r="D49" i="48"/>
  <c r="K48" i="48"/>
  <c r="J48" i="48"/>
  <c r="H48" i="48"/>
  <c r="D48" i="48"/>
  <c r="K47" i="48"/>
  <c r="J47" i="48"/>
  <c r="H47" i="48"/>
  <c r="D47" i="48"/>
  <c r="K46" i="48"/>
  <c r="J46" i="48"/>
  <c r="H46" i="48"/>
  <c r="D46" i="48"/>
  <c r="K45" i="48"/>
  <c r="J45" i="48"/>
  <c r="H45" i="48"/>
  <c r="D45" i="48"/>
  <c r="K44" i="48"/>
  <c r="J44" i="48"/>
  <c r="H44" i="48"/>
  <c r="D44" i="48"/>
  <c r="K43" i="48"/>
  <c r="J43" i="48"/>
  <c r="H43" i="48"/>
  <c r="D43" i="48"/>
  <c r="K42" i="48"/>
  <c r="J42" i="48"/>
  <c r="H42" i="48"/>
  <c r="D42" i="48"/>
  <c r="K41" i="48"/>
  <c r="J41" i="48"/>
  <c r="H41" i="48"/>
  <c r="D41" i="48"/>
  <c r="K40" i="48"/>
  <c r="J40" i="48"/>
  <c r="H40" i="48"/>
  <c r="D40" i="48"/>
  <c r="K39" i="48"/>
  <c r="J39" i="48"/>
  <c r="H39" i="48"/>
  <c r="D39" i="48"/>
  <c r="L37" i="48"/>
  <c r="L66" i="48" s="1"/>
  <c r="J37" i="48"/>
  <c r="F37" i="48"/>
  <c r="B37" i="48"/>
  <c r="K33" i="48"/>
  <c r="J33" i="48"/>
  <c r="H33" i="48"/>
  <c r="D33" i="48"/>
  <c r="K31" i="48"/>
  <c r="J31" i="48"/>
  <c r="H31" i="48"/>
  <c r="D31" i="48"/>
  <c r="K30" i="48"/>
  <c r="J30" i="48"/>
  <c r="H30" i="48"/>
  <c r="D30" i="48"/>
  <c r="K29" i="48"/>
  <c r="J29" i="48"/>
  <c r="H29" i="48"/>
  <c r="D29" i="48"/>
  <c r="K27" i="48"/>
  <c r="J27" i="48"/>
  <c r="H27" i="48"/>
  <c r="D27" i="48"/>
  <c r="K26" i="48"/>
  <c r="J26" i="48"/>
  <c r="H26" i="48"/>
  <c r="D26" i="48"/>
  <c r="K25" i="48"/>
  <c r="J25" i="48"/>
  <c r="H25" i="48"/>
  <c r="D25" i="48"/>
  <c r="K24" i="48"/>
  <c r="J24" i="48"/>
  <c r="H24" i="48"/>
  <c r="D24" i="48"/>
  <c r="K23" i="48"/>
  <c r="J23" i="48"/>
  <c r="H23" i="48"/>
  <c r="D23" i="48"/>
  <c r="K22" i="48"/>
  <c r="J22" i="48"/>
  <c r="H22" i="48"/>
  <c r="D22" i="48"/>
  <c r="K21" i="48"/>
  <c r="J21" i="48"/>
  <c r="H21" i="48"/>
  <c r="D21" i="48"/>
  <c r="K20" i="48"/>
  <c r="J20" i="48"/>
  <c r="H20" i="48"/>
  <c r="D20" i="48"/>
  <c r="K19" i="48"/>
  <c r="J19" i="48"/>
  <c r="H19" i="48"/>
  <c r="D19" i="48"/>
  <c r="K18" i="48"/>
  <c r="J18" i="48"/>
  <c r="H18" i="48"/>
  <c r="D18" i="48"/>
  <c r="K17" i="48"/>
  <c r="J17" i="48"/>
  <c r="H17" i="48"/>
  <c r="D17" i="48"/>
  <c r="K16" i="48"/>
  <c r="J16" i="48"/>
  <c r="H16" i="48"/>
  <c r="D16" i="48"/>
  <c r="K15" i="48"/>
  <c r="J15" i="48"/>
  <c r="H15" i="48"/>
  <c r="D15" i="48"/>
  <c r="K14" i="48"/>
  <c r="J14" i="48"/>
  <c r="H14" i="48"/>
  <c r="D14" i="48"/>
  <c r="K13" i="48"/>
  <c r="J13" i="48"/>
  <c r="H13" i="48"/>
  <c r="D13" i="48"/>
  <c r="K12" i="48"/>
  <c r="J12" i="48"/>
  <c r="H12" i="48"/>
  <c r="D12" i="48"/>
  <c r="K11" i="48"/>
  <c r="J11" i="48"/>
  <c r="H11" i="48"/>
  <c r="D11" i="48"/>
  <c r="K10" i="48"/>
  <c r="J10" i="48"/>
  <c r="H10" i="48"/>
  <c r="D10" i="48"/>
  <c r="K9" i="48"/>
  <c r="J9" i="48"/>
  <c r="H9" i="48"/>
  <c r="D9" i="48"/>
  <c r="K8" i="48"/>
  <c r="J8" i="48"/>
  <c r="H8" i="48"/>
  <c r="D8" i="48"/>
  <c r="K7" i="48"/>
  <c r="J7" i="48"/>
  <c r="H7" i="48"/>
  <c r="D7" i="48"/>
  <c r="C6" i="48"/>
  <c r="J5" i="48"/>
  <c r="F5" i="48"/>
  <c r="K96" i="47"/>
  <c r="J96" i="47"/>
  <c r="H96" i="47"/>
  <c r="D96" i="47"/>
  <c r="G95" i="47"/>
  <c r="F95" i="47"/>
  <c r="K76" i="47"/>
  <c r="J76" i="47"/>
  <c r="H76" i="47"/>
  <c r="D76" i="47"/>
  <c r="K75" i="47"/>
  <c r="J75" i="47"/>
  <c r="H75" i="47"/>
  <c r="D75" i="47"/>
  <c r="K74" i="47"/>
  <c r="J74" i="47"/>
  <c r="H74" i="47"/>
  <c r="D74" i="47"/>
  <c r="H73" i="47"/>
  <c r="K69" i="47"/>
  <c r="J69" i="47"/>
  <c r="H69" i="47"/>
  <c r="D69" i="47"/>
  <c r="K68" i="47"/>
  <c r="J68" i="47"/>
  <c r="H68" i="47"/>
  <c r="D68" i="47"/>
  <c r="J66" i="47"/>
  <c r="F66" i="47"/>
  <c r="B66" i="47"/>
  <c r="K62" i="47"/>
  <c r="J62" i="47"/>
  <c r="H62" i="47"/>
  <c r="D62" i="47"/>
  <c r="G61" i="47"/>
  <c r="F61" i="47"/>
  <c r="C61" i="47"/>
  <c r="B61" i="47"/>
  <c r="H43" i="47"/>
  <c r="D43" i="47"/>
  <c r="K42" i="47"/>
  <c r="J42" i="47"/>
  <c r="H42" i="47"/>
  <c r="D42" i="47"/>
  <c r="K41" i="47"/>
  <c r="J41" i="47"/>
  <c r="H41" i="47"/>
  <c r="D41" i="47"/>
  <c r="K40" i="47"/>
  <c r="J40" i="47"/>
  <c r="H40" i="47"/>
  <c r="D40" i="47"/>
  <c r="K39" i="47"/>
  <c r="J39" i="47"/>
  <c r="H39" i="47"/>
  <c r="D39" i="47"/>
  <c r="L37" i="47"/>
  <c r="L66" i="47" s="1"/>
  <c r="J37" i="47"/>
  <c r="F37" i="47"/>
  <c r="B37" i="47"/>
  <c r="K33" i="47"/>
  <c r="J33" i="47"/>
  <c r="H33" i="47"/>
  <c r="D33" i="47"/>
  <c r="G32" i="47"/>
  <c r="F32" i="47"/>
  <c r="K24" i="47"/>
  <c r="J24" i="47"/>
  <c r="H24" i="47"/>
  <c r="D24" i="47"/>
  <c r="K23" i="47"/>
  <c r="J23" i="47"/>
  <c r="H23" i="47"/>
  <c r="D23" i="47"/>
  <c r="K22" i="47"/>
  <c r="J22" i="47"/>
  <c r="H22" i="47"/>
  <c r="D22" i="47"/>
  <c r="K21" i="47"/>
  <c r="J21" i="47"/>
  <c r="H21" i="47"/>
  <c r="D21" i="47"/>
  <c r="K20" i="47"/>
  <c r="J20" i="47"/>
  <c r="H20" i="47"/>
  <c r="D20" i="47"/>
  <c r="K19" i="47"/>
  <c r="J19" i="47"/>
  <c r="H19" i="47"/>
  <c r="D19" i="47"/>
  <c r="K18" i="47"/>
  <c r="J18" i="47"/>
  <c r="H18" i="47"/>
  <c r="D18" i="47"/>
  <c r="K17" i="47"/>
  <c r="J17" i="47"/>
  <c r="H17" i="47"/>
  <c r="D17" i="47"/>
  <c r="K16" i="47"/>
  <c r="J16" i="47"/>
  <c r="H16" i="47"/>
  <c r="D16" i="47"/>
  <c r="K15" i="47"/>
  <c r="J15" i="47"/>
  <c r="H15" i="47"/>
  <c r="D15" i="47"/>
  <c r="K14" i="47"/>
  <c r="J14" i="47"/>
  <c r="H14" i="47"/>
  <c r="D14" i="47"/>
  <c r="K13" i="47"/>
  <c r="J13" i="47"/>
  <c r="H13" i="47"/>
  <c r="D13" i="47"/>
  <c r="K12" i="47"/>
  <c r="J12" i="47"/>
  <c r="H12" i="47"/>
  <c r="D12" i="47"/>
  <c r="K11" i="47"/>
  <c r="J11" i="47"/>
  <c r="H11" i="47"/>
  <c r="D11" i="47"/>
  <c r="K10" i="47"/>
  <c r="J10" i="47"/>
  <c r="H10" i="47"/>
  <c r="D10" i="47"/>
  <c r="K9" i="47"/>
  <c r="J9" i="47"/>
  <c r="H9" i="47"/>
  <c r="D9" i="47"/>
  <c r="K8" i="47"/>
  <c r="J8" i="47"/>
  <c r="H8" i="47"/>
  <c r="D8" i="47"/>
  <c r="K7" i="47"/>
  <c r="J7" i="47"/>
  <c r="H7" i="47"/>
  <c r="D7" i="47"/>
  <c r="C6" i="47"/>
  <c r="B6" i="47"/>
  <c r="J5" i="47"/>
  <c r="F5" i="47"/>
  <c r="K96" i="46"/>
  <c r="J96" i="46"/>
  <c r="H96" i="46"/>
  <c r="D96" i="46"/>
  <c r="C95" i="46"/>
  <c r="B95" i="46"/>
  <c r="K75" i="46"/>
  <c r="J75" i="46"/>
  <c r="H75" i="46"/>
  <c r="D75" i="46"/>
  <c r="K74" i="46"/>
  <c r="J74" i="46"/>
  <c r="H74" i="46"/>
  <c r="D74" i="46"/>
  <c r="K73" i="46"/>
  <c r="J73" i="46"/>
  <c r="H73" i="46"/>
  <c r="D73" i="46"/>
  <c r="K72" i="46"/>
  <c r="K71" i="46"/>
  <c r="J71" i="46"/>
  <c r="H71" i="46"/>
  <c r="D71" i="46"/>
  <c r="K70" i="46"/>
  <c r="J70" i="46"/>
  <c r="H70" i="46"/>
  <c r="D70" i="46"/>
  <c r="K69" i="46"/>
  <c r="J69" i="46"/>
  <c r="H69" i="46"/>
  <c r="D69" i="46"/>
  <c r="K68" i="46"/>
  <c r="J68" i="46"/>
  <c r="H68" i="46"/>
  <c r="D68" i="46"/>
  <c r="J66" i="46"/>
  <c r="F66" i="46"/>
  <c r="B66" i="46"/>
  <c r="K62" i="46"/>
  <c r="J62" i="46"/>
  <c r="H62" i="46"/>
  <c r="D62" i="46"/>
  <c r="G61" i="46"/>
  <c r="F61" i="46"/>
  <c r="C61" i="46"/>
  <c r="B61" i="46"/>
  <c r="K55" i="46"/>
  <c r="J55" i="46"/>
  <c r="H55" i="46"/>
  <c r="D55" i="46"/>
  <c r="K54" i="46"/>
  <c r="J54" i="46"/>
  <c r="H54" i="46"/>
  <c r="D54" i="46"/>
  <c r="K53" i="46"/>
  <c r="J53" i="46"/>
  <c r="H53" i="46"/>
  <c r="D53" i="46"/>
  <c r="K52" i="46"/>
  <c r="J52" i="46"/>
  <c r="H52" i="46"/>
  <c r="D52" i="46"/>
  <c r="K51" i="46"/>
  <c r="J51" i="46"/>
  <c r="H51" i="46"/>
  <c r="D51" i="46"/>
  <c r="K50" i="46"/>
  <c r="J50" i="46"/>
  <c r="H50" i="46"/>
  <c r="D50" i="46"/>
  <c r="K49" i="46"/>
  <c r="J49" i="46"/>
  <c r="H49" i="46"/>
  <c r="D49" i="46"/>
  <c r="K48" i="46"/>
  <c r="J48" i="46"/>
  <c r="H48" i="46"/>
  <c r="D48" i="46"/>
  <c r="K47" i="46"/>
  <c r="J47" i="46"/>
  <c r="H47" i="46"/>
  <c r="D47" i="46"/>
  <c r="K46" i="46"/>
  <c r="J46" i="46"/>
  <c r="H46" i="46"/>
  <c r="D46" i="46"/>
  <c r="K45" i="46"/>
  <c r="J45" i="46"/>
  <c r="H45" i="46"/>
  <c r="D45" i="46"/>
  <c r="K44" i="46"/>
  <c r="J44" i="46"/>
  <c r="H44" i="46"/>
  <c r="D44" i="46"/>
  <c r="K43" i="46"/>
  <c r="J43" i="46"/>
  <c r="H43" i="46"/>
  <c r="D43" i="46"/>
  <c r="K42" i="46"/>
  <c r="J42" i="46"/>
  <c r="H42" i="46"/>
  <c r="D42" i="46"/>
  <c r="K41" i="46"/>
  <c r="J41" i="46"/>
  <c r="H41" i="46"/>
  <c r="D41" i="46"/>
  <c r="K40" i="46"/>
  <c r="J40" i="46"/>
  <c r="H40" i="46"/>
  <c r="D40" i="46"/>
  <c r="K39" i="46"/>
  <c r="J39" i="46"/>
  <c r="H39" i="46"/>
  <c r="D39" i="46"/>
  <c r="L37" i="46"/>
  <c r="L66" i="46" s="1"/>
  <c r="J37" i="46"/>
  <c r="F37" i="46"/>
  <c r="B37" i="46"/>
  <c r="K33" i="46"/>
  <c r="J33" i="46"/>
  <c r="H33" i="46"/>
  <c r="D33" i="46"/>
  <c r="C32" i="46"/>
  <c r="B32" i="46"/>
  <c r="K31" i="46"/>
  <c r="J31" i="46"/>
  <c r="H31" i="46"/>
  <c r="D31" i="46"/>
  <c r="K30" i="46"/>
  <c r="J30" i="46"/>
  <c r="H30" i="46"/>
  <c r="D30" i="46"/>
  <c r="K29" i="46"/>
  <c r="J29" i="46"/>
  <c r="H29" i="46"/>
  <c r="D29" i="46"/>
  <c r="K28" i="46"/>
  <c r="J28" i="46"/>
  <c r="H28" i="46"/>
  <c r="D28" i="46"/>
  <c r="H27" i="46"/>
  <c r="D27" i="46"/>
  <c r="H26" i="46"/>
  <c r="D26" i="46"/>
  <c r="K23" i="46"/>
  <c r="J23" i="46"/>
  <c r="H23" i="46"/>
  <c r="D23" i="46"/>
  <c r="K22" i="46"/>
  <c r="J22" i="46"/>
  <c r="H22" i="46"/>
  <c r="D22" i="46"/>
  <c r="K21" i="46"/>
  <c r="J21" i="46"/>
  <c r="H21" i="46"/>
  <c r="D21" i="46"/>
  <c r="K20" i="46"/>
  <c r="J20" i="46"/>
  <c r="H20" i="46"/>
  <c r="D20" i="46"/>
  <c r="K19" i="46"/>
  <c r="J19" i="46"/>
  <c r="H19" i="46"/>
  <c r="D19" i="46"/>
  <c r="K18" i="46"/>
  <c r="J18" i="46"/>
  <c r="H18" i="46"/>
  <c r="D18" i="46"/>
  <c r="K17" i="46"/>
  <c r="J17" i="46"/>
  <c r="H17" i="46"/>
  <c r="D17" i="46"/>
  <c r="K16" i="46"/>
  <c r="J16" i="46"/>
  <c r="H16" i="46"/>
  <c r="D16" i="46"/>
  <c r="K15" i="46"/>
  <c r="J15" i="46"/>
  <c r="H15" i="46"/>
  <c r="D15" i="46"/>
  <c r="K14" i="46"/>
  <c r="J14" i="46"/>
  <c r="H14" i="46"/>
  <c r="D14" i="46"/>
  <c r="K13" i="46"/>
  <c r="J13" i="46"/>
  <c r="H13" i="46"/>
  <c r="D13" i="46"/>
  <c r="K12" i="46"/>
  <c r="J12" i="46"/>
  <c r="H12" i="46"/>
  <c r="D12" i="46"/>
  <c r="K11" i="46"/>
  <c r="J11" i="46"/>
  <c r="H11" i="46"/>
  <c r="D11" i="46"/>
  <c r="K10" i="46"/>
  <c r="J10" i="46"/>
  <c r="H10" i="46"/>
  <c r="D10" i="46"/>
  <c r="K9" i="46"/>
  <c r="J9" i="46"/>
  <c r="H9" i="46"/>
  <c r="D9" i="46"/>
  <c r="K8" i="46"/>
  <c r="J8" i="46"/>
  <c r="H8" i="46"/>
  <c r="D8" i="46"/>
  <c r="K7" i="46"/>
  <c r="J7" i="46"/>
  <c r="H7" i="46"/>
  <c r="D7" i="46"/>
  <c r="C6" i="46"/>
  <c r="B6" i="46"/>
  <c r="J5" i="46"/>
  <c r="F5" i="46"/>
  <c r="N21" i="49" l="1"/>
  <c r="T18" i="49"/>
  <c r="N20" i="49"/>
  <c r="T20" i="49"/>
  <c r="P21" i="49"/>
  <c r="P20" i="49"/>
  <c r="K38" i="46"/>
  <c r="D61" i="47"/>
  <c r="J32" i="47"/>
  <c r="J61" i="47"/>
  <c r="D32" i="47"/>
  <c r="K32" i="47"/>
  <c r="H32" i="47"/>
  <c r="H61" i="47"/>
  <c r="K61" i="47"/>
  <c r="J95" i="47"/>
  <c r="H95" i="47"/>
  <c r="K95" i="47"/>
  <c r="D95" i="48"/>
  <c r="N19" i="49"/>
  <c r="P19" i="49" s="1"/>
  <c r="S19" i="49"/>
  <c r="T19" i="49" s="1"/>
  <c r="G17" i="49"/>
  <c r="G21" i="49"/>
  <c r="I21" i="49"/>
  <c r="F17" i="49"/>
  <c r="G20" i="49"/>
  <c r="I20" i="49" s="1"/>
  <c r="L62" i="46"/>
  <c r="L96" i="47"/>
  <c r="D61" i="46"/>
  <c r="L33" i="46"/>
  <c r="D32" i="46"/>
  <c r="D61" i="48"/>
  <c r="L33" i="48"/>
  <c r="L68" i="46"/>
  <c r="L70" i="46"/>
  <c r="L74" i="46"/>
  <c r="H32" i="48"/>
  <c r="D95" i="47"/>
  <c r="L33" i="47"/>
  <c r="L96" i="46"/>
  <c r="L39" i="48"/>
  <c r="L41" i="48"/>
  <c r="L43" i="48"/>
  <c r="L45" i="48"/>
  <c r="L47" i="48"/>
  <c r="L49" i="48"/>
  <c r="L51" i="48"/>
  <c r="L53" i="48"/>
  <c r="L57" i="48"/>
  <c r="L59" i="48"/>
  <c r="H61" i="48"/>
  <c r="L96" i="48"/>
  <c r="L8" i="48"/>
  <c r="L10" i="48"/>
  <c r="L12" i="48"/>
  <c r="L14" i="48"/>
  <c r="L16" i="48"/>
  <c r="L18" i="48"/>
  <c r="L20" i="48"/>
  <c r="L22" i="48"/>
  <c r="L24" i="48"/>
  <c r="L26" i="48"/>
  <c r="L31" i="48"/>
  <c r="L68" i="48"/>
  <c r="L70" i="48"/>
  <c r="L72" i="48"/>
  <c r="L74" i="48"/>
  <c r="L76" i="48"/>
  <c r="L78" i="48"/>
  <c r="L80" i="48"/>
  <c r="J95" i="48"/>
  <c r="L71" i="48"/>
  <c r="L73" i="48"/>
  <c r="L75" i="48"/>
  <c r="L77" i="48"/>
  <c r="L79" i="48"/>
  <c r="L81" i="48"/>
  <c r="L62" i="48"/>
  <c r="L40" i="48"/>
  <c r="L42" i="48"/>
  <c r="L44" i="48"/>
  <c r="L46" i="48"/>
  <c r="L48" i="48"/>
  <c r="L50" i="48"/>
  <c r="L52" i="48"/>
  <c r="L58" i="48"/>
  <c r="L60" i="48"/>
  <c r="K61" i="48"/>
  <c r="J32" i="48"/>
  <c r="L7" i="48"/>
  <c r="L9" i="48"/>
  <c r="L11" i="48"/>
  <c r="L13" i="48"/>
  <c r="L15" i="48"/>
  <c r="L17" i="48"/>
  <c r="L19" i="48"/>
  <c r="L21" i="48"/>
  <c r="L23" i="48"/>
  <c r="L25" i="48"/>
  <c r="L27" i="48"/>
  <c r="L29" i="48"/>
  <c r="L30" i="48"/>
  <c r="D32" i="48"/>
  <c r="K67" i="48"/>
  <c r="G67" i="48"/>
  <c r="C67" i="48"/>
  <c r="K38" i="48"/>
  <c r="G38" i="48"/>
  <c r="C38" i="48"/>
  <c r="K6" i="48"/>
  <c r="J67" i="48"/>
  <c r="F67" i="48"/>
  <c r="B67" i="48"/>
  <c r="J38" i="48"/>
  <c r="F38" i="48"/>
  <c r="B38" i="48"/>
  <c r="F6" i="48"/>
  <c r="J6" i="48"/>
  <c r="K32" i="48"/>
  <c r="J61" i="48"/>
  <c r="K95" i="48"/>
  <c r="L69" i="47"/>
  <c r="L75" i="47"/>
  <c r="L68" i="47"/>
  <c r="L74" i="47"/>
  <c r="L76" i="47"/>
  <c r="L62" i="47"/>
  <c r="L39" i="47"/>
  <c r="L41" i="47"/>
  <c r="L7" i="47"/>
  <c r="L9" i="47"/>
  <c r="L11" i="47"/>
  <c r="L13" i="47"/>
  <c r="L16" i="47"/>
  <c r="L18" i="47"/>
  <c r="L20" i="47"/>
  <c r="L22" i="47"/>
  <c r="L24" i="47"/>
  <c r="L40" i="47"/>
  <c r="L42" i="47"/>
  <c r="L8" i="47"/>
  <c r="L10" i="47"/>
  <c r="L12" i="47"/>
  <c r="L14" i="47"/>
  <c r="L15" i="47"/>
  <c r="L17" i="47"/>
  <c r="L19" i="47"/>
  <c r="L21" i="47"/>
  <c r="L23" i="47"/>
  <c r="K38" i="47"/>
  <c r="G38" i="47"/>
  <c r="C38" i="47"/>
  <c r="K67" i="47"/>
  <c r="G67" i="47"/>
  <c r="C67" i="47"/>
  <c r="K6" i="47"/>
  <c r="J67" i="47"/>
  <c r="F67" i="47"/>
  <c r="B67" i="47"/>
  <c r="J38" i="47"/>
  <c r="F38" i="47"/>
  <c r="B38" i="47"/>
  <c r="F6" i="47"/>
  <c r="J6" i="47"/>
  <c r="L7" i="46"/>
  <c r="L9" i="46"/>
  <c r="L11" i="46"/>
  <c r="L13" i="46"/>
  <c r="L15" i="46"/>
  <c r="L17" i="46"/>
  <c r="L19" i="46"/>
  <c r="L21" i="46"/>
  <c r="L23" i="46"/>
  <c r="L29" i="46"/>
  <c r="L31" i="46"/>
  <c r="L69" i="46"/>
  <c r="L71" i="46"/>
  <c r="L73" i="46"/>
  <c r="L75" i="46"/>
  <c r="D95" i="46"/>
  <c r="L39" i="46"/>
  <c r="L41" i="46"/>
  <c r="L43" i="46"/>
  <c r="L45" i="46"/>
  <c r="L47" i="46"/>
  <c r="L49" i="46"/>
  <c r="L51" i="46"/>
  <c r="L53" i="46"/>
  <c r="L55" i="46"/>
  <c r="L40" i="46"/>
  <c r="L42" i="46"/>
  <c r="L44" i="46"/>
  <c r="L46" i="46"/>
  <c r="L48" i="46"/>
  <c r="L50" i="46"/>
  <c r="L52" i="46"/>
  <c r="L54" i="46"/>
  <c r="K61" i="46"/>
  <c r="J61" i="46"/>
  <c r="K32" i="46"/>
  <c r="L8" i="46"/>
  <c r="L10" i="46"/>
  <c r="L12" i="46"/>
  <c r="L14" i="46"/>
  <c r="L16" i="46"/>
  <c r="L18" i="46"/>
  <c r="L20" i="46"/>
  <c r="L22" i="46"/>
  <c r="L28" i="46"/>
  <c r="L30" i="46"/>
  <c r="J32" i="46"/>
  <c r="J67" i="46"/>
  <c r="F67" i="46"/>
  <c r="B67" i="46"/>
  <c r="F6" i="46"/>
  <c r="J6" i="46"/>
  <c r="C38" i="46"/>
  <c r="G38" i="46"/>
  <c r="K67" i="46"/>
  <c r="G67" i="46"/>
  <c r="C67" i="46"/>
  <c r="K6" i="46"/>
  <c r="H32" i="46"/>
  <c r="B38" i="46"/>
  <c r="F38" i="46"/>
  <c r="J38" i="46"/>
  <c r="K95" i="46"/>
  <c r="H61" i="46"/>
  <c r="K9" i="34"/>
  <c r="K10" i="34"/>
  <c r="M8" i="34"/>
  <c r="N8" i="34"/>
  <c r="M9" i="34"/>
  <c r="N9" i="34"/>
  <c r="M10" i="34"/>
  <c r="N10" i="34"/>
  <c r="M11" i="34"/>
  <c r="N11" i="34"/>
  <c r="M12" i="34"/>
  <c r="N12" i="34"/>
  <c r="M13" i="34"/>
  <c r="N13" i="34"/>
  <c r="M14" i="34"/>
  <c r="N14" i="34"/>
  <c r="M15" i="34"/>
  <c r="N15" i="34"/>
  <c r="M17" i="34"/>
  <c r="M18" i="34"/>
  <c r="K13" i="34"/>
  <c r="K14" i="34"/>
  <c r="G11" i="34"/>
  <c r="G12" i="34"/>
  <c r="G15" i="34"/>
  <c r="B37" i="3"/>
  <c r="B66" i="3" s="1"/>
  <c r="K67" i="3"/>
  <c r="J67" i="3"/>
  <c r="G67" i="3"/>
  <c r="F67" i="3"/>
  <c r="K38" i="3"/>
  <c r="J38" i="3"/>
  <c r="G38" i="3"/>
  <c r="F38" i="3"/>
  <c r="I48" i="2"/>
  <c r="K48" i="2"/>
  <c r="L48" i="2"/>
  <c r="I49" i="2"/>
  <c r="K49" i="2"/>
  <c r="L49" i="2"/>
  <c r="I51" i="2"/>
  <c r="K51" i="2"/>
  <c r="L51" i="2"/>
  <c r="I52" i="2"/>
  <c r="K52" i="2"/>
  <c r="L52" i="2"/>
  <c r="I53" i="2"/>
  <c r="K53" i="2"/>
  <c r="L53" i="2"/>
  <c r="I54" i="2"/>
  <c r="K54" i="2"/>
  <c r="L54" i="2"/>
  <c r="I55" i="2"/>
  <c r="K55" i="2"/>
  <c r="L55" i="2"/>
  <c r="H47" i="2"/>
  <c r="G47" i="2"/>
  <c r="E48" i="2"/>
  <c r="E49" i="2"/>
  <c r="E51" i="2"/>
  <c r="E52" i="2"/>
  <c r="E53" i="2"/>
  <c r="E54" i="2"/>
  <c r="E55" i="2"/>
  <c r="E56" i="2"/>
  <c r="D47" i="2"/>
  <c r="C47" i="2"/>
  <c r="H28" i="2"/>
  <c r="G28" i="2"/>
  <c r="D28" i="2"/>
  <c r="C28" i="2"/>
  <c r="I35" i="2"/>
  <c r="I29" i="2"/>
  <c r="I30" i="2"/>
  <c r="K35" i="2"/>
  <c r="L35" i="2"/>
  <c r="K29" i="2"/>
  <c r="L29" i="2"/>
  <c r="K30" i="2"/>
  <c r="L30" i="2"/>
  <c r="E35" i="2"/>
  <c r="E29" i="2"/>
  <c r="E30" i="2"/>
  <c r="I10" i="2"/>
  <c r="I11" i="2"/>
  <c r="I13" i="2"/>
  <c r="I14" i="2"/>
  <c r="I15" i="2"/>
  <c r="I16" i="2"/>
  <c r="I17" i="2"/>
  <c r="I18" i="2"/>
  <c r="H9" i="2"/>
  <c r="G9" i="2"/>
  <c r="K8" i="2"/>
  <c r="L8" i="2"/>
  <c r="K10" i="2"/>
  <c r="L10" i="2"/>
  <c r="K11" i="2"/>
  <c r="L11" i="2"/>
  <c r="K13" i="2"/>
  <c r="L13" i="2"/>
  <c r="K14" i="2"/>
  <c r="L14" i="2"/>
  <c r="K15" i="2"/>
  <c r="L15" i="2"/>
  <c r="K16" i="2"/>
  <c r="L16" i="2"/>
  <c r="K17" i="2"/>
  <c r="L17" i="2"/>
  <c r="K18" i="2"/>
  <c r="L18" i="2"/>
  <c r="E10" i="2"/>
  <c r="E11" i="2"/>
  <c r="E13" i="2"/>
  <c r="E14" i="2"/>
  <c r="E15" i="2"/>
  <c r="E16" i="2"/>
  <c r="E17" i="2"/>
  <c r="E18" i="2"/>
  <c r="D9" i="2"/>
  <c r="C9" i="2"/>
  <c r="M24" i="2"/>
  <c r="M43" i="2" s="1"/>
  <c r="K18" i="34"/>
  <c r="K12" i="34"/>
  <c r="K11" i="34"/>
  <c r="K8" i="34"/>
  <c r="K7" i="34"/>
  <c r="F16" i="34"/>
  <c r="F17" i="34"/>
  <c r="G18" i="34"/>
  <c r="M16" i="34"/>
  <c r="G31" i="2"/>
  <c r="H31" i="2"/>
  <c r="C31" i="2"/>
  <c r="D31" i="2"/>
  <c r="H50" i="2"/>
  <c r="G50" i="2"/>
  <c r="H12" i="2"/>
  <c r="G12" i="2"/>
  <c r="D12" i="2"/>
  <c r="C12" i="2"/>
  <c r="C24" i="2"/>
  <c r="L37" i="36"/>
  <c r="L66" i="36" s="1"/>
  <c r="C6" i="36"/>
  <c r="F6" i="36"/>
  <c r="K6" i="3"/>
  <c r="J6" i="3"/>
  <c r="G6" i="3"/>
  <c r="F6" i="3"/>
  <c r="H44" i="2"/>
  <c r="G44" i="2"/>
  <c r="D44" i="2"/>
  <c r="C44" i="2"/>
  <c r="L25" i="2"/>
  <c r="L44" i="2" s="1"/>
  <c r="K25" i="2"/>
  <c r="K44" i="2" s="1"/>
  <c r="H25" i="2"/>
  <c r="G25" i="2"/>
  <c r="D25" i="2"/>
  <c r="C25" i="2"/>
  <c r="L6" i="2"/>
  <c r="K6" i="2"/>
  <c r="H6" i="2"/>
  <c r="G6" i="2"/>
  <c r="N6" i="34"/>
  <c r="M6" i="34"/>
  <c r="H81" i="36"/>
  <c r="J81" i="36"/>
  <c r="K81" i="36"/>
  <c r="H82" i="36"/>
  <c r="J82" i="36"/>
  <c r="K82" i="36"/>
  <c r="H83" i="36"/>
  <c r="J83" i="36"/>
  <c r="K83" i="36"/>
  <c r="H86" i="36"/>
  <c r="D81" i="36"/>
  <c r="D82" i="36"/>
  <c r="D83" i="36"/>
  <c r="J82" i="3"/>
  <c r="K82" i="3"/>
  <c r="J83" i="3"/>
  <c r="K83" i="3"/>
  <c r="H82" i="3"/>
  <c r="H83" i="3"/>
  <c r="D82" i="3"/>
  <c r="D83" i="3"/>
  <c r="H59" i="36"/>
  <c r="J59" i="36"/>
  <c r="K59" i="36"/>
  <c r="H60" i="36"/>
  <c r="J60" i="36"/>
  <c r="K60" i="36"/>
  <c r="H29" i="36"/>
  <c r="J29" i="36"/>
  <c r="K29" i="36"/>
  <c r="D29" i="36"/>
  <c r="D59" i="36"/>
  <c r="D60" i="36"/>
  <c r="D79" i="36"/>
  <c r="D80" i="36"/>
  <c r="H79" i="36"/>
  <c r="J79" i="36"/>
  <c r="K79" i="36"/>
  <c r="H80" i="36"/>
  <c r="J80" i="36"/>
  <c r="K80" i="36"/>
  <c r="F95" i="36"/>
  <c r="G95" i="36"/>
  <c r="D81" i="3"/>
  <c r="D84" i="3"/>
  <c r="D85" i="3"/>
  <c r="D86" i="3"/>
  <c r="H81" i="3"/>
  <c r="J81" i="3"/>
  <c r="K81" i="3"/>
  <c r="J6" i="34"/>
  <c r="I6" i="34"/>
  <c r="K96" i="36"/>
  <c r="J96" i="36"/>
  <c r="H96" i="36"/>
  <c r="D96" i="36"/>
  <c r="K78" i="36"/>
  <c r="J78" i="36"/>
  <c r="H78" i="36"/>
  <c r="D78" i="36"/>
  <c r="K77" i="36"/>
  <c r="J77" i="36"/>
  <c r="H77" i="36"/>
  <c r="D77" i="36"/>
  <c r="K76" i="36"/>
  <c r="J76" i="36"/>
  <c r="H76" i="36"/>
  <c r="D76" i="36"/>
  <c r="K75" i="36"/>
  <c r="J75" i="36"/>
  <c r="H75" i="36"/>
  <c r="D75" i="36"/>
  <c r="K74" i="36"/>
  <c r="J74" i="36"/>
  <c r="H74" i="36"/>
  <c r="D74" i="36"/>
  <c r="K72" i="36"/>
  <c r="J72" i="36"/>
  <c r="H72" i="36"/>
  <c r="D72" i="36"/>
  <c r="K70" i="36"/>
  <c r="K69" i="36"/>
  <c r="J69" i="36"/>
  <c r="H69" i="36"/>
  <c r="D69" i="36"/>
  <c r="K68" i="36"/>
  <c r="J68" i="36"/>
  <c r="H68" i="36"/>
  <c r="D68" i="36"/>
  <c r="J66" i="36"/>
  <c r="F66" i="36"/>
  <c r="B66" i="36"/>
  <c r="K62" i="36"/>
  <c r="J62" i="36"/>
  <c r="H62" i="36"/>
  <c r="D62" i="36"/>
  <c r="K58" i="36"/>
  <c r="J58" i="36"/>
  <c r="H58" i="36"/>
  <c r="D58" i="36"/>
  <c r="K57" i="36"/>
  <c r="J57" i="36"/>
  <c r="H57" i="36"/>
  <c r="D57" i="36"/>
  <c r="K56" i="36"/>
  <c r="J56" i="36"/>
  <c r="H56" i="36"/>
  <c r="D56" i="36"/>
  <c r="K55" i="36"/>
  <c r="J55" i="36"/>
  <c r="H55" i="36"/>
  <c r="D55" i="36"/>
  <c r="K54" i="36"/>
  <c r="J54" i="36"/>
  <c r="H54" i="36"/>
  <c r="D54" i="36"/>
  <c r="K53" i="36"/>
  <c r="J53" i="36"/>
  <c r="H53" i="36"/>
  <c r="D53" i="36"/>
  <c r="K52" i="36"/>
  <c r="J52" i="36"/>
  <c r="H52" i="36"/>
  <c r="D52" i="36"/>
  <c r="K51" i="36"/>
  <c r="J51" i="36"/>
  <c r="H51" i="36"/>
  <c r="D51" i="36"/>
  <c r="K50" i="36"/>
  <c r="J50" i="36"/>
  <c r="H50" i="36"/>
  <c r="D50" i="36"/>
  <c r="K49" i="36"/>
  <c r="J49" i="36"/>
  <c r="H49" i="36"/>
  <c r="D49" i="36"/>
  <c r="K48" i="36"/>
  <c r="J48" i="36"/>
  <c r="H48" i="36"/>
  <c r="D48" i="36"/>
  <c r="K47" i="36"/>
  <c r="J47" i="36"/>
  <c r="H47" i="36"/>
  <c r="D47" i="36"/>
  <c r="K46" i="36"/>
  <c r="J46" i="36"/>
  <c r="H46" i="36"/>
  <c r="D46" i="36"/>
  <c r="K45" i="36"/>
  <c r="J45" i="36"/>
  <c r="H45" i="36"/>
  <c r="D45" i="36"/>
  <c r="K44" i="36"/>
  <c r="J44" i="36"/>
  <c r="H44" i="36"/>
  <c r="D44" i="36"/>
  <c r="K43" i="36"/>
  <c r="J43" i="36"/>
  <c r="H43" i="36"/>
  <c r="D43" i="36"/>
  <c r="K42" i="36"/>
  <c r="J42" i="36"/>
  <c r="H42" i="36"/>
  <c r="D42" i="36"/>
  <c r="K41" i="36"/>
  <c r="J41" i="36"/>
  <c r="H41" i="36"/>
  <c r="D41" i="36"/>
  <c r="K40" i="36"/>
  <c r="J40" i="36"/>
  <c r="H40" i="36"/>
  <c r="D40" i="36"/>
  <c r="K39" i="36"/>
  <c r="J39" i="36"/>
  <c r="H39" i="36"/>
  <c r="D39" i="36"/>
  <c r="J37" i="36"/>
  <c r="F37" i="36"/>
  <c r="B37" i="36"/>
  <c r="K33" i="36"/>
  <c r="J33" i="36"/>
  <c r="H33" i="36"/>
  <c r="D33" i="36"/>
  <c r="H32" i="36"/>
  <c r="C32" i="36"/>
  <c r="B32" i="36"/>
  <c r="K31" i="36"/>
  <c r="J31" i="36"/>
  <c r="H31" i="36"/>
  <c r="D31" i="36"/>
  <c r="K30" i="36"/>
  <c r="J30" i="36"/>
  <c r="H30" i="36"/>
  <c r="D30" i="36"/>
  <c r="K28" i="36"/>
  <c r="J28" i="36"/>
  <c r="H28" i="36"/>
  <c r="D28" i="36"/>
  <c r="K27" i="36"/>
  <c r="J27" i="36"/>
  <c r="H27" i="36"/>
  <c r="D27" i="36"/>
  <c r="K26" i="36"/>
  <c r="J26" i="36"/>
  <c r="H26" i="36"/>
  <c r="D26" i="36"/>
  <c r="K25" i="36"/>
  <c r="J25" i="36"/>
  <c r="H25" i="36"/>
  <c r="D25" i="36"/>
  <c r="K24" i="36"/>
  <c r="J24" i="36"/>
  <c r="H24" i="36"/>
  <c r="D24" i="36"/>
  <c r="K23" i="36"/>
  <c r="J23" i="36"/>
  <c r="H23" i="36"/>
  <c r="D23" i="36"/>
  <c r="K22" i="36"/>
  <c r="J22" i="36"/>
  <c r="H22" i="36"/>
  <c r="D22" i="36"/>
  <c r="K21" i="36"/>
  <c r="J21" i="36"/>
  <c r="H21" i="36"/>
  <c r="D21" i="36"/>
  <c r="K20" i="36"/>
  <c r="J20" i="36"/>
  <c r="H20" i="36"/>
  <c r="D20" i="36"/>
  <c r="K19" i="36"/>
  <c r="J19" i="36"/>
  <c r="H19" i="36"/>
  <c r="D19" i="36"/>
  <c r="K18" i="36"/>
  <c r="J18" i="36"/>
  <c r="H18" i="36"/>
  <c r="D18" i="36"/>
  <c r="K17" i="36"/>
  <c r="J17" i="36"/>
  <c r="H17" i="36"/>
  <c r="D17" i="36"/>
  <c r="K16" i="36"/>
  <c r="J16" i="36"/>
  <c r="H16" i="36"/>
  <c r="D16" i="36"/>
  <c r="K15" i="36"/>
  <c r="J15" i="36"/>
  <c r="H15" i="36"/>
  <c r="D15" i="36"/>
  <c r="K14" i="36"/>
  <c r="J14" i="36"/>
  <c r="H14" i="36"/>
  <c r="D14" i="36"/>
  <c r="K13" i="36"/>
  <c r="J13" i="36"/>
  <c r="H13" i="36"/>
  <c r="D13" i="36"/>
  <c r="K12" i="36"/>
  <c r="J12" i="36"/>
  <c r="H12" i="36"/>
  <c r="D12" i="36"/>
  <c r="K11" i="36"/>
  <c r="J11" i="36"/>
  <c r="H11" i="36"/>
  <c r="D11" i="36"/>
  <c r="K10" i="36"/>
  <c r="J10" i="36"/>
  <c r="H10" i="36"/>
  <c r="D10" i="36"/>
  <c r="K9" i="36"/>
  <c r="J9" i="36"/>
  <c r="H9" i="36"/>
  <c r="D9" i="36"/>
  <c r="K8" i="36"/>
  <c r="J8" i="36"/>
  <c r="H8" i="36"/>
  <c r="D8" i="36"/>
  <c r="K7" i="36"/>
  <c r="J7" i="36"/>
  <c r="H7" i="36"/>
  <c r="D7" i="36"/>
  <c r="J5" i="36"/>
  <c r="F5" i="36"/>
  <c r="G8" i="34"/>
  <c r="M5" i="34"/>
  <c r="I5" i="34"/>
  <c r="C61" i="3"/>
  <c r="B61" i="3"/>
  <c r="J5" i="3"/>
  <c r="F5" i="3"/>
  <c r="K43" i="2"/>
  <c r="G43" i="2"/>
  <c r="C43" i="2"/>
  <c r="K24" i="2"/>
  <c r="G24" i="2"/>
  <c r="K5" i="2"/>
  <c r="G5" i="2"/>
  <c r="K69" i="3"/>
  <c r="J70" i="3"/>
  <c r="K70" i="3"/>
  <c r="J71" i="3"/>
  <c r="K71" i="3"/>
  <c r="J72" i="3"/>
  <c r="K72" i="3"/>
  <c r="J73" i="3"/>
  <c r="K73" i="3"/>
  <c r="J74" i="3"/>
  <c r="K74" i="3"/>
  <c r="J75" i="3"/>
  <c r="K75" i="3"/>
  <c r="J76" i="3"/>
  <c r="K76" i="3"/>
  <c r="J77" i="3"/>
  <c r="K77" i="3"/>
  <c r="J78" i="3"/>
  <c r="K78" i="3"/>
  <c r="J79" i="3"/>
  <c r="K79" i="3"/>
  <c r="J80" i="3"/>
  <c r="K80" i="3"/>
  <c r="J84" i="3"/>
  <c r="K84" i="3"/>
  <c r="J85" i="3"/>
  <c r="K85" i="3"/>
  <c r="J86" i="3"/>
  <c r="K86" i="3"/>
  <c r="J96" i="3"/>
  <c r="K96" i="3"/>
  <c r="K68" i="3"/>
  <c r="J68" i="3"/>
  <c r="K62" i="3"/>
  <c r="J62" i="3"/>
  <c r="K60" i="3"/>
  <c r="J60" i="3"/>
  <c r="K59" i="3"/>
  <c r="J59" i="3"/>
  <c r="K58" i="3"/>
  <c r="J58" i="3"/>
  <c r="K57" i="3"/>
  <c r="J57" i="3"/>
  <c r="K56" i="3"/>
  <c r="J56" i="3"/>
  <c r="K55" i="3"/>
  <c r="J55" i="3"/>
  <c r="K54" i="3"/>
  <c r="J54" i="3"/>
  <c r="K53" i="3"/>
  <c r="J53" i="3"/>
  <c r="K52" i="3"/>
  <c r="J52" i="3"/>
  <c r="K51" i="3"/>
  <c r="J51" i="3"/>
  <c r="K50" i="3"/>
  <c r="J50" i="3"/>
  <c r="K49" i="3"/>
  <c r="J49" i="3"/>
  <c r="K48" i="3"/>
  <c r="J48" i="3"/>
  <c r="K47" i="3"/>
  <c r="J47" i="3"/>
  <c r="K46" i="3"/>
  <c r="J46" i="3"/>
  <c r="K45" i="3"/>
  <c r="J45" i="3"/>
  <c r="K44" i="3"/>
  <c r="J44" i="3"/>
  <c r="K43" i="3"/>
  <c r="J43" i="3"/>
  <c r="K42" i="3"/>
  <c r="J42" i="3"/>
  <c r="K41" i="3"/>
  <c r="J41" i="3"/>
  <c r="K40" i="3"/>
  <c r="J40" i="3"/>
  <c r="K39" i="3"/>
  <c r="J39" i="3"/>
  <c r="J8" i="3"/>
  <c r="K8" i="3"/>
  <c r="J9" i="3"/>
  <c r="K9" i="3"/>
  <c r="J10" i="3"/>
  <c r="K10" i="3"/>
  <c r="J11" i="3"/>
  <c r="K11" i="3"/>
  <c r="J12" i="3"/>
  <c r="K12" i="3"/>
  <c r="J13" i="3"/>
  <c r="K13" i="3"/>
  <c r="J14" i="3"/>
  <c r="K14" i="3"/>
  <c r="J15" i="3"/>
  <c r="K15" i="3"/>
  <c r="J16" i="3"/>
  <c r="K16" i="3"/>
  <c r="J17" i="3"/>
  <c r="K17" i="3"/>
  <c r="J18" i="3"/>
  <c r="K18" i="3"/>
  <c r="J19" i="3"/>
  <c r="K19" i="3"/>
  <c r="J20" i="3"/>
  <c r="K20" i="3"/>
  <c r="J21" i="3"/>
  <c r="K21" i="3"/>
  <c r="J22" i="3"/>
  <c r="K22" i="3"/>
  <c r="J23" i="3"/>
  <c r="K23" i="3"/>
  <c r="J24" i="3"/>
  <c r="K24" i="3"/>
  <c r="J25" i="3"/>
  <c r="K25" i="3"/>
  <c r="J26" i="3"/>
  <c r="K26" i="3"/>
  <c r="J27" i="3"/>
  <c r="K27" i="3"/>
  <c r="J28" i="3"/>
  <c r="K28" i="3"/>
  <c r="J29" i="3"/>
  <c r="K29" i="3"/>
  <c r="J30" i="3"/>
  <c r="K30" i="3"/>
  <c r="J31" i="3"/>
  <c r="K31" i="3"/>
  <c r="J33" i="3"/>
  <c r="K33" i="3"/>
  <c r="K7" i="3"/>
  <c r="J7" i="3"/>
  <c r="L56" i="2"/>
  <c r="K56" i="2"/>
  <c r="L46" i="2"/>
  <c r="K46" i="2"/>
  <c r="L45" i="2"/>
  <c r="K45" i="2"/>
  <c r="L37" i="2"/>
  <c r="K37" i="2"/>
  <c r="L36" i="2"/>
  <c r="K36" i="2"/>
  <c r="L34" i="2"/>
  <c r="K34" i="2"/>
  <c r="L33" i="2"/>
  <c r="K33" i="2"/>
  <c r="L32" i="2"/>
  <c r="K32" i="2"/>
  <c r="L27" i="2"/>
  <c r="K27" i="2"/>
  <c r="L26" i="2"/>
  <c r="K26" i="2"/>
  <c r="L7" i="2"/>
  <c r="K7" i="2"/>
  <c r="I46" i="2"/>
  <c r="I56" i="2"/>
  <c r="I45" i="2"/>
  <c r="E46" i="2"/>
  <c r="E45" i="2"/>
  <c r="E27" i="2"/>
  <c r="E32" i="2"/>
  <c r="E33" i="2"/>
  <c r="E34" i="2"/>
  <c r="E36" i="2"/>
  <c r="E37" i="2"/>
  <c r="E26" i="2"/>
  <c r="H70" i="3"/>
  <c r="H71" i="3"/>
  <c r="H72" i="3"/>
  <c r="H73" i="3"/>
  <c r="H74" i="3"/>
  <c r="H75" i="3"/>
  <c r="H76" i="3"/>
  <c r="H77" i="3"/>
  <c r="H78" i="3"/>
  <c r="H79" i="3"/>
  <c r="H80" i="3"/>
  <c r="H84" i="3"/>
  <c r="H85" i="3"/>
  <c r="H86" i="3"/>
  <c r="H96" i="3"/>
  <c r="H68" i="3"/>
  <c r="D70" i="3"/>
  <c r="D71" i="3"/>
  <c r="D72" i="3"/>
  <c r="D73" i="3"/>
  <c r="D74" i="3"/>
  <c r="D75" i="3"/>
  <c r="D76" i="3"/>
  <c r="D77" i="3"/>
  <c r="D78" i="3"/>
  <c r="D79" i="3"/>
  <c r="D80" i="3"/>
  <c r="D96" i="3"/>
  <c r="D68" i="3"/>
  <c r="G95" i="3"/>
  <c r="F95" i="3"/>
  <c r="C95" i="3"/>
  <c r="B95" i="3"/>
  <c r="H40" i="3"/>
  <c r="H41" i="3"/>
  <c r="H42" i="3"/>
  <c r="H43" i="3"/>
  <c r="H44" i="3"/>
  <c r="H45" i="3"/>
  <c r="H46" i="3"/>
  <c r="H47" i="3"/>
  <c r="H48" i="3"/>
  <c r="H49" i="3"/>
  <c r="H50" i="3"/>
  <c r="H51" i="3"/>
  <c r="H52" i="3"/>
  <c r="H53" i="3"/>
  <c r="H54" i="3"/>
  <c r="H55" i="3"/>
  <c r="H56" i="3"/>
  <c r="H57" i="3"/>
  <c r="H58" i="3"/>
  <c r="H59" i="3"/>
  <c r="H60" i="3"/>
  <c r="H62" i="3"/>
  <c r="H39" i="3"/>
  <c r="D40" i="3"/>
  <c r="D41" i="3"/>
  <c r="D42" i="3"/>
  <c r="D43" i="3"/>
  <c r="D44" i="3"/>
  <c r="D45" i="3"/>
  <c r="D46" i="3"/>
  <c r="D47" i="3"/>
  <c r="D48" i="3"/>
  <c r="D49" i="3"/>
  <c r="D50" i="3"/>
  <c r="D51" i="3"/>
  <c r="D52" i="3"/>
  <c r="D53" i="3"/>
  <c r="D54" i="3"/>
  <c r="D55" i="3"/>
  <c r="D56" i="3"/>
  <c r="D57" i="3"/>
  <c r="D58" i="3"/>
  <c r="D59" i="3"/>
  <c r="D60" i="3"/>
  <c r="D62" i="3"/>
  <c r="D39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H33" i="3"/>
  <c r="H7" i="3"/>
  <c r="G32" i="3"/>
  <c r="F32" i="3"/>
  <c r="D8" i="3"/>
  <c r="D9" i="3"/>
  <c r="D10" i="3"/>
  <c r="D11" i="3"/>
  <c r="D12" i="3"/>
  <c r="D13" i="3"/>
  <c r="D14" i="3"/>
  <c r="D15" i="3"/>
  <c r="D16" i="3"/>
  <c r="D17" i="3"/>
  <c r="D18" i="3"/>
  <c r="D19" i="3"/>
  <c r="D20" i="3"/>
  <c r="D21" i="3"/>
  <c r="D22" i="3"/>
  <c r="D23" i="3"/>
  <c r="D24" i="3"/>
  <c r="D25" i="3"/>
  <c r="D26" i="3"/>
  <c r="D27" i="3"/>
  <c r="D28" i="3"/>
  <c r="D29" i="3"/>
  <c r="D30" i="3"/>
  <c r="D31" i="3"/>
  <c r="D33" i="3"/>
  <c r="D7" i="3"/>
  <c r="I27" i="2"/>
  <c r="I32" i="2"/>
  <c r="I33" i="2"/>
  <c r="I34" i="2"/>
  <c r="I36" i="2"/>
  <c r="I37" i="2"/>
  <c r="I26" i="2"/>
  <c r="I8" i="2"/>
  <c r="I7" i="2"/>
  <c r="E8" i="2"/>
  <c r="E7" i="2"/>
  <c r="K15" i="34"/>
  <c r="N7" i="34"/>
  <c r="G7" i="34"/>
  <c r="M7" i="34"/>
  <c r="B67" i="36"/>
  <c r="J67" i="36"/>
  <c r="L32" i="47" l="1"/>
  <c r="K9" i="2"/>
  <c r="L47" i="2"/>
  <c r="K28" i="2"/>
  <c r="C19" i="2"/>
  <c r="K6" i="36"/>
  <c r="C38" i="36"/>
  <c r="K67" i="36"/>
  <c r="L95" i="47"/>
  <c r="L61" i="47"/>
  <c r="L12" i="2"/>
  <c r="D19" i="2"/>
  <c r="L61" i="48"/>
  <c r="K38" i="36"/>
  <c r="C67" i="36"/>
  <c r="F67" i="36"/>
  <c r="J6" i="36"/>
  <c r="G38" i="2"/>
  <c r="L61" i="46"/>
  <c r="C38" i="2"/>
  <c r="G17" i="34"/>
  <c r="G38" i="36"/>
  <c r="G67" i="36"/>
  <c r="J38" i="36"/>
  <c r="F38" i="36"/>
  <c r="B38" i="36"/>
  <c r="G57" i="2"/>
  <c r="K16" i="34"/>
  <c r="E31" i="2"/>
  <c r="N18" i="34"/>
  <c r="O18" i="34" s="1"/>
  <c r="M14" i="2"/>
  <c r="L54" i="36"/>
  <c r="D61" i="36"/>
  <c r="H61" i="3"/>
  <c r="L41" i="3"/>
  <c r="L43" i="3"/>
  <c r="L44" i="3"/>
  <c r="L45" i="3"/>
  <c r="L46" i="3"/>
  <c r="L47" i="3"/>
  <c r="L48" i="3"/>
  <c r="L50" i="3"/>
  <c r="L51" i="3"/>
  <c r="L52" i="3"/>
  <c r="L53" i="3"/>
  <c r="L54" i="3"/>
  <c r="L55" i="3"/>
  <c r="L56" i="3"/>
  <c r="L57" i="3"/>
  <c r="L58" i="3"/>
  <c r="L59" i="3"/>
  <c r="I17" i="49"/>
  <c r="I28" i="2"/>
  <c r="J95" i="3"/>
  <c r="O7" i="34"/>
  <c r="O9" i="34"/>
  <c r="O8" i="34"/>
  <c r="L40" i="36"/>
  <c r="L42" i="36"/>
  <c r="L44" i="36"/>
  <c r="L50" i="36"/>
  <c r="L52" i="36"/>
  <c r="L55" i="36"/>
  <c r="L70" i="3"/>
  <c r="L11" i="36"/>
  <c r="L15" i="36"/>
  <c r="K95" i="3"/>
  <c r="L60" i="3"/>
  <c r="D61" i="3"/>
  <c r="I50" i="2"/>
  <c r="M30" i="2"/>
  <c r="M29" i="2"/>
  <c r="E28" i="2"/>
  <c r="L76" i="36"/>
  <c r="L46" i="36"/>
  <c r="L27" i="36"/>
  <c r="L28" i="36"/>
  <c r="L30" i="36"/>
  <c r="L96" i="3"/>
  <c r="L68" i="3"/>
  <c r="L84" i="3"/>
  <c r="L77" i="3"/>
  <c r="L75" i="3"/>
  <c r="L73" i="3"/>
  <c r="L21" i="3"/>
  <c r="O13" i="34"/>
  <c r="N17" i="34"/>
  <c r="O17" i="34" s="1"/>
  <c r="M56" i="2"/>
  <c r="M16" i="2"/>
  <c r="M10" i="2"/>
  <c r="M8" i="2"/>
  <c r="L96" i="36"/>
  <c r="H95" i="36"/>
  <c r="L60" i="36"/>
  <c r="L31" i="36"/>
  <c r="L62" i="3"/>
  <c r="L30" i="3"/>
  <c r="L28" i="3"/>
  <c r="L26" i="3"/>
  <c r="L25" i="3"/>
  <c r="L23" i="3"/>
  <c r="L20" i="3"/>
  <c r="L18" i="3"/>
  <c r="L17" i="3"/>
  <c r="L16" i="3"/>
  <c r="L15" i="3"/>
  <c r="L14" i="3"/>
  <c r="L13" i="3"/>
  <c r="L11" i="3"/>
  <c r="M55" i="2"/>
  <c r="K31" i="2"/>
  <c r="G19" i="2"/>
  <c r="I9" i="2"/>
  <c r="L95" i="48"/>
  <c r="J95" i="36"/>
  <c r="L82" i="36"/>
  <c r="L72" i="36"/>
  <c r="L59" i="36"/>
  <c r="M45" i="2"/>
  <c r="L28" i="2"/>
  <c r="M28" i="2" s="1"/>
  <c r="H19" i="2"/>
  <c r="M15" i="2"/>
  <c r="L68" i="36"/>
  <c r="L74" i="36"/>
  <c r="L75" i="36"/>
  <c r="L77" i="36"/>
  <c r="L80" i="36"/>
  <c r="L79" i="36"/>
  <c r="L83" i="36"/>
  <c r="L81" i="36"/>
  <c r="L41" i="36"/>
  <c r="L7" i="36"/>
  <c r="L13" i="36"/>
  <c r="L14" i="36"/>
  <c r="L16" i="36"/>
  <c r="L17" i="36"/>
  <c r="L19" i="36"/>
  <c r="L20" i="36"/>
  <c r="L81" i="3"/>
  <c r="J61" i="3"/>
  <c r="K61" i="3"/>
  <c r="L33" i="3"/>
  <c r="H32" i="3"/>
  <c r="L12" i="3"/>
  <c r="M52" i="2"/>
  <c r="I31" i="2"/>
  <c r="D38" i="2"/>
  <c r="M7" i="2"/>
  <c r="E47" i="2"/>
  <c r="I47" i="2"/>
  <c r="M49" i="2"/>
  <c r="M48" i="2"/>
  <c r="H57" i="2"/>
  <c r="K47" i="2"/>
  <c r="M47" i="2" s="1"/>
  <c r="M32" i="2"/>
  <c r="M26" i="2"/>
  <c r="M27" i="2"/>
  <c r="E9" i="2"/>
  <c r="M54" i="2"/>
  <c r="M53" i="2"/>
  <c r="M51" i="2"/>
  <c r="M46" i="2"/>
  <c r="L31" i="2"/>
  <c r="M37" i="2"/>
  <c r="H38" i="2"/>
  <c r="I12" i="2"/>
  <c r="K12" i="2"/>
  <c r="M11" i="2"/>
  <c r="L78" i="36"/>
  <c r="L53" i="36"/>
  <c r="L56" i="36"/>
  <c r="L29" i="36"/>
  <c r="L7" i="3"/>
  <c r="K32" i="3"/>
  <c r="D32" i="3"/>
  <c r="O12" i="34"/>
  <c r="O11" i="34"/>
  <c r="O15" i="34"/>
  <c r="M35" i="2"/>
  <c r="M18" i="2"/>
  <c r="M17" i="2"/>
  <c r="K17" i="34"/>
  <c r="N16" i="34"/>
  <c r="O16" i="34" s="1"/>
  <c r="O10" i="34"/>
  <c r="O14" i="34"/>
  <c r="G16" i="34"/>
  <c r="M34" i="2"/>
  <c r="L32" i="46"/>
  <c r="L69" i="36"/>
  <c r="L45" i="36"/>
  <c r="L47" i="36"/>
  <c r="L48" i="36"/>
  <c r="L49" i="36"/>
  <c r="L51" i="36"/>
  <c r="L43" i="36"/>
  <c r="L33" i="36"/>
  <c r="L18" i="36"/>
  <c r="L21" i="36"/>
  <c r="L25" i="36"/>
  <c r="L26" i="36"/>
  <c r="K95" i="36"/>
  <c r="D95" i="36"/>
  <c r="H61" i="36"/>
  <c r="L62" i="36"/>
  <c r="L39" i="36"/>
  <c r="L57" i="36"/>
  <c r="L58" i="36"/>
  <c r="K61" i="36"/>
  <c r="J61" i="36"/>
  <c r="K32" i="36"/>
  <c r="L8" i="36"/>
  <c r="L9" i="36"/>
  <c r="L10" i="36"/>
  <c r="L12" i="36"/>
  <c r="L22" i="36"/>
  <c r="L23" i="36"/>
  <c r="L24" i="36"/>
  <c r="J32" i="36"/>
  <c r="D32" i="36"/>
  <c r="H95" i="3"/>
  <c r="L79" i="3"/>
  <c r="L78" i="3"/>
  <c r="L82" i="3"/>
  <c r="D95" i="3"/>
  <c r="L85" i="3"/>
  <c r="L80" i="3"/>
  <c r="L76" i="3"/>
  <c r="L74" i="3"/>
  <c r="L72" i="3"/>
  <c r="L71" i="3"/>
  <c r="L83" i="3"/>
  <c r="L40" i="3"/>
  <c r="L42" i="3"/>
  <c r="L8" i="3"/>
  <c r="L27" i="3"/>
  <c r="L24" i="3"/>
  <c r="L10" i="3"/>
  <c r="L86" i="3"/>
  <c r="L39" i="3"/>
  <c r="L49" i="3"/>
  <c r="L9" i="3"/>
  <c r="L31" i="3"/>
  <c r="L29" i="3"/>
  <c r="L22" i="3"/>
  <c r="L19" i="3"/>
  <c r="J32" i="3"/>
  <c r="F37" i="3"/>
  <c r="M36" i="2"/>
  <c r="L9" i="2"/>
  <c r="M9" i="2" s="1"/>
  <c r="J66" i="3"/>
  <c r="F66" i="3"/>
  <c r="J37" i="3"/>
  <c r="M33" i="2"/>
  <c r="M13" i="2"/>
  <c r="E12" i="2"/>
  <c r="L32" i="48"/>
  <c r="M12" i="2" l="1"/>
  <c r="L32" i="36"/>
  <c r="K38" i="2"/>
  <c r="M31" i="2"/>
  <c r="L61" i="3"/>
  <c r="I38" i="2"/>
  <c r="L95" i="3"/>
  <c r="I19" i="2"/>
  <c r="L32" i="3"/>
  <c r="L38" i="2"/>
  <c r="L19" i="2"/>
  <c r="L95" i="36"/>
  <c r="E38" i="2"/>
  <c r="I57" i="2"/>
  <c r="E19" i="2"/>
  <c r="K19" i="2"/>
  <c r="L61" i="36"/>
  <c r="M38" i="2" l="1"/>
  <c r="M19" i="2"/>
  <c r="H95" i="46" l="1"/>
  <c r="J95" i="46"/>
  <c r="L95" i="46" s="1"/>
  <c r="D50" i="2"/>
  <c r="D57" i="2" s="1"/>
  <c r="C50" i="2"/>
  <c r="C57" i="2" s="1"/>
  <c r="E50" i="2" l="1"/>
  <c r="E57" i="2"/>
  <c r="K57" i="2"/>
  <c r="L57" i="2"/>
  <c r="L50" i="2"/>
  <c r="K50" i="2"/>
  <c r="M57" i="2" l="1"/>
  <c r="M50" i="2"/>
</calcChain>
</file>

<file path=xl/sharedStrings.xml><?xml version="1.0" encoding="utf-8"?>
<sst xmlns="http://schemas.openxmlformats.org/spreadsheetml/2006/main" count="1865" uniqueCount="235">
  <si>
    <t>D</t>
  </si>
  <si>
    <t>HL</t>
  </si>
  <si>
    <t>Intra UE</t>
  </si>
  <si>
    <t>Intra + Extra UE</t>
  </si>
  <si>
    <t>Vinho com DO</t>
  </si>
  <si>
    <t>Vinho com IG</t>
  </si>
  <si>
    <t>Vinho</t>
  </si>
  <si>
    <t>Porto</t>
  </si>
  <si>
    <t>Madeira</t>
  </si>
  <si>
    <t>Outros</t>
  </si>
  <si>
    <t>Vinhos Espumantes e Espumosos</t>
  </si>
  <si>
    <t>Outros Vinhos e Mostos</t>
  </si>
  <si>
    <t>Total</t>
  </si>
  <si>
    <t>Estrutura (%)</t>
  </si>
  <si>
    <t>Estrutura</t>
  </si>
  <si>
    <t>Extra UE</t>
  </si>
  <si>
    <t>Destino</t>
  </si>
  <si>
    <t>OUTROS DESTINOS</t>
  </si>
  <si>
    <t>TOTAL</t>
  </si>
  <si>
    <t>1.000 €</t>
  </si>
  <si>
    <t>Europa Comunitária</t>
  </si>
  <si>
    <t>Países Terceiros</t>
  </si>
  <si>
    <t>Preço Médio (€ / l)</t>
  </si>
  <si>
    <t>%</t>
  </si>
  <si>
    <t>Exportações por Tipo de Produto</t>
  </si>
  <si>
    <t>Análise Estatistica do Comércio Internacional de Vinho</t>
  </si>
  <si>
    <t>0 - Nota Introdutória</t>
  </si>
  <si>
    <t>Nota</t>
  </si>
  <si>
    <t>Todos os dados constantes no ficheiro têm como Fonte o Instituto Nacional de Estatistica (INE), pelo que os dados relativos ao Vinho com DOP Porto e Madeira podem diferir dos dados divulgados pelo Instituto dos Vinhos Douro e Porto, IP (IVDP, IP) e Instituto do Vinho, Bordado e do Artesanato da Madeira, IP (IVBAM, IP).</t>
  </si>
  <si>
    <t>Branco</t>
  </si>
  <si>
    <t>Tinto</t>
  </si>
  <si>
    <t>Evolução das Exportações com Destino a uma Seleção de Mercados (NC 2204)</t>
  </si>
  <si>
    <t>2014 - Dados Definitivos</t>
  </si>
  <si>
    <t>Evolução das Exportações de Vinho com DOP com Destino a uma Seleção de Mercados</t>
  </si>
  <si>
    <t>Evolução das Exportações de Vinho com IGP com Destino a uma Seleção de Mercados</t>
  </si>
  <si>
    <t>Até 2 Litros</t>
  </si>
  <si>
    <r>
      <rPr>
        <b/>
        <sz val="11"/>
        <color indexed="9"/>
        <rFont val="Symbol"/>
        <family val="1"/>
        <charset val="2"/>
      </rPr>
      <t xml:space="preserve">D </t>
    </r>
    <r>
      <rPr>
        <b/>
        <sz val="11"/>
        <color indexed="9"/>
        <rFont val="Calibri"/>
        <family val="2"/>
      </rPr>
      <t>2017 / 2016</t>
    </r>
  </si>
  <si>
    <t>2017/2016</t>
  </si>
  <si>
    <t>Superior a 10 Litros</t>
  </si>
  <si>
    <t>Superior a 2 até 10 Litros</t>
  </si>
  <si>
    <t>Vinho Licoroso com DOP / IGP</t>
  </si>
  <si>
    <t>Vinho (ex-mesa)</t>
  </si>
  <si>
    <t>Vinho com Indicação de Casta</t>
  </si>
  <si>
    <t>Vinho Licoroso sem DOP / IGP</t>
  </si>
  <si>
    <t>jan - mar</t>
  </si>
  <si>
    <t>Evolução das Exportações de Vinho (ex-vinho de mesa) com Destino a uma Seleção de Mercados</t>
  </si>
  <si>
    <t>Superior a 2 litros até 10 litros</t>
  </si>
  <si>
    <t>Superior a 2 litros</t>
  </si>
  <si>
    <t>Até 2 litros</t>
  </si>
  <si>
    <t>Superior a 10 litros</t>
  </si>
  <si>
    <t>Evolução das Exportações de Vinho com DOP + Vinho com IGP + Vinho (ex-mesa) por Cor e Acondicionamento</t>
  </si>
  <si>
    <t>€ / Litro</t>
  </si>
  <si>
    <t>Evolução Recente da Balança Comercial (1.000 €)</t>
  </si>
  <si>
    <t xml:space="preserve">Evolução anual </t>
  </si>
  <si>
    <t>Exportações (1)</t>
  </si>
  <si>
    <t>Intra+ Extra</t>
  </si>
  <si>
    <t>INTA</t>
  </si>
  <si>
    <t>Extra</t>
  </si>
  <si>
    <t>TVH</t>
  </si>
  <si>
    <t>Importações (2)</t>
  </si>
  <si>
    <t>jan</t>
  </si>
  <si>
    <t>fev</t>
  </si>
  <si>
    <t>Saldo [ (1)-(2) ]</t>
  </si>
  <si>
    <t>mar</t>
  </si>
  <si>
    <t>abr</t>
  </si>
  <si>
    <t>Cobertura [ (1) / (2) ]</t>
  </si>
  <si>
    <t>mai</t>
  </si>
  <si>
    <t>jun</t>
  </si>
  <si>
    <t>jul</t>
  </si>
  <si>
    <t>ago</t>
  </si>
  <si>
    <t>set</t>
  </si>
  <si>
    <t>out</t>
  </si>
  <si>
    <t>nov</t>
  </si>
  <si>
    <t>dez</t>
  </si>
  <si>
    <t>TVH - Taxa de Variação Homóloga</t>
  </si>
  <si>
    <t>Importação</t>
  </si>
  <si>
    <t>Exportação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</si>
  <si>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</si>
  <si>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</si>
  <si>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</si>
  <si>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</si>
  <si>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</si>
  <si>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</si>
  <si>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</si>
  <si>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</si>
  <si>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</si>
  <si>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</si>
  <si>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</si>
  <si>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</si>
  <si>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1ª Trim</t>
  </si>
  <si>
    <t>2º Trim</t>
  </si>
  <si>
    <t>3º Trim</t>
  </si>
  <si>
    <t>4º Trim</t>
  </si>
  <si>
    <t>mês</t>
  </si>
  <si>
    <t>Mês</t>
  </si>
  <si>
    <t xml:space="preserve">             </t>
  </si>
  <si>
    <t>Evolução das Exportações de Vinho com DOP por Mercado / Acondicionamento</t>
  </si>
  <si>
    <t>Evolução das Exportações de Vinho com DOP + IGP + Vinho (ex-mesa) por Mercado / Acondicionamento</t>
  </si>
  <si>
    <t>Evolução das Exportações de Vinho (NC 2204) por Mercado / Acondicionamento</t>
  </si>
  <si>
    <t>Evolução das Exportações de Vinho (ex-mesa) por Mercado / Acondicionamento</t>
  </si>
  <si>
    <t>Evolução das Exportações de Vinhos Espumantes e Espumosos por Mercado</t>
  </si>
  <si>
    <t>Evolução das Exportações de Vinho Licoroso com DOP Porto por Mercado</t>
  </si>
  <si>
    <t>Evolução das Exportações de Vinho Licoroso com DOP Porto com Destino a uma Seleção de Mercados</t>
  </si>
  <si>
    <t>Evolução das Exportações de Vinhos Espumantes e Espumosos com Destino a uma Seleção de Mercados</t>
  </si>
  <si>
    <t>Evolução das Exportações de Vinho Licoroso com DOP Madeira por Mercado</t>
  </si>
  <si>
    <t>Evolução das Exportações de Vinho Licoroso com DOP Madeira com Destino a uma Seleção de Mercados</t>
  </si>
  <si>
    <t>Evolução das Exportações de Vinho com DOP + Vinho com IGP + Vinho (ex-mesa) com Destino a uma Seleção de Mercados</t>
  </si>
  <si>
    <t>Evolução das Exportações de Vinho com IGP por Mercado / Acondicionamento</t>
  </si>
  <si>
    <t>2016 -  Dados Definitivos</t>
  </si>
  <si>
    <t>3. Evolução Mensal e Timestral das Importações</t>
  </si>
  <si>
    <t>2 - Evolução  Mensal e Trimestral das Exportações</t>
  </si>
  <si>
    <t>Evolução  Mensal e Trimestral das Exportações</t>
  </si>
  <si>
    <t>Evolução  Mensal e Trimestral das Importações</t>
  </si>
  <si>
    <t>4 - Exportações por Tipo de Produto</t>
  </si>
  <si>
    <t>1 - Evolução Recente da Balança Comercial (1.000 €)</t>
  </si>
  <si>
    <t>2017 - Dados Definitivos</t>
  </si>
  <si>
    <t>6 - Evolução das Exportações de Vinho (NC 2204) por Mercado / Acondicionamento</t>
  </si>
  <si>
    <t>8 - Evolução das Exportações com Destino a uma Selecção de Mercados</t>
  </si>
  <si>
    <t>10 - Evolução das Exportações de Vinho com DOP + IGP + Vinho ( ex-vinho mesa) por Mercado / Acondicionamento</t>
  </si>
  <si>
    <t>11 - Evolução das Exportações de Vinho com DOP + Vinho com IGP + Vinho (ex-vinho mesa) com Destino a uma Selecção de Mercados</t>
  </si>
  <si>
    <t>12 - Evolução das Exportações de Vinho com DOP por Mercado / Acondicionamento</t>
  </si>
  <si>
    <t>13 - Evolução das Exportações de Vinho com DOP com Destino a uma Selecção de Mercados</t>
  </si>
  <si>
    <t>14 - Evolução das Exportações de Vinho com IGP por Mercado / Acondicionamento</t>
  </si>
  <si>
    <t>15 - Evolução das Exportações de Vinho com IGP com Destino a uma Seleção de Mercados</t>
  </si>
  <si>
    <t>16 - Evolução das Exportações de Vinho ( ex-vinho mesa) por Mercado / Acondicionamento</t>
  </si>
  <si>
    <t>17 - Evolução das Exportações de Vinho (ex-vinho mesa) com Destino a uma Seleção de Mercados</t>
  </si>
  <si>
    <t>18 - Evolução das Exportações de Vinhos Espumantes e Espumosos por Mercado</t>
  </si>
  <si>
    <t>19 - Evolução das Exportações de Vinhos Espumantes e Espumosos com Destino a uma Seleção de Mercados</t>
  </si>
  <si>
    <t>20 -Evolução das Exportações de Vinho Licoroso com DOP Porto por Mercado</t>
  </si>
  <si>
    <t>21 - Evolução das Exportações de Vinho Licoroso com DOP Porto com Destino a uma Seleção de Mercados</t>
  </si>
  <si>
    <t>22 - Evolução das Exportações de Vinho Licoroso com DOP Madeira por Mercado</t>
  </si>
  <si>
    <t>23 -Evolução das Exportações de Vinho Licoroso com DOP Madeira com Destino a uma Seleção de Mercados</t>
  </si>
  <si>
    <t>2020 - Dados Preliminares</t>
  </si>
  <si>
    <t>D       2020/2019</t>
  </si>
  <si>
    <t>2020 /2019</t>
  </si>
  <si>
    <t>2020 / 2019</t>
  </si>
  <si>
    <t>2020/2019</t>
  </si>
  <si>
    <t>2007/2019</t>
  </si>
  <si>
    <t>2018 - Dados Definitivos</t>
  </si>
  <si>
    <t>2015 - Dados Definitivos Revistos</t>
  </si>
  <si>
    <t>2019 - Dados Definitivos</t>
  </si>
  <si>
    <t>Nota: Reino Unido passou a ser classificado como país terceiro a partir de janeiro de 2020</t>
  </si>
  <si>
    <t>O Reino Unido passou a ser classificado como país terceiro a partir de janeiro de 2020</t>
  </si>
  <si>
    <t>Evolução das Exportações de Vinho (NC 2204) por Mercado / Acondicionamento (considerando o Reino Unido como UE em 2020 para efeitos de comparação)</t>
  </si>
  <si>
    <t>Evolução das Exportações de Vinho com DOP + IGP + Vinho (ex-mesa) por Mercado / Acondicionamento (considerando o Reino Unido como UE em 2020 para efeitos de comparação)</t>
  </si>
  <si>
    <t>Evolução das Exportações de Vinho com DOP por Mercado / Acondicionamento (considerando o Reino Unido como UE em 2020 para efeitos de comparação)</t>
  </si>
  <si>
    <t>Evolução das Exportações de Vinho com IGP por Mercado / Acondicionamento (considerando o Reino Unido como UE em 2020 para efeitos de comparação)</t>
  </si>
  <si>
    <t>Evolução das Exportações de Vinho (ex-mesa) por Mercado / Acondicionamento (considerando o Reino Unido como UE em 2020 para efeitos de comparação)</t>
  </si>
  <si>
    <t>Evolução das Exportações de Vinhos Espumantes e Espumosos por Mercado (considerando o Reino Unido como UE em 2020 para efeitos de comparação)</t>
  </si>
  <si>
    <t>Evolução das Exportações de Vinho Licoroso com DOP Porto por Mercado (considerando o Reino Unido como UE em 2020 para efeitos de comparação)</t>
  </si>
  <si>
    <t>Evolução das Exportações de Vinho Licoroso com DOP Madeira por Mercado  considerando o Reino Unido como UE em 2020 para efeitos de comparação)</t>
  </si>
  <si>
    <r>
      <t>janeiro - dezembro2020</t>
    </r>
    <r>
      <rPr>
        <b/>
        <i/>
        <sz val="12"/>
        <color rgb="FF002060"/>
        <rFont val="Calibri"/>
        <family val="2"/>
      </rPr>
      <t xml:space="preserve"> vs</t>
    </r>
    <r>
      <rPr>
        <b/>
        <sz val="12"/>
        <color rgb="FF002060"/>
        <rFont val="Calibri"/>
        <family val="2"/>
      </rPr>
      <t xml:space="preserve"> período homólogo de 2019</t>
    </r>
  </si>
  <si>
    <t>5 - Exportações por Tipo de Produto - dezembro 2020 vs dezembro 2019</t>
  </si>
  <si>
    <t>7 - Evolução das Exportações de Vinho (NC 2204) por Mercado / Acondicionamento - dezembro 2020 vs dezembro 2019</t>
  </si>
  <si>
    <t>9 - Evolução das Exportações com Destino a uma Selecção de Mercados dezembro 2020 vs dezembro 2019</t>
  </si>
  <si>
    <t>jan-dez</t>
  </si>
  <si>
    <t>janeiro-dezembro</t>
  </si>
  <si>
    <t>Exportações por Tipo de Produto - dezembro 2020 versus dezembro 2019</t>
  </si>
  <si>
    <t>Evolução das Exportações de Vinho (NC 2204) por Mercado / Acondicionamento - dezembro 2020 versus dezembro 2019</t>
  </si>
  <si>
    <t>Evolução das Exportações de Vinho (NC 2204) por Mercado / Acondicionamento (considerando o Reino Unido como UE em 2020 para efeitos de comparação) dezembro 2020 versus dezembro 2019</t>
  </si>
  <si>
    <t>Evolução das Exportações com Destino a uma Seleção de Mercados (NC 2204) - dezembro 2020 versus dezembro2019</t>
  </si>
  <si>
    <t>FRANCA</t>
  </si>
  <si>
    <t>E.U.AMERICA</t>
  </si>
  <si>
    <t>REINO UNIDO</t>
  </si>
  <si>
    <t>BRASIL</t>
  </si>
  <si>
    <t>CANADA</t>
  </si>
  <si>
    <t>ALEMANHA</t>
  </si>
  <si>
    <t>PAISES BAIXOS</t>
  </si>
  <si>
    <t>BELGICA</t>
  </si>
  <si>
    <t>SUICA</t>
  </si>
  <si>
    <t>SUECIA</t>
  </si>
  <si>
    <t>ANGOLA</t>
  </si>
  <si>
    <t>POLONIA</t>
  </si>
  <si>
    <t>DINAMARCA</t>
  </si>
  <si>
    <t>ESPANHA</t>
  </si>
  <si>
    <t>NORUEGA</t>
  </si>
  <si>
    <t>CHINA</t>
  </si>
  <si>
    <t>LUXEMBURGO</t>
  </si>
  <si>
    <t>FINLANDIA</t>
  </si>
  <si>
    <t>FEDERAÇÃO RUSSA</t>
  </si>
  <si>
    <t>ITALIA</t>
  </si>
  <si>
    <t>JAPAO</t>
  </si>
  <si>
    <t>MACAU</t>
  </si>
  <si>
    <t>GUINE BISSAU</t>
  </si>
  <si>
    <t>AUSTRALIA</t>
  </si>
  <si>
    <t>IRLANDA</t>
  </si>
  <si>
    <t>LETONIA</t>
  </si>
  <si>
    <t>AUSTRIA</t>
  </si>
  <si>
    <t>REP. CHECA</t>
  </si>
  <si>
    <t>LITUANIA</t>
  </si>
  <si>
    <t>ESTONIA</t>
  </si>
  <si>
    <t>ROMENIA</t>
  </si>
  <si>
    <t>CHIPRE</t>
  </si>
  <si>
    <t>REP. ESLOVACA</t>
  </si>
  <si>
    <t>HUNGRIA</t>
  </si>
  <si>
    <t>MALTA</t>
  </si>
  <si>
    <t>COREIA DO SUL</t>
  </si>
  <si>
    <t>S.TOME PRINCIPE</t>
  </si>
  <si>
    <t>MOCAMBIQUE</t>
  </si>
  <si>
    <t>PAISES PT N/ DETERM.</t>
  </si>
  <si>
    <t>UCRANIA</t>
  </si>
  <si>
    <t>CABO VERDE</t>
  </si>
  <si>
    <t>SUAZILANDIA</t>
  </si>
  <si>
    <t>SINGAPURA</t>
  </si>
  <si>
    <t>COLOMBIA</t>
  </si>
  <si>
    <t>MEXICO</t>
  </si>
  <si>
    <t>NOVA ZELANDIA</t>
  </si>
  <si>
    <t>BIELORRUSSIA</t>
  </si>
  <si>
    <t>HONG-KONG</t>
  </si>
  <si>
    <t>EMIRATOS ARABES</t>
  </si>
  <si>
    <t>ESLOVENIA</t>
  </si>
  <si>
    <t>CROACIA</t>
  </si>
  <si>
    <t>NIGERIA</t>
  </si>
  <si>
    <t>ISRAEL</t>
  </si>
  <si>
    <t>MARROCOS</t>
  </si>
  <si>
    <t>BULGARIA</t>
  </si>
  <si>
    <t>COSTA DO MARFIM</t>
  </si>
  <si>
    <t>AFRICA DO SUL</t>
  </si>
  <si>
    <t>ANDORRA</t>
  </si>
  <si>
    <t>URUGUAI</t>
  </si>
  <si>
    <t>ISLANDIA</t>
  </si>
  <si>
    <t>RUANDA</t>
  </si>
  <si>
    <t>CAMAROES</t>
  </si>
  <si>
    <t>PROV/ABAST.BORDO UE</t>
  </si>
  <si>
    <t>TURQUIA</t>
  </si>
  <si>
    <t>TIMOR LESTE</t>
  </si>
  <si>
    <t>SENEGAL</t>
  </si>
  <si>
    <t>UGANDA</t>
  </si>
  <si>
    <t>GUINE</t>
  </si>
  <si>
    <t>BOLIVIA</t>
  </si>
  <si>
    <t>VENEZUELA</t>
  </si>
  <si>
    <t>GRECIA</t>
  </si>
  <si>
    <t>TAIWAN</t>
  </si>
  <si>
    <t>REP.DOMINICANA</t>
  </si>
  <si>
    <t>MALASIA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</si>
</sst>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#,##0\ &quot;€&quot;;[Red]\-#,##0\ &quot;€&quot;"/>
    <numFmt numFmtId="164" formatCode="0.0%"/>
  </numFmts>
  <fonts count="19" x14ac:knownFonts="1">
    <font>
      <sz val="11"/>
      <color theme="1"/>
      <name val="Calibri"/>
      <family val="2"/>
    </font>
    <font>
      <b/>
      <sz val="11"/>
      <color indexed="9"/>
      <name val="Calibri"/>
      <family val="2"/>
    </font>
    <font>
      <b/>
      <sz val="11"/>
      <color indexed="9"/>
      <name val="Symbol"/>
      <family val="1"/>
      <charset val="2"/>
    </font>
    <font>
      <b/>
      <sz val="12"/>
      <name val="Calibri"/>
      <family val="2"/>
    </font>
    <font>
      <b/>
      <sz val="11"/>
      <name val="Calibri"/>
      <family val="2"/>
    </font>
    <font>
      <sz val="11"/>
      <color theme="0"/>
      <name val="Calibri"/>
      <family val="2"/>
    </font>
    <font>
      <u/>
      <sz val="11"/>
      <color theme="10"/>
      <name val="Calibri"/>
      <family val="2"/>
    </font>
    <font>
      <b/>
      <sz val="11"/>
      <color theme="1"/>
      <name val="Calibri"/>
      <family val="2"/>
    </font>
    <font>
      <b/>
      <sz val="11"/>
      <color theme="0"/>
      <name val="Calibri"/>
      <family val="2"/>
    </font>
    <font>
      <i/>
      <sz val="11"/>
      <color theme="1"/>
      <name val="Calibri"/>
      <family val="2"/>
    </font>
    <font>
      <b/>
      <sz val="12"/>
      <color theme="1"/>
      <name val="Calibri"/>
      <family val="2"/>
    </font>
    <font>
      <b/>
      <sz val="14"/>
      <color theme="1"/>
      <name val="Calibri"/>
      <family val="2"/>
    </font>
    <font>
      <b/>
      <sz val="11"/>
      <color theme="0"/>
      <name val="Symbol"/>
      <family val="1"/>
      <charset val="2"/>
    </font>
    <font>
      <b/>
      <i/>
      <sz val="11"/>
      <color theme="1"/>
      <name val="Calibri"/>
      <family val="2"/>
    </font>
    <font>
      <b/>
      <sz val="12"/>
      <color rgb="FF002060"/>
      <name val="Calibri"/>
      <family val="2"/>
    </font>
    <font>
      <b/>
      <sz val="9"/>
      <color theme="0"/>
      <name val="Symbol"/>
      <family val="1"/>
      <charset val="2"/>
    </font>
    <font>
      <sz val="11"/>
      <name val="Calibri"/>
      <family val="2"/>
    </font>
    <font>
      <b/>
      <i/>
      <sz val="12"/>
      <color rgb="FF002060"/>
      <name val="Calibri"/>
      <family val="2"/>
    </font>
    <font>
      <b/>
      <i/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  <fill>
      <patternFill patternType="solid">
        <fgColor theme="5" tint="-0.249977111117893"/>
        <bgColor indexed="64"/>
      </patternFill>
    </fill>
  </fills>
  <borders count="91">
    <border>
      <left/>
      <right/>
      <top/>
      <bottom/>
      <diagonal/>
    </border>
    <border>
      <left/>
      <right style="medium">
        <color theme="8" tint="-0.24994659260841701"/>
      </right>
      <top/>
      <bottom/>
      <diagonal/>
    </border>
    <border>
      <left style="medium">
        <color theme="8" tint="-0.24994659260841701"/>
      </left>
      <right/>
      <top/>
      <bottom/>
      <diagonal/>
    </border>
    <border>
      <left style="medium">
        <color theme="8" tint="-0.24994659260841701"/>
      </left>
      <right/>
      <top/>
      <bottom style="medium">
        <color theme="8" tint="-0.24994659260841701"/>
      </bottom>
      <diagonal/>
    </border>
    <border>
      <left/>
      <right/>
      <top/>
      <bottom style="medium">
        <color theme="8" tint="-0.24994659260841701"/>
      </bottom>
      <diagonal/>
    </border>
    <border>
      <left/>
      <right style="medium">
        <color theme="8" tint="-0.24994659260841701"/>
      </right>
      <top/>
      <bottom style="medium">
        <color theme="8" tint="-0.24994659260841701"/>
      </bottom>
      <diagonal/>
    </border>
    <border>
      <left style="medium">
        <color theme="8" tint="-0.24994659260841701"/>
      </left>
      <right/>
      <top style="medium">
        <color theme="8" tint="-0.24994659260841701"/>
      </top>
      <bottom style="medium">
        <color theme="8" tint="-0.24994659260841701"/>
      </bottom>
      <diagonal/>
    </border>
    <border>
      <left/>
      <right/>
      <top style="medium">
        <color theme="8" tint="-0.24994659260841701"/>
      </top>
      <bottom style="medium">
        <color theme="8" tint="-0.24994659260841701"/>
      </bottom>
      <diagonal/>
    </border>
    <border>
      <left/>
      <right style="medium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/>
      <right/>
      <top style="thin">
        <color theme="8" tint="-0.24994659260841701"/>
      </top>
      <bottom style="thin">
        <color theme="8" tint="-0.24994659260841701"/>
      </bottom>
      <diagonal/>
    </border>
    <border>
      <left style="medium">
        <color theme="8" tint="-0.24994659260841701"/>
      </left>
      <right/>
      <top style="thin">
        <color theme="8" tint="-0.24994659260841701"/>
      </top>
      <bottom/>
      <diagonal/>
    </border>
    <border>
      <left/>
      <right/>
      <top style="thin">
        <color theme="8" tint="-0.24994659260841701"/>
      </top>
      <bottom/>
      <diagonal/>
    </border>
    <border>
      <left style="medium">
        <color theme="8" tint="-0.24994659260841701"/>
      </left>
      <right/>
      <top style="thin">
        <color theme="8" tint="-0.24994659260841701"/>
      </top>
      <bottom style="thin">
        <color theme="8" tint="-0.24994659260841701"/>
      </bottom>
      <diagonal/>
    </border>
    <border>
      <left/>
      <right style="medium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/>
      <right style="medium">
        <color theme="8" tint="-0.24994659260841701"/>
      </right>
      <top style="medium">
        <color theme="8" tint="-0.24994659260841701"/>
      </top>
      <bottom/>
      <diagonal/>
    </border>
    <border>
      <left style="medium">
        <color theme="8" tint="-0.24994659260841701"/>
      </left>
      <right/>
      <top/>
      <bottom style="thin">
        <color theme="8" tint="-0.24994659260841701"/>
      </bottom>
      <diagonal/>
    </border>
    <border>
      <left/>
      <right/>
      <top/>
      <bottom style="thin">
        <color theme="8" tint="-0.24994659260841701"/>
      </bottom>
      <diagonal/>
    </border>
    <border>
      <left style="medium">
        <color theme="8" tint="-0.24994659260841701"/>
      </left>
      <right style="medium">
        <color theme="8" tint="-0.24994659260841701"/>
      </right>
      <top/>
      <bottom style="medium">
        <color theme="8" tint="-0.24994659260841701"/>
      </bottom>
      <diagonal/>
    </border>
    <border>
      <left style="medium">
        <color theme="8" tint="-0.24994659260841701"/>
      </left>
      <right style="medium">
        <color theme="8" tint="-0.24994659260841701"/>
      </right>
      <top/>
      <bottom/>
      <diagonal/>
    </border>
    <border>
      <left style="medium">
        <color theme="8" tint="-0.24994659260841701"/>
      </left>
      <right/>
      <top style="medium">
        <color theme="8" tint="-0.24994659260841701"/>
      </top>
      <bottom/>
      <diagonal/>
    </border>
    <border>
      <left/>
      <right/>
      <top style="medium">
        <color theme="8" tint="-0.24994659260841701"/>
      </top>
      <bottom/>
      <diagonal/>
    </border>
    <border>
      <left/>
      <right/>
      <top style="medium">
        <color theme="8" tint="-0.24994659260841701"/>
      </top>
      <bottom style="thin">
        <color theme="8" tint="-0.24994659260841701"/>
      </bottom>
      <diagonal/>
    </border>
    <border>
      <left style="medium">
        <color theme="8" tint="-0.24994659260841701"/>
      </left>
      <right/>
      <top style="medium">
        <color theme="8" tint="-0.24994659260841701"/>
      </top>
      <bottom style="thin">
        <color theme="8" tint="-0.24994659260841701"/>
      </bottom>
      <diagonal/>
    </border>
    <border>
      <left style="medium">
        <color theme="8" tint="-0.24994659260841701"/>
      </left>
      <right style="medium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/>
      <bottom/>
      <diagonal/>
    </border>
    <border>
      <left style="thin">
        <color theme="8" tint="-0.24994659260841701"/>
      </left>
      <right style="medium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 style="thin">
        <color theme="8" tint="-0.24994659260841701"/>
      </top>
      <bottom/>
      <diagonal/>
    </border>
    <border>
      <left style="thin">
        <color theme="8" tint="-0.24994659260841701"/>
      </left>
      <right style="medium">
        <color theme="8" tint="-0.24994659260841701"/>
      </right>
      <top/>
      <bottom style="medium">
        <color theme="8" tint="-0.24994659260841701"/>
      </bottom>
      <diagonal/>
    </border>
    <border>
      <left style="medium">
        <color theme="8" tint="-0.24994659260841701"/>
      </left>
      <right style="medium">
        <color theme="8" tint="-0.24994659260841701"/>
      </right>
      <top style="medium">
        <color theme="8" tint="-0.24994659260841701"/>
      </top>
      <bottom/>
      <diagonal/>
    </border>
    <border>
      <left style="medium">
        <color theme="8" tint="-0.24994659260841701"/>
      </left>
      <right style="medium">
        <color theme="8" tint="-0.24994659260841701"/>
      </right>
      <top style="thin">
        <color theme="8" tint="-0.24994659260841701"/>
      </top>
      <bottom/>
      <diagonal/>
    </border>
    <border>
      <left style="medium">
        <color theme="8" tint="-0.24994659260841701"/>
      </left>
      <right style="medium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medium">
        <color theme="8" tint="-0.24994659260841701"/>
      </top>
      <bottom/>
      <diagonal/>
    </border>
    <border>
      <left style="thin">
        <color theme="8" tint="-0.24994659260841701"/>
      </left>
      <right style="medium">
        <color theme="8" tint="-0.24994659260841701"/>
      </right>
      <top style="medium">
        <color theme="8" tint="-0.24994659260841701"/>
      </top>
      <bottom/>
      <diagonal/>
    </border>
    <border>
      <left style="medium">
        <color theme="8" tint="-0.24994659260841701"/>
      </left>
      <right style="thin">
        <color theme="8" tint="-0.24994659260841701"/>
      </right>
      <top/>
      <bottom/>
      <diagonal/>
    </border>
    <border>
      <left style="medium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/>
      <bottom style="medium">
        <color theme="8" tint="-0.24994659260841701"/>
      </bottom>
      <diagonal/>
    </border>
    <border>
      <left style="medium">
        <color theme="8" tint="-0.24994659260841701"/>
      </left>
      <right style="medium">
        <color theme="8" tint="-0.24994659260841701"/>
      </right>
      <top style="medium">
        <color theme="8" tint="-0.24994659260841701"/>
      </top>
      <bottom style="thin">
        <color theme="8" tint="-0.24994659260841701"/>
      </bottom>
      <diagonal/>
    </border>
    <border>
      <left style="medium">
        <color theme="0"/>
      </left>
      <right/>
      <top/>
      <bottom style="medium">
        <color theme="8" tint="-0.24994659260841701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medium">
        <color theme="8" tint="-0.24994659260841701"/>
      </bottom>
      <diagonal/>
    </border>
    <border>
      <left style="medium">
        <color theme="5" tint="-0.24994659260841701"/>
      </left>
      <right/>
      <top style="medium">
        <color theme="5" tint="-0.24994659260841701"/>
      </top>
      <bottom/>
      <diagonal/>
    </border>
    <border>
      <left style="medium">
        <color theme="5" tint="-0.24994659260841701"/>
      </left>
      <right/>
      <top/>
      <bottom/>
      <diagonal/>
    </border>
    <border>
      <left/>
      <right/>
      <top/>
      <bottom style="medium">
        <color theme="5" tint="-0.24994659260841701"/>
      </bottom>
      <diagonal/>
    </border>
    <border>
      <left style="medium">
        <color theme="5" tint="-0.24994659260841701"/>
      </left>
      <right/>
      <top/>
      <bottom style="medium">
        <color theme="5" tint="-0.24994659260841701"/>
      </bottom>
      <diagonal/>
    </border>
    <border>
      <left style="thin">
        <color theme="5" tint="-0.24994659260841701"/>
      </left>
      <right style="thin">
        <color theme="5" tint="-0.24994659260841701"/>
      </right>
      <top/>
      <bottom style="medium">
        <color theme="5" tint="-0.24994659260841701"/>
      </bottom>
      <diagonal/>
    </border>
    <border>
      <left style="medium">
        <color theme="5" tint="-0.24994659260841701"/>
      </left>
      <right style="medium">
        <color theme="5" tint="-0.24994659260841701"/>
      </right>
      <top/>
      <bottom style="medium">
        <color theme="5" tint="-0.24994659260841701"/>
      </bottom>
      <diagonal/>
    </border>
    <border>
      <left style="thin">
        <color theme="5" tint="-0.24994659260841701"/>
      </left>
      <right style="medium">
        <color theme="5" tint="-0.24994659260841701"/>
      </right>
      <top/>
      <bottom style="medium">
        <color theme="5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medium">
        <color theme="8" tint="-0.24994659260841701"/>
      </top>
      <bottom/>
      <diagonal/>
    </border>
    <border>
      <left style="thin">
        <color theme="8" tint="-0.24994659260841701"/>
      </left>
      <right style="thin">
        <color theme="8" tint="-0.24994659260841701"/>
      </right>
      <top/>
      <bottom/>
      <diagonal/>
    </border>
    <border>
      <left style="thin">
        <color theme="8" tint="-0.24994659260841701"/>
      </left>
      <right style="thin">
        <color theme="8" tint="-0.24994659260841701"/>
      </right>
      <top/>
      <bottom style="medium">
        <color theme="8" tint="-0.24994659260841701"/>
      </bottom>
      <diagonal/>
    </border>
    <border>
      <left style="thin">
        <color theme="0"/>
      </left>
      <right style="thin">
        <color theme="0"/>
      </right>
      <top/>
      <bottom style="medium">
        <color theme="8" tint="-0.24994659260841701"/>
      </bottom>
      <diagonal/>
    </border>
    <border>
      <left style="medium">
        <color theme="0"/>
      </left>
      <right style="medium">
        <color theme="0"/>
      </right>
      <top style="medium">
        <color theme="8" tint="-0.24994659260841701"/>
      </top>
      <bottom/>
      <diagonal/>
    </border>
    <border>
      <left style="medium">
        <color theme="0"/>
      </left>
      <right style="medium">
        <color theme="0"/>
      </right>
      <top/>
      <bottom style="medium">
        <color theme="8" tint="-0.24994659260841701"/>
      </bottom>
      <diagonal/>
    </border>
    <border>
      <left style="medium">
        <color theme="0"/>
      </left>
      <right/>
      <top style="medium">
        <color theme="8" tint="-0.24994659260841701"/>
      </top>
      <bottom style="thin">
        <color theme="0"/>
      </bottom>
      <diagonal/>
    </border>
    <border>
      <left/>
      <right style="medium">
        <color theme="0"/>
      </right>
      <top style="medium">
        <color theme="8" tint="-0.24994659260841701"/>
      </top>
      <bottom style="thin">
        <color theme="0"/>
      </bottom>
      <diagonal/>
    </border>
    <border>
      <left/>
      <right/>
      <top style="medium">
        <color theme="8" tint="-0.24994659260841701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medium">
        <color theme="8" tint="-0.24994659260841701"/>
      </top>
      <bottom/>
      <diagonal/>
    </border>
    <border>
      <left style="thin">
        <color theme="0"/>
      </left>
      <right style="thin">
        <color theme="0"/>
      </right>
      <top style="medium">
        <color theme="8" tint="-0.24994659260841701"/>
      </top>
      <bottom/>
      <diagonal/>
    </border>
    <border>
      <left style="medium">
        <color theme="0"/>
      </left>
      <right style="thin">
        <color theme="0"/>
      </right>
      <top/>
      <bottom style="medium">
        <color theme="8" tint="-0.24994659260841701"/>
      </bottom>
      <diagonal/>
    </border>
    <border>
      <left/>
      <right style="medium">
        <color theme="0"/>
      </right>
      <top style="medium">
        <color theme="8" tint="-0.24994659260841701"/>
      </top>
      <bottom/>
      <diagonal/>
    </border>
    <border>
      <left style="medium">
        <color theme="0"/>
      </left>
      <right style="medium">
        <color theme="8" tint="-0.24994659260841701"/>
      </right>
      <top style="medium">
        <color theme="8" tint="-0.24994659260841701"/>
      </top>
      <bottom/>
      <diagonal/>
    </border>
    <border>
      <left style="medium">
        <color theme="0"/>
      </left>
      <right style="medium">
        <color theme="8" tint="-0.24994659260841701"/>
      </right>
      <top/>
      <bottom/>
      <diagonal/>
    </border>
    <border>
      <left style="medium">
        <color theme="0"/>
      </left>
      <right style="medium">
        <color theme="8" tint="-0.24994659260841701"/>
      </right>
      <top/>
      <bottom style="medium">
        <color theme="8" tint="-0.24994659260841701"/>
      </bottom>
      <diagonal/>
    </border>
    <border>
      <left style="medium">
        <color theme="8" tint="-0.24994659260841701"/>
      </left>
      <right/>
      <top/>
      <bottom style="thin">
        <color theme="0"/>
      </bottom>
      <diagonal/>
    </border>
    <border>
      <left/>
      <right style="medium">
        <color theme="0"/>
      </right>
      <top/>
      <bottom style="thin">
        <color theme="0"/>
      </bottom>
      <diagonal/>
    </border>
    <border>
      <left style="medium">
        <color theme="0"/>
      </left>
      <right/>
      <top style="medium">
        <color theme="8" tint="-0.24994659260841701"/>
      </top>
      <bottom/>
      <diagonal/>
    </border>
    <border>
      <left/>
      <right style="medium">
        <color theme="0"/>
      </right>
      <top/>
      <bottom style="medium">
        <color theme="8" tint="-0.24994659260841701"/>
      </bottom>
      <diagonal/>
    </border>
    <border>
      <left/>
      <right/>
      <top/>
      <bottom style="thin">
        <color theme="0"/>
      </bottom>
      <diagonal/>
    </border>
    <border>
      <left style="medium">
        <color theme="0"/>
      </left>
      <right/>
      <top/>
      <bottom style="thin">
        <color theme="0"/>
      </bottom>
      <diagonal/>
    </border>
    <border>
      <left style="medium">
        <color theme="8" tint="-0.24994659260841701"/>
      </left>
      <right style="medium">
        <color theme="0"/>
      </right>
      <top style="medium">
        <color theme="8" tint="-0.24994659260841701"/>
      </top>
      <bottom/>
      <diagonal/>
    </border>
    <border>
      <left style="medium">
        <color theme="8" tint="-0.24994659260841701"/>
      </left>
      <right style="medium">
        <color theme="0"/>
      </right>
      <top/>
      <bottom/>
      <diagonal/>
    </border>
    <border>
      <left style="medium">
        <color theme="8" tint="-0.24994659260841701"/>
      </left>
      <right style="medium">
        <color theme="0"/>
      </right>
      <top/>
      <bottom style="medium">
        <color theme="8" tint="-0.2499465926084170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8" tint="-0.24994659260841701"/>
      </bottom>
      <diagonal/>
    </border>
    <border>
      <left style="medium">
        <color theme="8" tint="-0.24994659260841701"/>
      </left>
      <right/>
      <top style="medium">
        <color theme="8" tint="-0.24994659260841701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medium">
        <color theme="8" tint="-0.24994659260841701"/>
      </top>
      <bottom/>
      <diagonal/>
    </border>
    <border>
      <left style="thin">
        <color theme="0"/>
      </left>
      <right style="medium">
        <color theme="0"/>
      </right>
      <top/>
      <bottom/>
      <diagonal/>
    </border>
    <border>
      <left style="thin">
        <color theme="0"/>
      </left>
      <right style="medium">
        <color theme="0"/>
      </right>
      <top style="thin">
        <color theme="0"/>
      </top>
      <bottom/>
      <diagonal/>
    </border>
    <border>
      <left style="medium">
        <color theme="0"/>
      </left>
      <right/>
      <top/>
      <bottom/>
      <diagonal/>
    </border>
    <border>
      <left style="thin">
        <color theme="8" tint="-0.24994659260841701"/>
      </left>
      <right style="medium">
        <color theme="8" tint="-0.24994659260841701"/>
      </right>
      <top/>
      <bottom style="thin">
        <color theme="8" tint="-0.24994659260841701"/>
      </bottom>
      <diagonal/>
    </border>
    <border>
      <left style="thin">
        <color theme="0"/>
      </left>
      <right style="medium">
        <color theme="0"/>
      </right>
      <top/>
      <bottom style="medium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/>
      <top/>
      <bottom/>
      <diagonal/>
    </border>
    <border>
      <left style="thin">
        <color theme="8" tint="-0.24994659260841701"/>
      </left>
      <right/>
      <top style="medium">
        <color theme="8" tint="-0.24994659260841701"/>
      </top>
      <bottom/>
      <diagonal/>
    </border>
    <border>
      <left style="thin">
        <color theme="8" tint="-0.24994659260841701"/>
      </left>
      <right/>
      <top/>
      <bottom style="medium">
        <color theme="8" tint="-0.24994659260841701"/>
      </bottom>
      <diagonal/>
    </border>
    <border>
      <left/>
      <right style="thin">
        <color theme="8" tint="-0.24994659260841701"/>
      </right>
      <top/>
      <bottom/>
      <diagonal/>
    </border>
    <border>
      <left/>
      <right style="thin">
        <color theme="8" tint="-0.24994659260841701"/>
      </right>
      <top/>
      <bottom style="medium">
        <color theme="8" tint="-0.24994659260841701"/>
      </bottom>
      <diagonal/>
    </border>
    <border>
      <left/>
      <right style="thin">
        <color theme="8" tint="-0.24994659260841701"/>
      </right>
      <top style="medium">
        <color theme="8" tint="-0.24994659260841701"/>
      </top>
      <bottom/>
      <diagonal/>
    </border>
    <border>
      <left style="thin">
        <color theme="0"/>
      </left>
      <right/>
      <top style="thin">
        <color theme="0"/>
      </top>
      <bottom style="medium">
        <color theme="8" tint="-0.24994659260841701"/>
      </bottom>
      <diagonal/>
    </border>
    <border>
      <left/>
      <right style="thin">
        <color theme="0"/>
      </right>
      <top style="thin">
        <color theme="0"/>
      </top>
      <bottom style="medium">
        <color theme="8" tint="-0.24994659260841701"/>
      </bottom>
      <diagonal/>
    </border>
    <border>
      <left/>
      <right style="medium">
        <color theme="0"/>
      </right>
      <top style="thin">
        <color theme="0"/>
      </top>
      <bottom style="medium">
        <color theme="8" tint="-0.24994659260841701"/>
      </bottom>
      <diagonal/>
    </border>
    <border>
      <left/>
      <right style="medium">
        <color theme="0"/>
      </right>
      <top/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392">
    <xf numFmtId="0" fontId="0" fillId="0" borderId="0" xfId="0"/>
    <xf numFmtId="0" fontId="0" fillId="0" borderId="0" xfId="0" applyBorder="1"/>
    <xf numFmtId="0" fontId="7" fillId="0" borderId="0" xfId="0" applyFont="1"/>
    <xf numFmtId="3" fontId="0" fillId="0" borderId="0" xfId="0" applyNumberFormat="1" applyBorder="1"/>
    <xf numFmtId="164" fontId="0" fillId="0" borderId="0" xfId="0" applyNumberFormat="1" applyBorder="1"/>
    <xf numFmtId="0" fontId="9" fillId="0" borderId="0" xfId="0" applyFont="1" applyBorder="1"/>
    <xf numFmtId="0" fontId="10" fillId="0" borderId="0" xfId="0" applyFont="1"/>
    <xf numFmtId="0" fontId="6" fillId="0" borderId="0" xfId="1"/>
    <xf numFmtId="0" fontId="0" fillId="0" borderId="0" xfId="0" applyFill="1" applyBorder="1"/>
    <xf numFmtId="0" fontId="9" fillId="0" borderId="0" xfId="0" applyFont="1"/>
    <xf numFmtId="0" fontId="0" fillId="0" borderId="0" xfId="0" applyAlignment="1">
      <alignment vertical="top" wrapText="1"/>
    </xf>
    <xf numFmtId="0" fontId="11" fillId="0" borderId="0" xfId="0" applyFont="1"/>
    <xf numFmtId="0" fontId="7" fillId="0" borderId="0" xfId="0" applyFont="1" applyBorder="1"/>
    <xf numFmtId="0" fontId="0" fillId="0" borderId="0" xfId="0" applyFill="1"/>
    <xf numFmtId="0" fontId="0" fillId="0" borderId="2" xfId="0" applyBorder="1"/>
    <xf numFmtId="0" fontId="0" fillId="0" borderId="3" xfId="0" applyBorder="1"/>
    <xf numFmtId="0" fontId="0" fillId="0" borderId="4" xfId="0" applyBorder="1"/>
    <xf numFmtId="164" fontId="0" fillId="0" borderId="4" xfId="0" applyNumberFormat="1" applyBorder="1"/>
    <xf numFmtId="0" fontId="7" fillId="0" borderId="6" xfId="0" applyFont="1" applyBorder="1"/>
    <xf numFmtId="0" fontId="7" fillId="0" borderId="7" xfId="0" applyFont="1" applyBorder="1"/>
    <xf numFmtId="164" fontId="7" fillId="0" borderId="7" xfId="0" applyNumberFormat="1" applyFont="1" applyBorder="1"/>
    <xf numFmtId="0" fontId="9" fillId="0" borderId="9" xfId="0" applyFont="1" applyBorder="1"/>
    <xf numFmtId="0" fontId="8" fillId="2" borderId="2" xfId="0" applyFont="1" applyFill="1" applyBorder="1" applyAlignment="1">
      <alignment horizontal="center"/>
    </xf>
    <xf numFmtId="3" fontId="7" fillId="0" borderId="6" xfId="0" applyNumberFormat="1" applyFont="1" applyBorder="1"/>
    <xf numFmtId="3" fontId="7" fillId="0" borderId="8" xfId="0" applyNumberFormat="1" applyFont="1" applyBorder="1"/>
    <xf numFmtId="3" fontId="0" fillId="0" borderId="2" xfId="0" applyNumberFormat="1" applyBorder="1"/>
    <xf numFmtId="3" fontId="0" fillId="0" borderId="1" xfId="0" applyNumberFormat="1" applyBorder="1"/>
    <xf numFmtId="3" fontId="0" fillId="0" borderId="3" xfId="0" applyNumberFormat="1" applyBorder="1"/>
    <xf numFmtId="3" fontId="0" fillId="0" borderId="5" xfId="0" applyNumberFormat="1" applyBorder="1"/>
    <xf numFmtId="0" fontId="9" fillId="0" borderId="12" xfId="0" applyFont="1" applyBorder="1"/>
    <xf numFmtId="2" fontId="7" fillId="0" borderId="3" xfId="0" applyNumberFormat="1" applyFont="1" applyBorder="1"/>
    <xf numFmtId="0" fontId="8" fillId="2" borderId="3" xfId="0" applyFont="1" applyFill="1" applyBorder="1" applyAlignment="1">
      <alignment horizontal="center"/>
    </xf>
    <xf numFmtId="6" fontId="8" fillId="2" borderId="4" xfId="0" applyNumberFormat="1" applyFont="1" applyFill="1" applyBorder="1" applyAlignment="1">
      <alignment horizontal="center"/>
    </xf>
    <xf numFmtId="2" fontId="0" fillId="0" borderId="2" xfId="0" applyNumberFormat="1" applyFont="1" applyBorder="1"/>
    <xf numFmtId="2" fontId="0" fillId="0" borderId="0" xfId="0" applyNumberFormat="1" applyFont="1" applyBorder="1"/>
    <xf numFmtId="2" fontId="7" fillId="0" borderId="6" xfId="0" applyNumberFormat="1" applyFont="1" applyBorder="1"/>
    <xf numFmtId="0" fontId="3" fillId="0" borderId="0" xfId="0" applyFont="1"/>
    <xf numFmtId="3" fontId="9" fillId="0" borderId="2" xfId="0" applyNumberFormat="1" applyFont="1" applyBorder="1"/>
    <xf numFmtId="0" fontId="0" fillId="0" borderId="15" xfId="0" applyBorder="1"/>
    <xf numFmtId="0" fontId="9" fillId="0" borderId="16" xfId="0" applyFont="1" applyBorder="1"/>
    <xf numFmtId="2" fontId="0" fillId="0" borderId="2" xfId="0" applyNumberFormat="1" applyBorder="1"/>
    <xf numFmtId="0" fontId="0" fillId="0" borderId="0" xfId="0" applyAlignment="1">
      <alignment horizontal="center"/>
    </xf>
    <xf numFmtId="0" fontId="7" fillId="0" borderId="6" xfId="0" applyFont="1" applyBorder="1" applyAlignment="1">
      <alignment horizontal="center"/>
    </xf>
    <xf numFmtId="3" fontId="7" fillId="0" borderId="6" xfId="0" applyNumberFormat="1" applyFont="1" applyBorder="1" applyAlignment="1">
      <alignment horizontal="center"/>
    </xf>
    <xf numFmtId="2" fontId="7" fillId="0" borderId="6" xfId="0" applyNumberFormat="1" applyFont="1" applyBorder="1" applyAlignment="1">
      <alignment horizontal="center"/>
    </xf>
    <xf numFmtId="0" fontId="0" fillId="0" borderId="2" xfId="0" applyBorder="1" applyAlignment="1">
      <alignment horizontal="left"/>
    </xf>
    <xf numFmtId="3" fontId="0" fillId="0" borderId="19" xfId="0" applyNumberFormat="1" applyBorder="1"/>
    <xf numFmtId="3" fontId="7" fillId="0" borderId="6" xfId="0" applyNumberFormat="1" applyFont="1" applyFill="1" applyBorder="1"/>
    <xf numFmtId="2" fontId="0" fillId="0" borderId="2" xfId="0" applyNumberFormat="1" applyBorder="1" applyAlignment="1">
      <alignment horizontal="center"/>
    </xf>
    <xf numFmtId="2" fontId="0" fillId="0" borderId="19" xfId="0" applyNumberFormat="1" applyBorder="1" applyAlignment="1">
      <alignment horizontal="center"/>
    </xf>
    <xf numFmtId="0" fontId="0" fillId="0" borderId="0" xfId="0" applyAlignment="1"/>
    <xf numFmtId="0" fontId="8" fillId="2" borderId="2" xfId="0" applyFont="1" applyFill="1" applyBorder="1" applyAlignment="1">
      <alignment horizontal="center"/>
    </xf>
    <xf numFmtId="0" fontId="7" fillId="0" borderId="0" xfId="0" applyFont="1" applyFill="1" applyBorder="1"/>
    <xf numFmtId="0" fontId="13" fillId="0" borderId="0" xfId="0" applyFont="1"/>
    <xf numFmtId="2" fontId="7" fillId="0" borderId="12" xfId="0" applyNumberFormat="1" applyFont="1" applyBorder="1"/>
    <xf numFmtId="2" fontId="7" fillId="0" borderId="9" xfId="0" applyNumberFormat="1" applyFont="1" applyBorder="1"/>
    <xf numFmtId="164" fontId="9" fillId="0" borderId="9" xfId="0" applyNumberFormat="1" applyFont="1" applyBorder="1"/>
    <xf numFmtId="0" fontId="9" fillId="0" borderId="0" xfId="0" applyFont="1" applyFill="1" applyBorder="1"/>
    <xf numFmtId="0" fontId="9" fillId="0" borderId="2" xfId="0" applyFont="1" applyBorder="1"/>
    <xf numFmtId="164" fontId="9" fillId="0" borderId="0" xfId="0" applyNumberFormat="1" applyFont="1" applyBorder="1"/>
    <xf numFmtId="0" fontId="7" fillId="0" borderId="4" xfId="0" applyFont="1" applyBorder="1"/>
    <xf numFmtId="164" fontId="4" fillId="0" borderId="18" xfId="0" applyNumberFormat="1" applyFont="1" applyFill="1" applyBorder="1" applyAlignment="1">
      <alignment horizontal="center"/>
    </xf>
    <xf numFmtId="164" fontId="4" fillId="0" borderId="17" xfId="0" applyNumberFormat="1" applyFont="1" applyFill="1" applyBorder="1" applyAlignment="1">
      <alignment horizontal="center"/>
    </xf>
    <xf numFmtId="164" fontId="4" fillId="0" borderId="23" xfId="0" applyNumberFormat="1" applyFont="1" applyFill="1" applyBorder="1" applyAlignment="1">
      <alignment horizontal="center"/>
    </xf>
    <xf numFmtId="164" fontId="4" fillId="0" borderId="24" xfId="0" applyNumberFormat="1" applyFont="1" applyFill="1" applyBorder="1" applyAlignment="1"/>
    <xf numFmtId="164" fontId="4" fillId="0" borderId="27" xfId="0" applyNumberFormat="1" applyFont="1" applyFill="1" applyBorder="1" applyAlignment="1"/>
    <xf numFmtId="0" fontId="0" fillId="0" borderId="4" xfId="0" applyBorder="1" applyAlignment="1"/>
    <xf numFmtId="164" fontId="4" fillId="0" borderId="18" xfId="0" applyNumberFormat="1" applyFont="1" applyFill="1" applyBorder="1" applyAlignment="1"/>
    <xf numFmtId="164" fontId="4" fillId="0" borderId="23" xfId="0" applyNumberFormat="1" applyFont="1" applyFill="1" applyBorder="1" applyAlignment="1"/>
    <xf numFmtId="164" fontId="4" fillId="0" borderId="29" xfId="0" applyNumberFormat="1" applyFont="1" applyFill="1" applyBorder="1" applyAlignment="1"/>
    <xf numFmtId="164" fontId="4" fillId="0" borderId="17" xfId="0" applyNumberFormat="1" applyFont="1" applyFill="1" applyBorder="1" applyAlignment="1"/>
    <xf numFmtId="0" fontId="7" fillId="0" borderId="1" xfId="0" applyFont="1" applyBorder="1" applyAlignment="1">
      <alignment horizontal="center"/>
    </xf>
    <xf numFmtId="164" fontId="4" fillId="0" borderId="30" xfId="0" applyNumberFormat="1" applyFont="1" applyFill="1" applyBorder="1" applyAlignment="1"/>
    <xf numFmtId="164" fontId="4" fillId="0" borderId="32" xfId="0" applyNumberFormat="1" applyFont="1" applyFill="1" applyBorder="1" applyAlignment="1"/>
    <xf numFmtId="164" fontId="4" fillId="0" borderId="34" xfId="0" applyNumberFormat="1" applyFont="1" applyFill="1" applyBorder="1" applyAlignment="1"/>
    <xf numFmtId="164" fontId="4" fillId="0" borderId="35" xfId="0" applyNumberFormat="1" applyFont="1" applyFill="1" applyBorder="1" applyAlignment="1"/>
    <xf numFmtId="164" fontId="4" fillId="0" borderId="28" xfId="0" applyNumberFormat="1" applyFont="1" applyFill="1" applyBorder="1" applyAlignment="1"/>
    <xf numFmtId="2" fontId="7" fillId="0" borderId="4" xfId="0" applyNumberFormat="1" applyFont="1" applyBorder="1"/>
    <xf numFmtId="2" fontId="0" fillId="0" borderId="12" xfId="0" applyNumberFormat="1" applyFont="1" applyBorder="1"/>
    <xf numFmtId="2" fontId="0" fillId="0" borderId="9" xfId="0" applyNumberFormat="1" applyFont="1" applyBorder="1"/>
    <xf numFmtId="2" fontId="8" fillId="0" borderId="3" xfId="0" applyNumberFormat="1" applyFont="1" applyBorder="1"/>
    <xf numFmtId="164" fontId="8" fillId="0" borderId="17" xfId="0" applyNumberFormat="1" applyFont="1" applyFill="1" applyBorder="1" applyAlignment="1">
      <alignment horizontal="center"/>
    </xf>
    <xf numFmtId="0" fontId="8" fillId="2" borderId="2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8" fillId="2" borderId="0" xfId="0" applyFont="1" applyFill="1" applyBorder="1" applyAlignment="1">
      <alignment horizontal="center"/>
    </xf>
    <xf numFmtId="0" fontId="12" fillId="2" borderId="14" xfId="0" applyFont="1" applyFill="1" applyBorder="1" applyAlignment="1">
      <alignment horizontal="center"/>
    </xf>
    <xf numFmtId="0" fontId="7" fillId="0" borderId="7" xfId="0" applyNumberFormat="1" applyFont="1" applyBorder="1"/>
    <xf numFmtId="0" fontId="0" fillId="0" borderId="9" xfId="0" applyBorder="1" applyAlignment="1">
      <alignment horizontal="left" indent="1"/>
    </xf>
    <xf numFmtId="0" fontId="0" fillId="0" borderId="9" xfId="0" applyBorder="1"/>
    <xf numFmtId="0" fontId="7" fillId="0" borderId="6" xfId="0" applyFont="1" applyBorder="1" applyAlignment="1">
      <alignment horizontal="left"/>
    </xf>
    <xf numFmtId="0" fontId="0" fillId="0" borderId="2" xfId="0" applyBorder="1" applyAlignment="1">
      <alignment horizontal="left" indent="1"/>
    </xf>
    <xf numFmtId="0" fontId="0" fillId="0" borderId="0" xfId="0" applyBorder="1" applyAlignment="1">
      <alignment horizontal="left" indent="1"/>
    </xf>
    <xf numFmtId="0" fontId="9" fillId="0" borderId="3" xfId="0" applyFont="1" applyBorder="1"/>
    <xf numFmtId="0" fontId="0" fillId="0" borderId="4" xfId="0" applyBorder="1" applyAlignment="1">
      <alignment horizontal="left" indent="1"/>
    </xf>
    <xf numFmtId="0" fontId="0" fillId="0" borderId="12" xfId="0" applyBorder="1" applyAlignment="1">
      <alignment horizontal="left" indent="1"/>
    </xf>
    <xf numFmtId="3" fontId="0" fillId="0" borderId="12" xfId="0" applyNumberFormat="1" applyBorder="1"/>
    <xf numFmtId="3" fontId="0" fillId="0" borderId="13" xfId="0" applyNumberFormat="1" applyBorder="1"/>
    <xf numFmtId="164" fontId="4" fillId="0" borderId="6" xfId="0" applyNumberFormat="1" applyFont="1" applyFill="1" applyBorder="1" applyAlignment="1">
      <alignment horizontal="center"/>
    </xf>
    <xf numFmtId="164" fontId="4" fillId="0" borderId="2" xfId="0" applyNumberFormat="1" applyFont="1" applyFill="1" applyBorder="1" applyAlignment="1">
      <alignment horizontal="center"/>
    </xf>
    <xf numFmtId="164" fontId="4" fillId="0" borderId="12" xfId="0" applyNumberFormat="1" applyFont="1" applyFill="1" applyBorder="1" applyAlignment="1">
      <alignment horizontal="center"/>
    </xf>
    <xf numFmtId="164" fontId="4" fillId="0" borderId="31" xfId="0" applyNumberFormat="1" applyFont="1" applyFill="1" applyBorder="1" applyAlignment="1">
      <alignment horizontal="center"/>
    </xf>
    <xf numFmtId="164" fontId="4" fillId="0" borderId="24" xfId="0" applyNumberFormat="1" applyFont="1" applyFill="1" applyBorder="1" applyAlignment="1">
      <alignment horizontal="center"/>
    </xf>
    <xf numFmtId="164" fontId="4" fillId="0" borderId="25" xfId="0" applyNumberFormat="1" applyFont="1" applyFill="1" applyBorder="1" applyAlignment="1">
      <alignment horizontal="center"/>
    </xf>
    <xf numFmtId="164" fontId="8" fillId="0" borderId="2" xfId="0" applyNumberFormat="1" applyFont="1" applyFill="1" applyBorder="1" applyAlignment="1">
      <alignment horizontal="center"/>
    </xf>
    <xf numFmtId="164" fontId="8" fillId="0" borderId="24" xfId="0" applyNumberFormat="1" applyFont="1" applyFill="1" applyBorder="1" applyAlignment="1">
      <alignment horizontal="center"/>
    </xf>
    <xf numFmtId="2" fontId="8" fillId="0" borderId="10" xfId="0" applyNumberFormat="1" applyFont="1" applyBorder="1"/>
    <xf numFmtId="2" fontId="7" fillId="0" borderId="11" xfId="0" applyNumberFormat="1" applyFont="1" applyBorder="1"/>
    <xf numFmtId="164" fontId="8" fillId="0" borderId="29" xfId="0" applyNumberFormat="1" applyFont="1" applyFill="1" applyBorder="1" applyAlignment="1">
      <alignment horizontal="center"/>
    </xf>
    <xf numFmtId="0" fontId="8" fillId="2" borderId="2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8" fillId="2" borderId="0" xfId="0" applyFont="1" applyFill="1" applyBorder="1" applyAlignment="1">
      <alignment horizontal="center"/>
    </xf>
    <xf numFmtId="0" fontId="12" fillId="2" borderId="14" xfId="0" applyFont="1" applyFill="1" applyBorder="1" applyAlignment="1">
      <alignment horizontal="center"/>
    </xf>
    <xf numFmtId="164" fontId="8" fillId="0" borderId="3" xfId="0" applyNumberFormat="1" applyFont="1" applyFill="1" applyBorder="1" applyAlignment="1">
      <alignment horizontal="center"/>
    </xf>
    <xf numFmtId="164" fontId="8" fillId="0" borderId="27" xfId="0" applyNumberFormat="1" applyFont="1" applyFill="1" applyBorder="1" applyAlignment="1">
      <alignment horizontal="center"/>
    </xf>
    <xf numFmtId="2" fontId="8" fillId="0" borderId="19" xfId="0" applyNumberFormat="1" applyFont="1" applyBorder="1"/>
    <xf numFmtId="2" fontId="7" fillId="0" borderId="20" xfId="0" applyNumberFormat="1" applyFont="1" applyBorder="1"/>
    <xf numFmtId="164" fontId="8" fillId="0" borderId="28" xfId="0" applyNumberFormat="1" applyFont="1" applyFill="1" applyBorder="1" applyAlignment="1">
      <alignment horizontal="center"/>
    </xf>
    <xf numFmtId="2" fontId="7" fillId="0" borderId="22" xfId="0" applyNumberFormat="1" applyFont="1" applyBorder="1"/>
    <xf numFmtId="2" fontId="7" fillId="0" borderId="21" xfId="0" applyNumberFormat="1" applyFont="1" applyBorder="1"/>
    <xf numFmtId="164" fontId="4" fillId="0" borderId="37" xfId="0" applyNumberFormat="1" applyFont="1" applyFill="1" applyBorder="1" applyAlignment="1">
      <alignment horizontal="center"/>
    </xf>
    <xf numFmtId="0" fontId="8" fillId="2" borderId="38" xfId="0" applyFont="1" applyFill="1" applyBorder="1" applyAlignment="1">
      <alignment horizontal="center"/>
    </xf>
    <xf numFmtId="0" fontId="0" fillId="0" borderId="20" xfId="0" applyBorder="1"/>
    <xf numFmtId="0" fontId="5" fillId="0" borderId="0" xfId="0" applyFont="1" applyBorder="1"/>
    <xf numFmtId="0" fontId="5" fillId="0" borderId="0" xfId="0" applyFont="1"/>
    <xf numFmtId="164" fontId="4" fillId="0" borderId="1" xfId="0" applyNumberFormat="1" applyFont="1" applyFill="1" applyBorder="1" applyAlignment="1"/>
    <xf numFmtId="164" fontId="0" fillId="0" borderId="42" xfId="0" applyNumberFormat="1" applyBorder="1"/>
    <xf numFmtId="0" fontId="0" fillId="0" borderId="45" xfId="0" applyBorder="1"/>
    <xf numFmtId="3" fontId="5" fillId="0" borderId="0" xfId="0" applyNumberFormat="1" applyFont="1"/>
    <xf numFmtId="0" fontId="0" fillId="0" borderId="43" xfId="0" applyBorder="1"/>
    <xf numFmtId="0" fontId="5" fillId="0" borderId="0" xfId="0" applyFont="1" applyFill="1"/>
    <xf numFmtId="6" fontId="7" fillId="0" borderId="0" xfId="0" applyNumberFormat="1" applyFont="1" applyAlignment="1">
      <alignment horizontal="right"/>
    </xf>
    <xf numFmtId="0" fontId="8" fillId="0" borderId="0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 vertical="center"/>
    </xf>
    <xf numFmtId="0" fontId="0" fillId="0" borderId="40" xfId="0" applyBorder="1" applyAlignment="1">
      <alignment horizontal="center"/>
    </xf>
    <xf numFmtId="0" fontId="0" fillId="0" borderId="41" xfId="0" applyBorder="1" applyAlignment="1">
      <alignment horizontal="center"/>
    </xf>
    <xf numFmtId="3" fontId="5" fillId="0" borderId="0" xfId="0" applyNumberFormat="1" applyFont="1" applyFill="1"/>
    <xf numFmtId="4" fontId="0" fillId="0" borderId="0" xfId="0" applyNumberFormat="1" applyBorder="1"/>
    <xf numFmtId="0" fontId="0" fillId="0" borderId="43" xfId="0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0" fillId="0" borderId="19" xfId="0" applyBorder="1"/>
    <xf numFmtId="3" fontId="0" fillId="0" borderId="20" xfId="0" applyNumberFormat="1" applyBorder="1"/>
    <xf numFmtId="0" fontId="0" fillId="0" borderId="3" xfId="0" applyBorder="1" applyAlignment="1">
      <alignment horizontal="right"/>
    </xf>
    <xf numFmtId="0" fontId="0" fillId="0" borderId="2" xfId="0" applyBorder="1" applyAlignment="1">
      <alignment horizontal="right"/>
    </xf>
    <xf numFmtId="3" fontId="0" fillId="0" borderId="32" xfId="0" applyNumberFormat="1" applyBorder="1"/>
    <xf numFmtId="0" fontId="0" fillId="0" borderId="36" xfId="0" applyBorder="1"/>
    <xf numFmtId="3" fontId="0" fillId="0" borderId="34" xfId="0" applyNumberFormat="1" applyBorder="1"/>
    <xf numFmtId="0" fontId="0" fillId="0" borderId="34" xfId="0" applyBorder="1"/>
    <xf numFmtId="3" fontId="0" fillId="0" borderId="0" xfId="0" applyNumberFormat="1"/>
    <xf numFmtId="0" fontId="0" fillId="0" borderId="19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3" fontId="0" fillId="0" borderId="4" xfId="0" applyNumberFormat="1" applyBorder="1"/>
    <xf numFmtId="4" fontId="0" fillId="0" borderId="19" xfId="0" applyNumberFormat="1" applyBorder="1"/>
    <xf numFmtId="4" fontId="0" fillId="0" borderId="20" xfId="0" applyNumberFormat="1" applyBorder="1"/>
    <xf numFmtId="4" fontId="0" fillId="0" borderId="2" xfId="0" applyNumberFormat="1" applyBorder="1"/>
    <xf numFmtId="4" fontId="0" fillId="0" borderId="3" xfId="0" applyNumberFormat="1" applyBorder="1"/>
    <xf numFmtId="0" fontId="8" fillId="0" borderId="7" xfId="0" applyFont="1" applyFill="1" applyBorder="1" applyAlignment="1">
      <alignment horizontal="center"/>
    </xf>
    <xf numFmtId="0" fontId="5" fillId="0" borderId="0" xfId="0" applyFont="1" applyBorder="1" applyAlignment="1"/>
    <xf numFmtId="3" fontId="0" fillId="0" borderId="33" xfId="0" applyNumberFormat="1" applyBorder="1" applyAlignment="1"/>
    <xf numFmtId="3" fontId="0" fillId="0" borderId="24" xfId="0" applyNumberFormat="1" applyBorder="1" applyAlignment="1"/>
    <xf numFmtId="164" fontId="0" fillId="0" borderId="46" xfId="0" applyNumberFormat="1" applyBorder="1" applyAlignment="1"/>
    <xf numFmtId="3" fontId="0" fillId="0" borderId="32" xfId="0" applyNumberFormat="1" applyBorder="1" applyAlignment="1"/>
    <xf numFmtId="3" fontId="0" fillId="0" borderId="47" xfId="0" applyNumberFormat="1" applyBorder="1" applyAlignment="1"/>
    <xf numFmtId="164" fontId="0" fillId="0" borderId="34" xfId="0" applyNumberFormat="1" applyBorder="1" applyAlignment="1"/>
    <xf numFmtId="164" fontId="4" fillId="0" borderId="48" xfId="0" applyNumberFormat="1" applyFont="1" applyFill="1" applyBorder="1" applyAlignment="1"/>
    <xf numFmtId="0" fontId="0" fillId="0" borderId="36" xfId="0" applyBorder="1" applyAlignment="1"/>
    <xf numFmtId="164" fontId="4" fillId="0" borderId="49" xfId="0" applyNumberFormat="1" applyFont="1" applyFill="1" applyBorder="1" applyAlignment="1"/>
    <xf numFmtId="3" fontId="0" fillId="0" borderId="2" xfId="0" applyNumberFormat="1" applyBorder="1" applyAlignment="1"/>
    <xf numFmtId="3" fontId="0" fillId="0" borderId="48" xfId="0" applyNumberFormat="1" applyBorder="1" applyAlignment="1"/>
    <xf numFmtId="164" fontId="0" fillId="0" borderId="43" xfId="0" applyNumberFormat="1" applyBorder="1" applyAlignment="1"/>
    <xf numFmtId="164" fontId="0" fillId="0" borderId="44" xfId="0" applyNumberFormat="1" applyBorder="1" applyAlignment="1"/>
    <xf numFmtId="164" fontId="0" fillId="0" borderId="42" xfId="0" applyNumberFormat="1" applyBorder="1" applyAlignment="1"/>
    <xf numFmtId="0" fontId="8" fillId="2" borderId="38" xfId="0" applyFont="1" applyFill="1" applyBorder="1" applyAlignment="1">
      <alignment horizontal="center" vertical="center"/>
    </xf>
    <xf numFmtId="0" fontId="8" fillId="2" borderId="51" xfId="0" applyFont="1" applyFill="1" applyBorder="1" applyAlignment="1">
      <alignment horizontal="center"/>
    </xf>
    <xf numFmtId="0" fontId="8" fillId="2" borderId="52" xfId="0" applyFont="1" applyFill="1" applyBorder="1" applyAlignment="1">
      <alignment horizontal="center" vertical="center"/>
    </xf>
    <xf numFmtId="0" fontId="12" fillId="0" borderId="7" xfId="0" applyFont="1" applyFill="1" applyBorder="1" applyAlignment="1"/>
    <xf numFmtId="6" fontId="7" fillId="0" borderId="0" xfId="0" applyNumberFormat="1" applyFont="1" applyAlignment="1"/>
    <xf numFmtId="0" fontId="12" fillId="0" borderId="0" xfId="0" applyFont="1" applyFill="1" applyBorder="1" applyAlignment="1"/>
    <xf numFmtId="0" fontId="12" fillId="2" borderId="60" xfId="0" applyFont="1" applyFill="1" applyBorder="1" applyAlignment="1">
      <alignment horizontal="center"/>
    </xf>
    <xf numFmtId="0" fontId="8" fillId="2" borderId="61" xfId="0" applyFont="1" applyFill="1" applyBorder="1" applyAlignment="1">
      <alignment horizontal="center"/>
    </xf>
    <xf numFmtId="0" fontId="8" fillId="2" borderId="62" xfId="0" applyFont="1" applyFill="1" applyBorder="1" applyAlignment="1">
      <alignment horizontal="center"/>
    </xf>
    <xf numFmtId="0" fontId="8" fillId="2" borderId="66" xfId="0" applyFont="1" applyFill="1" applyBorder="1" applyAlignment="1">
      <alignment horizontal="center"/>
    </xf>
    <xf numFmtId="0" fontId="8" fillId="2" borderId="39" xfId="0" applyFont="1" applyFill="1" applyBorder="1" applyAlignment="1">
      <alignment horizontal="center"/>
    </xf>
    <xf numFmtId="0" fontId="8" fillId="2" borderId="72" xfId="0" applyFont="1" applyFill="1" applyBorder="1" applyAlignment="1">
      <alignment horizontal="center"/>
    </xf>
    <xf numFmtId="0" fontId="8" fillId="2" borderId="2" xfId="0" applyFont="1" applyFill="1" applyBorder="1" applyAlignment="1">
      <alignment horizontal="center"/>
    </xf>
    <xf numFmtId="0" fontId="8" fillId="2" borderId="75" xfId="0" applyFont="1" applyFill="1" applyBorder="1" applyAlignment="1">
      <alignment horizontal="center"/>
    </xf>
    <xf numFmtId="0" fontId="8" fillId="2" borderId="76" xfId="0" applyFont="1" applyFill="1" applyBorder="1" applyAlignment="1">
      <alignment horizontal="center"/>
    </xf>
    <xf numFmtId="0" fontId="8" fillId="2" borderId="77" xfId="0" applyFont="1" applyFill="1" applyBorder="1" applyAlignment="1">
      <alignment horizontal="center"/>
    </xf>
    <xf numFmtId="3" fontId="0" fillId="0" borderId="24" xfId="0" applyNumberFormat="1" applyBorder="1"/>
    <xf numFmtId="3" fontId="9" fillId="0" borderId="24" xfId="0" applyNumberFormat="1" applyFont="1" applyBorder="1"/>
    <xf numFmtId="3" fontId="0" fillId="0" borderId="27" xfId="0" applyNumberFormat="1" applyBorder="1"/>
    <xf numFmtId="2" fontId="0" fillId="0" borderId="24" xfId="0" applyNumberFormat="1" applyBorder="1" applyAlignment="1">
      <alignment horizontal="center"/>
    </xf>
    <xf numFmtId="0" fontId="8" fillId="2" borderId="79" xfId="0" applyFont="1" applyFill="1" applyBorder="1" applyAlignment="1">
      <alignment horizontal="center"/>
    </xf>
    <xf numFmtId="3" fontId="7" fillId="0" borderId="31" xfId="0" applyNumberFormat="1" applyFont="1" applyBorder="1"/>
    <xf numFmtId="2" fontId="7" fillId="0" borderId="31" xfId="0" applyNumberFormat="1" applyFont="1" applyBorder="1"/>
    <xf numFmtId="3" fontId="0" fillId="0" borderId="33" xfId="0" applyNumberFormat="1" applyBorder="1"/>
    <xf numFmtId="3" fontId="7" fillId="0" borderId="31" xfId="0" applyNumberFormat="1" applyFont="1" applyBorder="1" applyAlignment="1">
      <alignment horizontal="center"/>
    </xf>
    <xf numFmtId="2" fontId="0" fillId="0" borderId="33" xfId="0" applyNumberFormat="1" applyBorder="1" applyAlignment="1">
      <alignment horizontal="center"/>
    </xf>
    <xf numFmtId="2" fontId="7" fillId="0" borderId="31" xfId="0" applyNumberFormat="1" applyFont="1" applyBorder="1" applyAlignment="1">
      <alignment horizontal="center"/>
    </xf>
    <xf numFmtId="3" fontId="7" fillId="0" borderId="31" xfId="0" applyNumberFormat="1" applyFont="1" applyFill="1" applyBorder="1"/>
    <xf numFmtId="2" fontId="0" fillId="0" borderId="33" xfId="0" applyNumberFormat="1" applyBorder="1"/>
    <xf numFmtId="2" fontId="0" fillId="0" borderId="24" xfId="0" applyNumberFormat="1" applyBorder="1"/>
    <xf numFmtId="3" fontId="0" fillId="0" borderId="47" xfId="0" applyNumberFormat="1" applyBorder="1"/>
    <xf numFmtId="3" fontId="0" fillId="0" borderId="48" xfId="0" applyNumberFormat="1" applyBorder="1"/>
    <xf numFmtId="3" fontId="0" fillId="0" borderId="49" xfId="0" applyNumberFormat="1" applyBorder="1"/>
    <xf numFmtId="4" fontId="0" fillId="0" borderId="47" xfId="0" applyNumberFormat="1" applyBorder="1"/>
    <xf numFmtId="4" fontId="0" fillId="0" borderId="48" xfId="0" applyNumberFormat="1" applyBorder="1"/>
    <xf numFmtId="4" fontId="0" fillId="0" borderId="49" xfId="0" applyNumberFormat="1" applyBorder="1"/>
    <xf numFmtId="0" fontId="7" fillId="0" borderId="2" xfId="0" applyFont="1" applyBorder="1"/>
    <xf numFmtId="3" fontId="7" fillId="0" borderId="7" xfId="0" applyNumberFormat="1" applyFont="1" applyBorder="1"/>
    <xf numFmtId="3" fontId="0" fillId="0" borderId="32" xfId="0" applyNumberFormat="1" applyFont="1" applyBorder="1"/>
    <xf numFmtId="3" fontId="0" fillId="0" borderId="33" xfId="0" applyNumberFormat="1" applyFont="1" applyBorder="1"/>
    <xf numFmtId="3" fontId="0" fillId="0" borderId="34" xfId="0" applyNumberFormat="1" applyFont="1" applyBorder="1"/>
    <xf numFmtId="3" fontId="0" fillId="0" borderId="24" xfId="0" applyNumberFormat="1" applyFont="1" applyBorder="1"/>
    <xf numFmtId="3" fontId="7" fillId="0" borderId="35" xfId="0" applyNumberFormat="1" applyFont="1" applyBorder="1"/>
    <xf numFmtId="3" fontId="0" fillId="0" borderId="2" xfId="0" applyNumberFormat="1" applyFont="1" applyBorder="1"/>
    <xf numFmtId="164" fontId="4" fillId="0" borderId="8" xfId="0" applyNumberFormat="1" applyFont="1" applyFill="1" applyBorder="1" applyAlignment="1"/>
    <xf numFmtId="164" fontId="4" fillId="0" borderId="14" xfId="0" applyNumberFormat="1" applyFont="1" applyFill="1" applyBorder="1" applyAlignment="1"/>
    <xf numFmtId="164" fontId="4" fillId="0" borderId="0" xfId="0" applyNumberFormat="1" applyFont="1" applyFill="1" applyBorder="1" applyAlignment="1"/>
    <xf numFmtId="0" fontId="8" fillId="2" borderId="5" xfId="0" applyFont="1" applyFill="1" applyBorder="1" applyAlignment="1">
      <alignment horizontal="center"/>
    </xf>
    <xf numFmtId="3" fontId="0" fillId="0" borderId="6" xfId="0" applyNumberFormat="1" applyBorder="1"/>
    <xf numFmtId="3" fontId="0" fillId="0" borderId="80" xfId="0" applyNumberFormat="1" applyBorder="1"/>
    <xf numFmtId="3" fontId="0" fillId="0" borderId="7" xfId="0" applyNumberFormat="1" applyBorder="1"/>
    <xf numFmtId="0" fontId="0" fillId="0" borderId="7" xfId="0" applyBorder="1" applyAlignment="1">
      <alignment horizontal="center"/>
    </xf>
    <xf numFmtId="0" fontId="0" fillId="0" borderId="18" xfId="0" applyBorder="1"/>
    <xf numFmtId="4" fontId="0" fillId="0" borderId="6" xfId="0" applyNumberFormat="1" applyBorder="1"/>
    <xf numFmtId="4" fontId="0" fillId="0" borderId="80" xfId="0" applyNumberFormat="1" applyBorder="1"/>
    <xf numFmtId="0" fontId="8" fillId="2" borderId="2" xfId="0" applyFont="1" applyFill="1" applyBorder="1" applyAlignment="1">
      <alignment horizontal="center"/>
    </xf>
    <xf numFmtId="3" fontId="0" fillId="0" borderId="20" xfId="0" applyNumberFormat="1" applyBorder="1" applyAlignment="1"/>
    <xf numFmtId="164" fontId="4" fillId="0" borderId="4" xfId="0" applyNumberFormat="1" applyFont="1" applyFill="1" applyBorder="1" applyAlignment="1"/>
    <xf numFmtId="3" fontId="0" fillId="0" borderId="0" xfId="0" applyNumberFormat="1" applyBorder="1" applyAlignment="1"/>
    <xf numFmtId="0" fontId="8" fillId="2" borderId="66" xfId="0" applyFont="1" applyFill="1" applyBorder="1" applyAlignment="1">
      <alignment horizontal="center" vertical="center"/>
    </xf>
    <xf numFmtId="0" fontId="5" fillId="0" borderId="1" xfId="0" applyFont="1" applyBorder="1" applyAlignment="1"/>
    <xf numFmtId="0" fontId="5" fillId="0" borderId="7" xfId="0" applyFont="1" applyBorder="1" applyAlignment="1">
      <alignment horizontal="center"/>
    </xf>
    <xf numFmtId="0" fontId="8" fillId="2" borderId="4" xfId="0" applyFont="1" applyFill="1" applyBorder="1" applyAlignment="1">
      <alignment horizontal="center"/>
    </xf>
    <xf numFmtId="0" fontId="9" fillId="0" borderId="20" xfId="0" applyFont="1" applyBorder="1"/>
    <xf numFmtId="0" fontId="9" fillId="0" borderId="14" xfId="0" applyFont="1" applyBorder="1"/>
    <xf numFmtId="0" fontId="13" fillId="0" borderId="19" xfId="0" applyFont="1" applyBorder="1"/>
    <xf numFmtId="3" fontId="9" fillId="0" borderId="19" xfId="0" applyNumberFormat="1" applyFont="1" applyBorder="1"/>
    <xf numFmtId="3" fontId="9" fillId="0" borderId="33" xfId="0" applyNumberFormat="1" applyFont="1" applyBorder="1"/>
    <xf numFmtId="164" fontId="16" fillId="0" borderId="18" xfId="0" applyNumberFormat="1" applyFont="1" applyFill="1" applyBorder="1" applyAlignment="1"/>
    <xf numFmtId="0" fontId="0" fillId="0" borderId="0" xfId="0" applyFont="1" applyBorder="1"/>
    <xf numFmtId="0" fontId="0" fillId="0" borderId="0" xfId="0" applyFont="1" applyFill="1" applyBorder="1"/>
    <xf numFmtId="0" fontId="9" fillId="0" borderId="1" xfId="0" applyFont="1" applyBorder="1"/>
    <xf numFmtId="0" fontId="9" fillId="0" borderId="4" xfId="0" applyFont="1" applyBorder="1"/>
    <xf numFmtId="0" fontId="9" fillId="0" borderId="5" xfId="0" applyFont="1" applyBorder="1"/>
    <xf numFmtId="3" fontId="0" fillId="0" borderId="3" xfId="0" applyNumberFormat="1" applyFont="1" applyBorder="1"/>
    <xf numFmtId="3" fontId="0" fillId="0" borderId="27" xfId="0" applyNumberFormat="1" applyFont="1" applyBorder="1"/>
    <xf numFmtId="164" fontId="16" fillId="0" borderId="17" xfId="0" applyNumberFormat="1" applyFont="1" applyFill="1" applyBorder="1" applyAlignment="1"/>
    <xf numFmtId="2" fontId="4" fillId="0" borderId="3" xfId="0" applyNumberFormat="1" applyFont="1" applyBorder="1" applyAlignment="1">
      <alignment horizontal="center"/>
    </xf>
    <xf numFmtId="2" fontId="4" fillId="0" borderId="27" xfId="0" applyNumberFormat="1" applyFont="1" applyBorder="1" applyAlignment="1">
      <alignment horizontal="center"/>
    </xf>
    <xf numFmtId="2" fontId="16" fillId="0" borderId="2" xfId="0" applyNumberFormat="1" applyFont="1" applyBorder="1" applyAlignment="1">
      <alignment horizontal="center"/>
    </xf>
    <xf numFmtId="2" fontId="16" fillId="0" borderId="24" xfId="0" applyNumberFormat="1" applyFont="1" applyBorder="1" applyAlignment="1">
      <alignment horizontal="center"/>
    </xf>
    <xf numFmtId="2" fontId="4" fillId="0" borderId="6" xfId="0" applyNumberFormat="1" applyFont="1" applyBorder="1" applyAlignment="1">
      <alignment horizontal="center"/>
    </xf>
    <xf numFmtId="2" fontId="4" fillId="0" borderId="31" xfId="0" applyNumberFormat="1" applyFont="1" applyBorder="1" applyAlignment="1">
      <alignment horizontal="center"/>
    </xf>
    <xf numFmtId="2" fontId="16" fillId="0" borderId="3" xfId="0" applyNumberFormat="1" applyFont="1" applyBorder="1" applyAlignment="1">
      <alignment horizontal="center"/>
    </xf>
    <xf numFmtId="2" fontId="16" fillId="0" borderId="27" xfId="0" applyNumberFormat="1" applyFont="1" applyBorder="1" applyAlignment="1">
      <alignment horizontal="center"/>
    </xf>
    <xf numFmtId="2" fontId="0" fillId="0" borderId="0" xfId="0" applyNumberFormat="1" applyAlignment="1">
      <alignment horizontal="center"/>
    </xf>
    <xf numFmtId="4" fontId="0" fillId="0" borderId="81" xfId="0" applyNumberFormat="1" applyBorder="1"/>
    <xf numFmtId="4" fontId="0" fillId="0" borderId="82" xfId="0" applyNumberFormat="1" applyBorder="1"/>
    <xf numFmtId="4" fontId="0" fillId="0" borderId="83" xfId="0" applyNumberFormat="1" applyBorder="1"/>
    <xf numFmtId="3" fontId="0" fillId="0" borderId="36" xfId="0" applyNumberFormat="1" applyBorder="1"/>
    <xf numFmtId="4" fontId="0" fillId="0" borderId="32" xfId="0" applyNumberFormat="1" applyBorder="1"/>
    <xf numFmtId="4" fontId="0" fillId="0" borderId="34" xfId="0" applyNumberFormat="1" applyBorder="1"/>
    <xf numFmtId="4" fontId="0" fillId="0" borderId="35" xfId="0" applyNumberFormat="1" applyBorder="1"/>
    <xf numFmtId="4" fontId="0" fillId="0" borderId="36" xfId="0" applyNumberFormat="1" applyBorder="1"/>
    <xf numFmtId="0" fontId="4" fillId="0" borderId="6" xfId="0" applyFont="1" applyBorder="1" applyAlignment="1">
      <alignment horizontal="center"/>
    </xf>
    <xf numFmtId="0" fontId="7" fillId="0" borderId="0" xfId="0" applyFont="1" applyFill="1"/>
    <xf numFmtId="3" fontId="0" fillId="0" borderId="2" xfId="0" applyNumberFormat="1" applyFont="1" applyFill="1" applyBorder="1"/>
    <xf numFmtId="3" fontId="0" fillId="0" borderId="24" xfId="0" applyNumberFormat="1" applyFont="1" applyFill="1" applyBorder="1"/>
    <xf numFmtId="2" fontId="0" fillId="0" borderId="2" xfId="0" applyNumberFormat="1" applyFont="1" applyFill="1" applyBorder="1"/>
    <xf numFmtId="2" fontId="0" fillId="0" borderId="24" xfId="0" applyNumberFormat="1" applyFont="1" applyFill="1" applyBorder="1"/>
    <xf numFmtId="0" fontId="0" fillId="0" borderId="2" xfId="0" applyFont="1" applyFill="1" applyBorder="1"/>
    <xf numFmtId="3" fontId="0" fillId="0" borderId="82" xfId="0" applyNumberFormat="1" applyBorder="1" applyAlignment="1"/>
    <xf numFmtId="164" fontId="4" fillId="0" borderId="81" xfId="0" applyNumberFormat="1" applyFont="1" applyFill="1" applyBorder="1" applyAlignment="1"/>
    <xf numFmtId="164" fontId="4" fillId="0" borderId="83" xfId="0" applyNumberFormat="1" applyFont="1" applyFill="1" applyBorder="1" applyAlignment="1"/>
    <xf numFmtId="3" fontId="0" fillId="0" borderId="81" xfId="0" applyNumberFormat="1" applyBorder="1" applyAlignment="1"/>
    <xf numFmtId="3" fontId="0" fillId="0" borderId="84" xfId="0" applyNumberFormat="1" applyBorder="1"/>
    <xf numFmtId="3" fontId="0" fillId="0" borderId="85" xfId="0" applyNumberFormat="1" applyBorder="1"/>
    <xf numFmtId="3" fontId="0" fillId="0" borderId="86" xfId="0" applyNumberFormat="1" applyBorder="1"/>
    <xf numFmtId="0" fontId="7" fillId="0" borderId="0" xfId="0" applyFont="1" applyAlignment="1">
      <alignment horizontal="right"/>
    </xf>
    <xf numFmtId="0" fontId="8" fillId="2" borderId="2" xfId="0" applyFont="1" applyFill="1" applyBorder="1" applyAlignment="1">
      <alignment horizontal="center"/>
    </xf>
    <xf numFmtId="0" fontId="8" fillId="2" borderId="2" xfId="0" applyFont="1" applyFill="1" applyBorder="1" applyAlignment="1">
      <alignment horizontal="center"/>
    </xf>
    <xf numFmtId="164" fontId="16" fillId="0" borderId="28" xfId="0" applyNumberFormat="1" applyFont="1" applyFill="1" applyBorder="1" applyAlignment="1"/>
    <xf numFmtId="164" fontId="16" fillId="0" borderId="14" xfId="0" applyNumberFormat="1" applyFont="1" applyFill="1" applyBorder="1" applyAlignment="1"/>
    <xf numFmtId="164" fontId="16" fillId="0" borderId="5" xfId="0" applyNumberFormat="1" applyFont="1" applyFill="1" applyBorder="1" applyAlignment="1"/>
    <xf numFmtId="164" fontId="16" fillId="0" borderId="1" xfId="0" applyNumberFormat="1" applyFont="1" applyFill="1" applyBorder="1" applyAlignment="1"/>
    <xf numFmtId="3" fontId="0" fillId="0" borderId="12" xfId="0" applyNumberFormat="1" applyFont="1" applyFill="1" applyBorder="1"/>
    <xf numFmtId="3" fontId="0" fillId="0" borderId="25" xfId="0" applyNumberFormat="1" applyFont="1" applyFill="1" applyBorder="1"/>
    <xf numFmtId="3" fontId="9" fillId="0" borderId="2" xfId="0" applyNumberFormat="1" applyFont="1" applyFill="1" applyBorder="1"/>
    <xf numFmtId="3" fontId="9" fillId="0" borderId="24" xfId="0" applyNumberFormat="1" applyFont="1" applyFill="1" applyBorder="1"/>
    <xf numFmtId="3" fontId="9" fillId="0" borderId="15" xfId="0" applyNumberFormat="1" applyFont="1" applyFill="1" applyBorder="1"/>
    <xf numFmtId="3" fontId="9" fillId="0" borderId="78" xfId="0" applyNumberFormat="1" applyFont="1" applyFill="1" applyBorder="1"/>
    <xf numFmtId="3" fontId="0" fillId="0" borderId="3" xfId="0" applyNumberFormat="1" applyFont="1" applyFill="1" applyBorder="1"/>
    <xf numFmtId="3" fontId="0" fillId="0" borderId="27" xfId="0" applyNumberFormat="1" applyFont="1" applyFill="1" applyBorder="1"/>
    <xf numFmtId="3" fontId="7" fillId="0" borderId="3" xfId="0" applyNumberFormat="1" applyFont="1" applyFill="1" applyBorder="1"/>
    <xf numFmtId="3" fontId="0" fillId="0" borderId="2" xfId="0" applyNumberFormat="1" applyFill="1" applyBorder="1"/>
    <xf numFmtId="3" fontId="0" fillId="0" borderId="24" xfId="0" applyNumberFormat="1" applyFill="1" applyBorder="1"/>
    <xf numFmtId="3" fontId="9" fillId="0" borderId="12" xfId="0" applyNumberFormat="1" applyFont="1" applyFill="1" applyBorder="1"/>
    <xf numFmtId="3" fontId="9" fillId="0" borderId="25" xfId="0" applyNumberFormat="1" applyFont="1" applyFill="1" applyBorder="1"/>
    <xf numFmtId="3" fontId="0" fillId="0" borderId="3" xfId="0" applyNumberFormat="1" applyFill="1" applyBorder="1"/>
    <xf numFmtId="3" fontId="0" fillId="0" borderId="27" xfId="0" applyNumberFormat="1" applyFill="1" applyBorder="1"/>
    <xf numFmtId="3" fontId="7" fillId="0" borderId="27" xfId="0" applyNumberFormat="1" applyFont="1" applyFill="1" applyBorder="1"/>
    <xf numFmtId="2" fontId="0" fillId="0" borderId="2" xfId="0" applyNumberFormat="1" applyFill="1" applyBorder="1"/>
    <xf numFmtId="2" fontId="0" fillId="0" borderId="24" xfId="0" applyNumberFormat="1" applyFill="1" applyBorder="1" applyAlignment="1">
      <alignment horizontal="center"/>
    </xf>
    <xf numFmtId="2" fontId="0" fillId="0" borderId="12" xfId="0" applyNumberFormat="1" applyFill="1" applyBorder="1"/>
    <xf numFmtId="2" fontId="0" fillId="0" borderId="25" xfId="0" applyNumberFormat="1" applyFill="1" applyBorder="1" applyAlignment="1">
      <alignment horizontal="center"/>
    </xf>
    <xf numFmtId="2" fontId="0" fillId="0" borderId="10" xfId="0" applyNumberFormat="1" applyFill="1" applyBorder="1"/>
    <xf numFmtId="2" fontId="0" fillId="0" borderId="26" xfId="0" applyNumberFormat="1" applyFill="1" applyBorder="1" applyAlignment="1">
      <alignment horizontal="center"/>
    </xf>
    <xf numFmtId="2" fontId="0" fillId="0" borderId="3" xfId="0" applyNumberFormat="1" applyFill="1" applyBorder="1"/>
    <xf numFmtId="2" fontId="0" fillId="0" borderId="27" xfId="0" applyNumberFormat="1" applyFill="1" applyBorder="1" applyAlignment="1">
      <alignment horizontal="center"/>
    </xf>
    <xf numFmtId="2" fontId="7" fillId="0" borderId="3" xfId="0" applyNumberFormat="1" applyFont="1" applyFill="1" applyBorder="1"/>
    <xf numFmtId="2" fontId="7" fillId="0" borderId="27" xfId="0" applyNumberFormat="1" applyFont="1" applyFill="1" applyBorder="1" applyAlignment="1">
      <alignment horizontal="center"/>
    </xf>
    <xf numFmtId="2" fontId="4" fillId="0" borderId="3" xfId="0" applyNumberFormat="1" applyFont="1" applyFill="1" applyBorder="1" applyAlignment="1">
      <alignment horizontal="center"/>
    </xf>
    <xf numFmtId="2" fontId="4" fillId="0" borderId="27" xfId="0" applyNumberFormat="1" applyFont="1" applyFill="1" applyBorder="1" applyAlignment="1">
      <alignment horizontal="center"/>
    </xf>
    <xf numFmtId="3" fontId="9" fillId="0" borderId="19" xfId="0" applyNumberFormat="1" applyFont="1" applyFill="1" applyBorder="1"/>
    <xf numFmtId="3" fontId="9" fillId="0" borderId="33" xfId="0" applyNumberFormat="1" applyFont="1" applyFill="1" applyBorder="1"/>
    <xf numFmtId="2" fontId="16" fillId="0" borderId="2" xfId="0" applyNumberFormat="1" applyFont="1" applyFill="1" applyBorder="1" applyAlignment="1">
      <alignment horizontal="center"/>
    </xf>
    <xf numFmtId="2" fontId="16" fillId="0" borderId="24" xfId="0" applyNumberFormat="1" applyFont="1" applyFill="1" applyBorder="1" applyAlignment="1">
      <alignment horizontal="center"/>
    </xf>
    <xf numFmtId="2" fontId="4" fillId="0" borderId="6" xfId="0" applyNumberFormat="1" applyFont="1" applyFill="1" applyBorder="1" applyAlignment="1">
      <alignment horizontal="center"/>
    </xf>
    <xf numFmtId="2" fontId="4" fillId="0" borderId="31" xfId="0" applyNumberFormat="1" applyFont="1" applyFill="1" applyBorder="1" applyAlignment="1">
      <alignment horizontal="center"/>
    </xf>
    <xf numFmtId="2" fontId="16" fillId="0" borderId="3" xfId="0" applyNumberFormat="1" applyFont="1" applyFill="1" applyBorder="1" applyAlignment="1">
      <alignment horizontal="center"/>
    </xf>
    <xf numFmtId="2" fontId="16" fillId="0" borderId="27" xfId="0" applyNumberFormat="1" applyFont="1" applyFill="1" applyBorder="1" applyAlignment="1">
      <alignment horizontal="center"/>
    </xf>
    <xf numFmtId="6" fontId="8" fillId="2" borderId="5" xfId="0" applyNumberFormat="1" applyFont="1" applyFill="1" applyBorder="1" applyAlignment="1">
      <alignment horizontal="center"/>
    </xf>
    <xf numFmtId="6" fontId="8" fillId="2" borderId="61" xfId="0" applyNumberFormat="1" applyFont="1" applyFill="1" applyBorder="1" applyAlignment="1">
      <alignment horizontal="center"/>
    </xf>
    <xf numFmtId="6" fontId="8" fillId="2" borderId="62" xfId="0" applyNumberFormat="1" applyFont="1" applyFill="1" applyBorder="1" applyAlignment="1">
      <alignment horizontal="center"/>
    </xf>
    <xf numFmtId="0" fontId="8" fillId="2" borderId="59" xfId="0" applyFont="1" applyFill="1" applyBorder="1" applyAlignment="1">
      <alignment horizontal="center"/>
    </xf>
    <xf numFmtId="3" fontId="0" fillId="0" borderId="0" xfId="0" applyNumberFormat="1" applyAlignment="1"/>
    <xf numFmtId="0" fontId="8" fillId="2" borderId="87" xfId="0" applyFont="1" applyFill="1" applyBorder="1" applyAlignment="1">
      <alignment horizontal="center" vertical="center"/>
    </xf>
    <xf numFmtId="0" fontId="8" fillId="2" borderId="88" xfId="0" applyFont="1" applyFill="1" applyBorder="1" applyAlignment="1">
      <alignment horizontal="center"/>
    </xf>
    <xf numFmtId="0" fontId="8" fillId="0" borderId="84" xfId="0" applyFont="1" applyFill="1" applyBorder="1" applyAlignment="1">
      <alignment horizontal="center"/>
    </xf>
    <xf numFmtId="0" fontId="8" fillId="2" borderId="89" xfId="0" applyFont="1" applyFill="1" applyBorder="1" applyAlignment="1">
      <alignment horizontal="center"/>
    </xf>
    <xf numFmtId="4" fontId="0" fillId="0" borderId="7" xfId="0" applyNumberFormat="1" applyBorder="1"/>
    <xf numFmtId="4" fontId="0" fillId="0" borderId="4" xfId="0" applyNumberFormat="1" applyBorder="1"/>
    <xf numFmtId="0" fontId="8" fillId="2" borderId="2" xfId="0" applyFont="1" applyFill="1" applyBorder="1" applyAlignment="1">
      <alignment horizontal="center"/>
    </xf>
    <xf numFmtId="0" fontId="8" fillId="2" borderId="2" xfId="0" applyFont="1" applyFill="1" applyBorder="1" applyAlignment="1">
      <alignment horizontal="center"/>
    </xf>
    <xf numFmtId="0" fontId="18" fillId="0" borderId="0" xfId="0" applyFont="1"/>
    <xf numFmtId="0" fontId="6" fillId="0" borderId="0" xfId="1" applyFill="1"/>
    <xf numFmtId="0" fontId="14" fillId="0" borderId="0" xfId="0" applyFont="1" applyAlignment="1">
      <alignment horizontal="center"/>
    </xf>
    <xf numFmtId="0" fontId="8" fillId="2" borderId="53" xfId="0" applyFont="1" applyFill="1" applyBorder="1" applyAlignment="1">
      <alignment horizontal="center" vertical="center" wrapText="1"/>
    </xf>
    <xf numFmtId="0" fontId="8" fillId="2" borderId="55" xfId="0" applyFont="1" applyFill="1" applyBorder="1" applyAlignment="1">
      <alignment horizontal="center" vertical="center" wrapText="1"/>
    </xf>
    <xf numFmtId="0" fontId="8" fillId="2" borderId="57" xfId="0" applyFont="1" applyFill="1" applyBorder="1" applyAlignment="1">
      <alignment horizontal="center" vertical="center" wrapText="1"/>
    </xf>
    <xf numFmtId="0" fontId="8" fillId="2" borderId="50" xfId="0" applyFont="1" applyFill="1" applyBorder="1" applyAlignment="1">
      <alignment horizontal="center" vertical="center" wrapText="1"/>
    </xf>
    <xf numFmtId="0" fontId="8" fillId="2" borderId="20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74" xfId="0" applyFont="1" applyFill="1" applyBorder="1" applyAlignment="1">
      <alignment horizontal="center" vertical="center" wrapText="1"/>
    </xf>
    <xf numFmtId="0" fontId="8" fillId="2" borderId="79" xfId="0" applyFont="1" applyFill="1" applyBorder="1" applyAlignment="1">
      <alignment horizontal="center" vertical="center" wrapText="1"/>
    </xf>
    <xf numFmtId="0" fontId="8" fillId="2" borderId="51" xfId="0" applyFont="1" applyFill="1" applyBorder="1" applyAlignment="1">
      <alignment horizontal="center" vertical="center" wrapText="1"/>
    </xf>
    <xf numFmtId="0" fontId="8" fillId="2" borderId="52" xfId="0" applyFont="1" applyFill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56" xfId="0" applyFont="1" applyFill="1" applyBorder="1" applyAlignment="1">
      <alignment horizontal="center" vertical="center" wrapText="1"/>
    </xf>
    <xf numFmtId="0" fontId="8" fillId="2" borderId="58" xfId="0" applyFont="1" applyFill="1" applyBorder="1" applyAlignment="1">
      <alignment horizontal="center" vertical="center" wrapText="1"/>
    </xf>
    <xf numFmtId="0" fontId="8" fillId="2" borderId="73" xfId="0" applyFont="1" applyFill="1" applyBorder="1" applyAlignment="1">
      <alignment horizontal="center"/>
    </xf>
    <xf numFmtId="0" fontId="8" fillId="2" borderId="55" xfId="0" applyFont="1" applyFill="1" applyBorder="1" applyAlignment="1">
      <alignment horizontal="center"/>
    </xf>
    <xf numFmtId="0" fontId="8" fillId="2" borderId="54" xfId="0" applyFont="1" applyFill="1" applyBorder="1" applyAlignment="1">
      <alignment horizontal="center"/>
    </xf>
    <xf numFmtId="0" fontId="15" fillId="2" borderId="65" xfId="0" applyFont="1" applyFill="1" applyBorder="1" applyAlignment="1">
      <alignment horizontal="center" vertical="center" wrapText="1"/>
    </xf>
    <xf numFmtId="0" fontId="15" fillId="2" borderId="38" xfId="0" applyFont="1" applyFill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53" xfId="0" applyFont="1" applyFill="1" applyBorder="1" applyAlignment="1">
      <alignment horizontal="center"/>
    </xf>
    <xf numFmtId="0" fontId="8" fillId="3" borderId="40" xfId="0" applyFont="1" applyFill="1" applyBorder="1" applyAlignment="1">
      <alignment horizontal="center" vertical="center"/>
    </xf>
    <xf numFmtId="0" fontId="8" fillId="3" borderId="41" xfId="0" applyFont="1" applyFill="1" applyBorder="1" applyAlignment="1">
      <alignment horizontal="center" vertical="center"/>
    </xf>
    <xf numFmtId="0" fontId="15" fillId="2" borderId="60" xfId="0" applyFont="1" applyFill="1" applyBorder="1" applyAlignment="1">
      <alignment horizontal="center" vertical="center" wrapText="1"/>
    </xf>
    <xf numFmtId="0" fontId="15" fillId="2" borderId="62" xfId="0" applyFont="1" applyFill="1" applyBorder="1" applyAlignment="1">
      <alignment horizontal="center" vertical="center" wrapText="1"/>
    </xf>
    <xf numFmtId="0" fontId="15" fillId="2" borderId="51" xfId="0" applyFont="1" applyFill="1" applyBorder="1" applyAlignment="1">
      <alignment horizontal="center" vertical="center" wrapText="1"/>
    </xf>
    <xf numFmtId="0" fontId="15" fillId="2" borderId="52" xfId="0" applyFont="1" applyFill="1" applyBorder="1" applyAlignment="1">
      <alignment horizontal="center" vertical="center" wrapText="1"/>
    </xf>
    <xf numFmtId="0" fontId="8" fillId="2" borderId="63" xfId="0" applyFont="1" applyFill="1" applyBorder="1" applyAlignment="1">
      <alignment horizontal="center"/>
    </xf>
    <xf numFmtId="0" fontId="8" fillId="2" borderId="64" xfId="0" applyFont="1" applyFill="1" applyBorder="1" applyAlignment="1">
      <alignment horizontal="center"/>
    </xf>
    <xf numFmtId="0" fontId="8" fillId="2" borderId="19" xfId="0" applyFont="1" applyFill="1" applyBorder="1" applyAlignment="1">
      <alignment horizontal="center"/>
    </xf>
    <xf numFmtId="0" fontId="8" fillId="2" borderId="20" xfId="0" applyFont="1" applyFill="1" applyBorder="1" applyAlignment="1">
      <alignment horizontal="center"/>
    </xf>
    <xf numFmtId="6" fontId="8" fillId="2" borderId="19" xfId="0" applyNumberFormat="1" applyFont="1" applyFill="1" applyBorder="1" applyAlignment="1">
      <alignment horizontal="center"/>
    </xf>
    <xf numFmtId="0" fontId="8" fillId="2" borderId="67" xfId="0" applyFont="1" applyFill="1" applyBorder="1" applyAlignment="1">
      <alignment horizontal="center"/>
    </xf>
    <xf numFmtId="0" fontId="8" fillId="2" borderId="59" xfId="0" applyFont="1" applyFill="1" applyBorder="1" applyAlignment="1">
      <alignment horizontal="center"/>
    </xf>
    <xf numFmtId="0" fontId="8" fillId="2" borderId="59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90" xfId="0" applyFont="1" applyFill="1" applyBorder="1" applyAlignment="1">
      <alignment horizontal="center" vertical="center"/>
    </xf>
    <xf numFmtId="0" fontId="8" fillId="2" borderId="65" xfId="0" applyFont="1" applyFill="1" applyBorder="1" applyAlignment="1">
      <alignment horizontal="center"/>
    </xf>
    <xf numFmtId="0" fontId="8" fillId="2" borderId="20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0" fontId="8" fillId="2" borderId="68" xfId="0" applyFont="1" applyFill="1" applyBorder="1" applyAlignment="1">
      <alignment horizontal="center"/>
    </xf>
    <xf numFmtId="0" fontId="8" fillId="2" borderId="4" xfId="0" applyFont="1" applyFill="1" applyBorder="1" applyAlignment="1">
      <alignment horizontal="center" vertical="center"/>
    </xf>
    <xf numFmtId="0" fontId="8" fillId="2" borderId="69" xfId="0" applyFont="1" applyFill="1" applyBorder="1" applyAlignment="1">
      <alignment horizontal="center" vertical="center"/>
    </xf>
    <xf numFmtId="0" fontId="8" fillId="2" borderId="70" xfId="0" applyFont="1" applyFill="1" applyBorder="1" applyAlignment="1">
      <alignment horizontal="center" vertical="center"/>
    </xf>
    <xf numFmtId="0" fontId="8" fillId="2" borderId="71" xfId="0" applyFont="1" applyFill="1" applyBorder="1" applyAlignment="1">
      <alignment horizontal="center" vertical="center"/>
    </xf>
    <xf numFmtId="49" fontId="8" fillId="2" borderId="19" xfId="0" applyNumberFormat="1" applyFont="1" applyFill="1" applyBorder="1" applyAlignment="1">
      <alignment horizontal="center"/>
    </xf>
    <xf numFmtId="49" fontId="8" fillId="2" borderId="20" xfId="0" applyNumberFormat="1" applyFont="1" applyFill="1" applyBorder="1" applyAlignment="1">
      <alignment horizontal="center"/>
    </xf>
    <xf numFmtId="0" fontId="8" fillId="2" borderId="14" xfId="0" applyFont="1" applyFill="1" applyBorder="1" applyAlignment="1">
      <alignment horizontal="center"/>
    </xf>
    <xf numFmtId="0" fontId="1" fillId="2" borderId="19" xfId="0" applyFont="1" applyFill="1" applyBorder="1" applyAlignment="1">
      <alignment horizontal="center"/>
    </xf>
    <xf numFmtId="0" fontId="8" fillId="2" borderId="2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8" fillId="2" borderId="0" xfId="0" applyFont="1" applyFill="1" applyBorder="1" applyAlignment="1">
      <alignment horizontal="center"/>
    </xf>
  </cellXfs>
  <cellStyles count="2">
    <cellStyle name="Hiperligação" xfId="1" builtinId="8"/>
    <cellStyle name="Normal" xfId="0" builtinId="0"/>
  </cellStyles>
  <dxfs count="16"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</dxfs>
  <tableStyles count="0" defaultTableStyle="TableStyleMedium2" defaultPivotStyle="PivotStyleLight16"/>
  <colors>
    <mruColors>
      <color rgb="FFB0DA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externalLink" Target="externalLinks/externalLink1.xml"/><Relationship Id="rId30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14993438320208E-2"/>
          <c:y val="5.0027523508481213E-2"/>
          <c:w val="0.84112270341207351"/>
          <c:h val="0.832619568387284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'1'!$A$6</c:f>
              <c:strCache>
                <c:ptCount val="1"/>
                <c:pt idx="0">
                  <c:v>Exportações (1)</c:v>
                </c:pt>
              </c:strCache>
            </c:strRef>
          </c:tx>
          <c:invertIfNegative val="0"/>
          <c:val>
            <c:numRef>
              <c:f>'1'!$B$6:$N$6</c:f>
              <c:numCache>
                <c:formatCode>#,##0</c:formatCode>
                <c:ptCount val="13"/>
                <c:pt idx="0">
                  <c:v>595986.61599999934</c:v>
                </c:pt>
                <c:pt idx="1">
                  <c:v>575965.5770000004</c:v>
                </c:pt>
                <c:pt idx="2">
                  <c:v>544011.29100000043</c:v>
                </c:pt>
                <c:pt idx="3">
                  <c:v>614380.20499999926</c:v>
                </c:pt>
                <c:pt idx="4">
                  <c:v>656918.26000000106</c:v>
                </c:pt>
                <c:pt idx="5">
                  <c:v>703504.83500000078</c:v>
                </c:pt>
                <c:pt idx="6">
                  <c:v>720793.56200000143</c:v>
                </c:pt>
                <c:pt idx="7">
                  <c:v>726284.80299999879</c:v>
                </c:pt>
                <c:pt idx="8">
                  <c:v>735533.90500000014</c:v>
                </c:pt>
                <c:pt idx="9">
                  <c:v>723973.625</c:v>
                </c:pt>
                <c:pt idx="10">
                  <c:v>778040.99999999534</c:v>
                </c:pt>
                <c:pt idx="11">
                  <c:v>801216.69799999997</c:v>
                </c:pt>
                <c:pt idx="12">
                  <c:v>819402.33799999976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CD4-4BFA-9875-2DB8C66E5A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96965184"/>
        <c:axId val="296956224"/>
      </c:barChart>
      <c:catAx>
        <c:axId val="296965184"/>
        <c:scaling>
          <c:orientation val="minMax"/>
        </c:scaling>
        <c:delete val="1"/>
        <c:axPos val="b"/>
        <c:majorTickMark val="out"/>
        <c:minorTickMark val="none"/>
        <c:tickLblPos val="nextTo"/>
        <c:crossAx val="296956224"/>
        <c:crosses val="autoZero"/>
        <c:auto val="1"/>
        <c:lblAlgn val="ctr"/>
        <c:lblOffset val="100"/>
        <c:noMultiLvlLbl val="0"/>
      </c:catAx>
      <c:valAx>
        <c:axId val="296956224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29696518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14993438320208E-2"/>
          <c:y val="0.15259236826165959"/>
          <c:w val="0.84112270341207351"/>
          <c:h val="0.832619568387284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'1'!$A$30</c:f>
              <c:strCache>
                <c:ptCount val="1"/>
                <c:pt idx="0">
                  <c:v>Importações (2)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val>
            <c:numRef>
              <c:f>'1'!$B$30:$N$30</c:f>
              <c:numCache>
                <c:formatCode>#,##0</c:formatCode>
                <c:ptCount val="13"/>
                <c:pt idx="0">
                  <c:v>575.60500000000002</c:v>
                </c:pt>
                <c:pt idx="1">
                  <c:v>741.03499999999963</c:v>
                </c:pt>
                <c:pt idx="2">
                  <c:v>1388.8809999999992</c:v>
                </c:pt>
                <c:pt idx="3">
                  <c:v>899.43600000000015</c:v>
                </c:pt>
                <c:pt idx="4">
                  <c:v>1170.3490000000002</c:v>
                </c:pt>
                <c:pt idx="5">
                  <c:v>1022.7370000000001</c:v>
                </c:pt>
                <c:pt idx="6">
                  <c:v>1030.066</c:v>
                </c:pt>
                <c:pt idx="7">
                  <c:v>1010.02</c:v>
                </c:pt>
                <c:pt idx="8">
                  <c:v>1183.202</c:v>
                </c:pt>
                <c:pt idx="9">
                  <c:v>1121.55</c:v>
                </c:pt>
                <c:pt idx="10">
                  <c:v>1027.2</c:v>
                </c:pt>
                <c:pt idx="11">
                  <c:v>1322.52</c:v>
                </c:pt>
                <c:pt idx="12">
                  <c:v>1463.875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22D-40F9-911F-3D53D7ABE3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09445392"/>
        <c:axId val="809445952"/>
      </c:barChart>
      <c:catAx>
        <c:axId val="8094453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809445952"/>
        <c:crosses val="autoZero"/>
        <c:auto val="1"/>
        <c:lblAlgn val="ctr"/>
        <c:lblOffset val="100"/>
        <c:noMultiLvlLbl val="0"/>
      </c:catAx>
      <c:valAx>
        <c:axId val="809445952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80944539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14993438320208E-2"/>
          <c:y val="5.0027523508481213E-2"/>
          <c:w val="0.84112270341207351"/>
          <c:h val="0.832619568387284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'1'!$A$32</c:f>
              <c:strCache>
                <c:ptCount val="1"/>
                <c:pt idx="0">
                  <c:v>Saldo [ (1)-(2) ]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val>
            <c:numRef>
              <c:f>'1'!$B$32:$N$32</c:f>
              <c:numCache>
                <c:formatCode>#,##0</c:formatCode>
                <c:ptCount val="13"/>
                <c:pt idx="0">
                  <c:v>203117.0239999998</c:v>
                </c:pt>
                <c:pt idx="1">
                  <c:v>204244.86400000018</c:v>
                </c:pt>
                <c:pt idx="2">
                  <c:v>198400.41200000027</c:v>
                </c:pt>
                <c:pt idx="3">
                  <c:v>227324.11700000009</c:v>
                </c:pt>
                <c:pt idx="4">
                  <c:v>264760.33899999998</c:v>
                </c:pt>
                <c:pt idx="5">
                  <c:v>296419.00400000002</c:v>
                </c:pt>
                <c:pt idx="6">
                  <c:v>312165.44199999998</c:v>
                </c:pt>
                <c:pt idx="7">
                  <c:v>318321.61400000006</c:v>
                </c:pt>
                <c:pt idx="8">
                  <c:v>312463.31199999998</c:v>
                </c:pt>
                <c:pt idx="9">
                  <c:v>291587.27400000009</c:v>
                </c:pt>
                <c:pt idx="10">
                  <c:v>334649.34799999959</c:v>
                </c:pt>
                <c:pt idx="11">
                  <c:v>344730.87699999998</c:v>
                </c:pt>
                <c:pt idx="12">
                  <c:v>363008.51100000006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B04-4AC8-A852-B196674AD6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09448192"/>
        <c:axId val="809448752"/>
      </c:barChart>
      <c:catAx>
        <c:axId val="8094481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809448752"/>
        <c:crosses val="autoZero"/>
        <c:auto val="1"/>
        <c:lblAlgn val="ctr"/>
        <c:lblOffset val="100"/>
        <c:noMultiLvlLbl val="0"/>
      </c:catAx>
      <c:valAx>
        <c:axId val="809448752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80944819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14993438320208E-2"/>
          <c:y val="5.0027523508481213E-2"/>
          <c:w val="0.84112270341207351"/>
          <c:h val="0.8326195683872849"/>
        </c:manualLayout>
      </c:layout>
      <c:lineChart>
        <c:grouping val="stacked"/>
        <c:varyColors val="0"/>
        <c:ser>
          <c:idx val="0"/>
          <c:order val="0"/>
          <c:tx>
            <c:strRef>
              <c:f>'[2]1'!$A$12</c:f>
              <c:strCache>
                <c:ptCount val="1"/>
                <c:pt idx="0">
                  <c:v>Cobertura [ (1) / (2) ]</c:v>
                </c:pt>
              </c:strCache>
            </c:strRef>
          </c:tx>
          <c:marker>
            <c:symbol val="none"/>
          </c:marker>
          <c:cat>
            <c:numRef>
              <c:f>'[2]1'!$B$5:$F$5</c:f>
              <c:numCache>
                <c:formatCode>General</c:formatCode>
                <c:ptCount val="5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</c:numCache>
            </c:numRef>
          </c:cat>
          <c:val>
            <c:numRef>
              <c:f>'[2]1'!$B$12:$F$12</c:f>
              <c:numCache>
                <c:formatCode>General</c:formatCode>
                <c:ptCount val="5"/>
                <c:pt idx="0">
                  <c:v>9.4217210737695982</c:v>
                </c:pt>
                <c:pt idx="1">
                  <c:v>7.1670824030294336</c:v>
                </c:pt>
                <c:pt idx="2">
                  <c:v>6.8776220200097287</c:v>
                </c:pt>
                <c:pt idx="3">
                  <c:v>6.8650922333739492</c:v>
                </c:pt>
                <c:pt idx="4">
                  <c:v>7.8787262635609423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AD1-4B74-B5FB-782BFA496F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09450992"/>
        <c:axId val="809451552"/>
      </c:lineChart>
      <c:catAx>
        <c:axId val="8094509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809451552"/>
        <c:crosses val="autoZero"/>
        <c:auto val="1"/>
        <c:lblAlgn val="ctr"/>
        <c:lblOffset val="100"/>
        <c:noMultiLvlLbl val="0"/>
      </c:catAx>
      <c:valAx>
        <c:axId val="809451552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80945099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8281660104986879E-2"/>
          <c:y val="0.15813532486252432"/>
          <c:w val="0.84112270341207351"/>
          <c:h val="0.832619568387284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'1'!$A$8</c:f>
              <c:strCache>
                <c:ptCount val="1"/>
                <c:pt idx="0">
                  <c:v>Importações (2)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val>
            <c:numRef>
              <c:f>'1'!$B$8:$N$8</c:f>
              <c:numCache>
                <c:formatCode>#,##0</c:formatCode>
                <c:ptCount val="13"/>
                <c:pt idx="0">
                  <c:v>63256.660999999986</c:v>
                </c:pt>
                <c:pt idx="1">
                  <c:v>80362.627999999997</c:v>
                </c:pt>
                <c:pt idx="2">
                  <c:v>79098.747999999992</c:v>
                </c:pt>
                <c:pt idx="3">
                  <c:v>89493.365000000005</c:v>
                </c:pt>
                <c:pt idx="4">
                  <c:v>81914.569000000003</c:v>
                </c:pt>
                <c:pt idx="5">
                  <c:v>86371.3</c:v>
                </c:pt>
                <c:pt idx="6">
                  <c:v>122399.001</c:v>
                </c:pt>
                <c:pt idx="7">
                  <c:v>125153.99099999999</c:v>
                </c:pt>
                <c:pt idx="8">
                  <c:v>116754.90900000001</c:v>
                </c:pt>
                <c:pt idx="9">
                  <c:v>110190.53600000002</c:v>
                </c:pt>
                <c:pt idx="10">
                  <c:v>137205.92600000018</c:v>
                </c:pt>
                <c:pt idx="11">
                  <c:v>158104.39199999999</c:v>
                </c:pt>
                <c:pt idx="12">
                  <c:v>169208.33800000002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1F9-49B3-8746-EE5361119A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93793424"/>
        <c:axId val="293792864"/>
      </c:barChart>
      <c:catAx>
        <c:axId val="293793424"/>
        <c:scaling>
          <c:orientation val="minMax"/>
        </c:scaling>
        <c:delete val="1"/>
        <c:axPos val="b"/>
        <c:majorTickMark val="out"/>
        <c:minorTickMark val="none"/>
        <c:tickLblPos val="nextTo"/>
        <c:crossAx val="293792864"/>
        <c:crosses val="autoZero"/>
        <c:auto val="1"/>
        <c:lblAlgn val="ctr"/>
        <c:lblOffset val="100"/>
        <c:noMultiLvlLbl val="0"/>
      </c:catAx>
      <c:valAx>
        <c:axId val="293792864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29379342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14993438320208E-2"/>
          <c:y val="5.0027523508481213E-2"/>
          <c:w val="0.84112270341207351"/>
          <c:h val="0.832619568387284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'1'!$A$10</c:f>
              <c:strCache>
                <c:ptCount val="1"/>
                <c:pt idx="0">
                  <c:v>Saldo [ (1)-(2) ]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val>
            <c:numRef>
              <c:f>'1'!$B$10:$N$10</c:f>
              <c:numCache>
                <c:formatCode>#,##0</c:formatCode>
                <c:ptCount val="13"/>
                <c:pt idx="0">
                  <c:v>532729.95499999938</c:v>
                </c:pt>
                <c:pt idx="1">
                  <c:v>495602.94900000037</c:v>
                </c:pt>
                <c:pt idx="2">
                  <c:v>464912.54300000041</c:v>
                </c:pt>
                <c:pt idx="3">
                  <c:v>524886.83999999927</c:v>
                </c:pt>
                <c:pt idx="4">
                  <c:v>575003.69100000104</c:v>
                </c:pt>
                <c:pt idx="5">
                  <c:v>617133.53500000073</c:v>
                </c:pt>
                <c:pt idx="6">
                  <c:v>598394.56100000138</c:v>
                </c:pt>
                <c:pt idx="7">
                  <c:v>601130.81199999875</c:v>
                </c:pt>
                <c:pt idx="8">
                  <c:v>618778.99600000016</c:v>
                </c:pt>
                <c:pt idx="9">
                  <c:v>613783.08899999992</c:v>
                </c:pt>
                <c:pt idx="10">
                  <c:v>640835.07399999513</c:v>
                </c:pt>
                <c:pt idx="11">
                  <c:v>643112.30599999998</c:v>
                </c:pt>
                <c:pt idx="12">
                  <c:v>650193.99999999977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AF5-413F-A719-EE5E4C6E3F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93790624"/>
        <c:axId val="293790064"/>
      </c:barChart>
      <c:catAx>
        <c:axId val="29379062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93790064"/>
        <c:crosses val="autoZero"/>
        <c:auto val="1"/>
        <c:lblAlgn val="ctr"/>
        <c:lblOffset val="100"/>
        <c:noMultiLvlLbl val="0"/>
      </c:catAx>
      <c:valAx>
        <c:axId val="293790064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29379062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14993438320208E-2"/>
          <c:y val="5.0027523508481213E-2"/>
          <c:w val="0.84112270341207351"/>
          <c:h val="0.8326195683872849"/>
        </c:manualLayout>
      </c:layout>
      <c:lineChart>
        <c:grouping val="stacked"/>
        <c:varyColors val="0"/>
        <c:ser>
          <c:idx val="0"/>
          <c:order val="0"/>
          <c:tx>
            <c:strRef>
              <c:f>'[2]1'!$A$12</c:f>
              <c:strCache>
                <c:ptCount val="1"/>
                <c:pt idx="0">
                  <c:v>Cobertura [ (1) / (2) ]</c:v>
                </c:pt>
              </c:strCache>
            </c:strRef>
          </c:tx>
          <c:marker>
            <c:symbol val="none"/>
          </c:marker>
          <c:cat>
            <c:numRef>
              <c:f>'[2]1'!$B$5:$F$5</c:f>
              <c:numCache>
                <c:formatCode>General</c:formatCode>
                <c:ptCount val="5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</c:numCache>
            </c:numRef>
          </c:cat>
          <c:val>
            <c:numRef>
              <c:f>'[2]1'!$B$12:$F$12</c:f>
              <c:numCache>
                <c:formatCode>General</c:formatCode>
                <c:ptCount val="5"/>
                <c:pt idx="0">
                  <c:v>9.4217210737695982</c:v>
                </c:pt>
                <c:pt idx="1">
                  <c:v>7.1670824030294336</c:v>
                </c:pt>
                <c:pt idx="2">
                  <c:v>6.8776220200097287</c:v>
                </c:pt>
                <c:pt idx="3">
                  <c:v>6.8650922333739492</c:v>
                </c:pt>
                <c:pt idx="4">
                  <c:v>7.8787262635609423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BA8-481D-8885-975D9D66FC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93786704"/>
        <c:axId val="293786144"/>
      </c:lineChart>
      <c:catAx>
        <c:axId val="29378670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93786144"/>
        <c:crosses val="autoZero"/>
        <c:auto val="1"/>
        <c:lblAlgn val="ctr"/>
        <c:lblOffset val="100"/>
        <c:noMultiLvlLbl val="0"/>
      </c:catAx>
      <c:valAx>
        <c:axId val="293786144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29378670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14993438320208E-2"/>
          <c:y val="5.0027523508481213E-2"/>
          <c:w val="0.84112270341207351"/>
          <c:h val="0.832619568387284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'1'!$A$17</c:f>
              <c:strCache>
                <c:ptCount val="1"/>
                <c:pt idx="0">
                  <c:v>Exportações (1)</c:v>
                </c:pt>
              </c:strCache>
            </c:strRef>
          </c:tx>
          <c:invertIfNegative val="0"/>
          <c:val>
            <c:numRef>
              <c:f>'1'!$B$17:$N$17</c:f>
              <c:numCache>
                <c:formatCode>#,##0</c:formatCode>
                <c:ptCount val="13"/>
                <c:pt idx="0">
                  <c:v>392293.98699999956</c:v>
                </c:pt>
                <c:pt idx="1">
                  <c:v>370979.67800000019</c:v>
                </c:pt>
                <c:pt idx="2">
                  <c:v>344221.9980000002</c:v>
                </c:pt>
                <c:pt idx="3">
                  <c:v>386156.65199999994</c:v>
                </c:pt>
                <c:pt idx="4">
                  <c:v>390987.57200000004</c:v>
                </c:pt>
                <c:pt idx="5">
                  <c:v>406063.09400000004</c:v>
                </c:pt>
                <c:pt idx="6">
                  <c:v>407598.05399999983</c:v>
                </c:pt>
                <c:pt idx="7">
                  <c:v>406953.16900000011</c:v>
                </c:pt>
                <c:pt idx="8">
                  <c:v>421887.39099999977</c:v>
                </c:pt>
                <c:pt idx="9">
                  <c:v>431264.80099999998</c:v>
                </c:pt>
                <c:pt idx="10">
                  <c:v>442364.451999999</c:v>
                </c:pt>
                <c:pt idx="11">
                  <c:v>455163.30099999998</c:v>
                </c:pt>
                <c:pt idx="12">
                  <c:v>454929.95199999999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023-4588-B0D4-DDFFAB0AC4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93788384"/>
        <c:axId val="293782784"/>
      </c:barChart>
      <c:catAx>
        <c:axId val="2937883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93782784"/>
        <c:crosses val="autoZero"/>
        <c:auto val="1"/>
        <c:lblAlgn val="ctr"/>
        <c:lblOffset val="100"/>
        <c:noMultiLvlLbl val="0"/>
      </c:catAx>
      <c:valAx>
        <c:axId val="293782784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29378838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14993438320208E-2"/>
          <c:y val="5.0027523508481213E-2"/>
          <c:w val="0.84112270341207351"/>
          <c:h val="0.832619568387284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'1'!$A$19</c:f>
              <c:strCache>
                <c:ptCount val="1"/>
                <c:pt idx="0">
                  <c:v>Importações (2)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val>
            <c:numRef>
              <c:f>'1'!$B$19:$N$19</c:f>
              <c:numCache>
                <c:formatCode>#,##0</c:formatCode>
                <c:ptCount val="13"/>
                <c:pt idx="0">
                  <c:v>62681.055999999982</c:v>
                </c:pt>
                <c:pt idx="1">
                  <c:v>79621.592999999993</c:v>
                </c:pt>
                <c:pt idx="2">
                  <c:v>77709.866999999998</c:v>
                </c:pt>
                <c:pt idx="3">
                  <c:v>88593.928999999989</c:v>
                </c:pt>
                <c:pt idx="4">
                  <c:v>80744.22</c:v>
                </c:pt>
                <c:pt idx="5">
                  <c:v>85348.562999999995</c:v>
                </c:pt>
                <c:pt idx="6">
                  <c:v>121368.935</c:v>
                </c:pt>
                <c:pt idx="7">
                  <c:v>124143.97100000001</c:v>
                </c:pt>
                <c:pt idx="8">
                  <c:v>115571.70700000001</c:v>
                </c:pt>
                <c:pt idx="9">
                  <c:v>109068.98599999999</c:v>
                </c:pt>
                <c:pt idx="10">
                  <c:v>136178.72600000011</c:v>
                </c:pt>
                <c:pt idx="11">
                  <c:v>156781.872</c:v>
                </c:pt>
                <c:pt idx="12">
                  <c:v>167744.46300000005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852-40AA-8DA1-EFA1B4472F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8910016"/>
        <c:axId val="238907216"/>
      </c:barChart>
      <c:catAx>
        <c:axId val="23891001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38907216"/>
        <c:crosses val="autoZero"/>
        <c:auto val="1"/>
        <c:lblAlgn val="ctr"/>
        <c:lblOffset val="100"/>
        <c:noMultiLvlLbl val="0"/>
      </c:catAx>
      <c:valAx>
        <c:axId val="238907216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23891001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14993438320208E-2"/>
          <c:y val="5.0027523508481213E-2"/>
          <c:w val="0.84112270341207351"/>
          <c:h val="0.832619568387284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'1'!$A$21</c:f>
              <c:strCache>
                <c:ptCount val="1"/>
                <c:pt idx="0">
                  <c:v>Saldo [ (1)-(2) ]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val>
            <c:numRef>
              <c:f>'1'!$B$21:$N$21</c:f>
              <c:numCache>
                <c:formatCode>#,##0</c:formatCode>
                <c:ptCount val="13"/>
                <c:pt idx="0">
                  <c:v>329612.93099999957</c:v>
                </c:pt>
                <c:pt idx="1">
                  <c:v>291358.0850000002</c:v>
                </c:pt>
                <c:pt idx="2">
                  <c:v>266512.13100000017</c:v>
                </c:pt>
                <c:pt idx="3">
                  <c:v>297562.72299999994</c:v>
                </c:pt>
                <c:pt idx="4">
                  <c:v>310243.35200000007</c:v>
                </c:pt>
                <c:pt idx="5">
                  <c:v>320714.53100000008</c:v>
                </c:pt>
                <c:pt idx="6">
                  <c:v>286229.11899999983</c:v>
                </c:pt>
                <c:pt idx="7">
                  <c:v>282809.19800000009</c:v>
                </c:pt>
                <c:pt idx="8">
                  <c:v>306315.68399999978</c:v>
                </c:pt>
                <c:pt idx="9">
                  <c:v>322195.815</c:v>
                </c:pt>
                <c:pt idx="10">
                  <c:v>306185.72599999886</c:v>
                </c:pt>
                <c:pt idx="11">
                  <c:v>298381.429</c:v>
                </c:pt>
                <c:pt idx="12">
                  <c:v>287185.48899999994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555-435F-9395-8D23F2CE14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7984240"/>
        <c:axId val="237989840"/>
      </c:barChart>
      <c:catAx>
        <c:axId val="2379842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37989840"/>
        <c:crosses val="autoZero"/>
        <c:auto val="1"/>
        <c:lblAlgn val="ctr"/>
        <c:lblOffset val="100"/>
        <c:noMultiLvlLbl val="0"/>
      </c:catAx>
      <c:valAx>
        <c:axId val="237989840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23798424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14993438320208E-2"/>
          <c:y val="5.0027523508481213E-2"/>
          <c:w val="0.84112270341207351"/>
          <c:h val="0.8326195683872849"/>
        </c:manualLayout>
      </c:layout>
      <c:lineChart>
        <c:grouping val="stacked"/>
        <c:varyColors val="0"/>
        <c:ser>
          <c:idx val="0"/>
          <c:order val="0"/>
          <c:tx>
            <c:strRef>
              <c:f>'[2]1'!$A$12</c:f>
              <c:strCache>
                <c:ptCount val="1"/>
                <c:pt idx="0">
                  <c:v>Cobertura [ (1) / (2) ]</c:v>
                </c:pt>
              </c:strCache>
            </c:strRef>
          </c:tx>
          <c:marker>
            <c:symbol val="none"/>
          </c:marker>
          <c:cat>
            <c:numRef>
              <c:f>'[2]1'!$B$5:$F$5</c:f>
              <c:numCache>
                <c:formatCode>General</c:formatCode>
                <c:ptCount val="5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</c:numCache>
            </c:numRef>
          </c:cat>
          <c:val>
            <c:numRef>
              <c:f>'[2]1'!$B$12:$F$12</c:f>
              <c:numCache>
                <c:formatCode>General</c:formatCode>
                <c:ptCount val="5"/>
                <c:pt idx="0">
                  <c:v>9.4217210737695982</c:v>
                </c:pt>
                <c:pt idx="1">
                  <c:v>7.1670824030294336</c:v>
                </c:pt>
                <c:pt idx="2">
                  <c:v>6.8776220200097287</c:v>
                </c:pt>
                <c:pt idx="3">
                  <c:v>6.8650922333739492</c:v>
                </c:pt>
                <c:pt idx="4">
                  <c:v>7.8787262635609423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61D-423F-AE6B-71AFE739E9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09439792"/>
        <c:axId val="809440352"/>
      </c:lineChart>
      <c:catAx>
        <c:axId val="8094397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809440352"/>
        <c:crosses val="autoZero"/>
        <c:auto val="1"/>
        <c:lblAlgn val="ctr"/>
        <c:lblOffset val="100"/>
        <c:noMultiLvlLbl val="0"/>
      </c:catAx>
      <c:valAx>
        <c:axId val="809440352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80943979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14993438320208E-2"/>
          <c:y val="5.0027523508481213E-2"/>
          <c:w val="0.84112270341207351"/>
          <c:h val="0.832619568387284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'1'!$A$28</c:f>
              <c:strCache>
                <c:ptCount val="1"/>
                <c:pt idx="0">
                  <c:v>Exportações (1)</c:v>
                </c:pt>
              </c:strCache>
            </c:strRef>
          </c:tx>
          <c:invertIfNegative val="0"/>
          <c:val>
            <c:numRef>
              <c:f>'1'!$B$28:$N$28</c:f>
              <c:numCache>
                <c:formatCode>#,##0</c:formatCode>
                <c:ptCount val="13"/>
                <c:pt idx="0">
                  <c:v>203692.62899999981</c:v>
                </c:pt>
                <c:pt idx="1">
                  <c:v>204985.89900000018</c:v>
                </c:pt>
                <c:pt idx="2">
                  <c:v>199789.29300000027</c:v>
                </c:pt>
                <c:pt idx="3">
                  <c:v>228223.55300000007</c:v>
                </c:pt>
                <c:pt idx="4">
                  <c:v>265930.68799999997</c:v>
                </c:pt>
                <c:pt idx="5">
                  <c:v>297441.74100000004</c:v>
                </c:pt>
                <c:pt idx="6">
                  <c:v>313195.50799999997</c:v>
                </c:pt>
                <c:pt idx="7">
                  <c:v>319331.63400000008</c:v>
                </c:pt>
                <c:pt idx="8">
                  <c:v>313646.51399999997</c:v>
                </c:pt>
                <c:pt idx="9">
                  <c:v>292708.82400000008</c:v>
                </c:pt>
                <c:pt idx="10">
                  <c:v>335676.5479999996</c:v>
                </c:pt>
                <c:pt idx="11">
                  <c:v>346053.397</c:v>
                </c:pt>
                <c:pt idx="12">
                  <c:v>364472.38600000006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6D6-4D3E-BE40-B4BAB5FD67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09442592"/>
        <c:axId val="809443152"/>
      </c:barChart>
      <c:catAx>
        <c:axId val="8094425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809443152"/>
        <c:crosses val="autoZero"/>
        <c:auto val="1"/>
        <c:lblAlgn val="ctr"/>
        <c:lblOffset val="100"/>
        <c:noMultiLvlLbl val="0"/>
      </c:catAx>
      <c:valAx>
        <c:axId val="809443152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80944259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76200</xdr:rowOff>
    </xdr:from>
    <xdr:to>
      <xdr:col>4</xdr:col>
      <xdr:colOff>38100</xdr:colOff>
      <xdr:row>4</xdr:row>
      <xdr:rowOff>76200</xdr:rowOff>
    </xdr:to>
    <xdr:pic>
      <xdr:nvPicPr>
        <xdr:cNvPr id="1145" name="Imagem 2">
          <a:extLst>
            <a:ext uri="{FF2B5EF4-FFF2-40B4-BE49-F238E27FC236}">
              <a16:creationId xmlns:a16="http://schemas.microsoft.com/office/drawing/2014/main" id="{00000000-0008-0000-0000-000079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6200"/>
          <a:ext cx="1866900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76200</xdr:colOff>
      <xdr:row>5</xdr:row>
      <xdr:rowOff>76200</xdr:rowOff>
    </xdr:from>
    <xdr:to>
      <xdr:col>15</xdr:col>
      <xdr:colOff>57150</xdr:colOff>
      <xdr:row>6</xdr:row>
      <xdr:rowOff>257175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76200</xdr:colOff>
      <xdr:row>7</xdr:row>
      <xdr:rowOff>0</xdr:rowOff>
    </xdr:from>
    <xdr:to>
      <xdr:col>15</xdr:col>
      <xdr:colOff>57150</xdr:colOff>
      <xdr:row>8</xdr:row>
      <xdr:rowOff>200025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14</xdr:col>
      <xdr:colOff>76200</xdr:colOff>
      <xdr:row>9</xdr:row>
      <xdr:rowOff>0</xdr:rowOff>
    </xdr:from>
    <xdr:to>
      <xdr:col>15</xdr:col>
      <xdr:colOff>57150</xdr:colOff>
      <xdr:row>10</xdr:row>
      <xdr:rowOff>257175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14</xdr:col>
      <xdr:colOff>0</xdr:colOff>
      <xdr:row>11</xdr:row>
      <xdr:rowOff>0</xdr:rowOff>
    </xdr:from>
    <xdr:to>
      <xdr:col>14</xdr:col>
      <xdr:colOff>1219200</xdr:colOff>
      <xdr:row>12</xdr:row>
      <xdr:rowOff>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14</xdr:col>
      <xdr:colOff>0</xdr:colOff>
      <xdr:row>16</xdr:row>
      <xdr:rowOff>28575</xdr:rowOff>
    </xdr:from>
    <xdr:to>
      <xdr:col>14</xdr:col>
      <xdr:colOff>1219200</xdr:colOff>
      <xdr:row>17</xdr:row>
      <xdr:rowOff>219075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14</xdr:col>
      <xdr:colOff>0</xdr:colOff>
      <xdr:row>18</xdr:row>
      <xdr:rowOff>76200</xdr:rowOff>
    </xdr:from>
    <xdr:to>
      <xdr:col>14</xdr:col>
      <xdr:colOff>1219200</xdr:colOff>
      <xdr:row>19</xdr:row>
      <xdr:rowOff>200025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14</xdr:col>
      <xdr:colOff>0</xdr:colOff>
      <xdr:row>20</xdr:row>
      <xdr:rowOff>0</xdr:rowOff>
    </xdr:from>
    <xdr:to>
      <xdr:col>14</xdr:col>
      <xdr:colOff>1219200</xdr:colOff>
      <xdr:row>21</xdr:row>
      <xdr:rowOff>247650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14</xdr:col>
      <xdr:colOff>0</xdr:colOff>
      <xdr:row>22</xdr:row>
      <xdr:rowOff>0</xdr:rowOff>
    </xdr:from>
    <xdr:to>
      <xdr:col>14</xdr:col>
      <xdr:colOff>1219200</xdr:colOff>
      <xdr:row>23</xdr:row>
      <xdr:rowOff>0</xdr:rowOff>
    </xdr:to>
    <xdr:graphicFrame macro="">
      <xdr:nvGraphicFramePr>
        <xdr:cNvPr id="9" name="Gráfico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14</xdr:col>
      <xdr:colOff>47625</xdr:colOff>
      <xdr:row>27</xdr:row>
      <xdr:rowOff>104775</xdr:rowOff>
    </xdr:from>
    <xdr:to>
      <xdr:col>15</xdr:col>
      <xdr:colOff>28575</xdr:colOff>
      <xdr:row>28</xdr:row>
      <xdr:rowOff>228600</xdr:rowOff>
    </xdr:to>
    <xdr:graphicFrame macro="">
      <xdr:nvGraphicFramePr>
        <xdr:cNvPr id="10" name="Gráfico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14</xdr:col>
      <xdr:colOff>47625</xdr:colOff>
      <xdr:row>28</xdr:row>
      <xdr:rowOff>352424</xdr:rowOff>
    </xdr:from>
    <xdr:to>
      <xdr:col>15</xdr:col>
      <xdr:colOff>28575</xdr:colOff>
      <xdr:row>30</xdr:row>
      <xdr:rowOff>266699</xdr:rowOff>
    </xdr:to>
    <xdr:graphicFrame macro="">
      <xdr:nvGraphicFramePr>
        <xdr:cNvPr id="11" name="Gráfico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14</xdr:col>
      <xdr:colOff>57150</xdr:colOff>
      <xdr:row>31</xdr:row>
      <xdr:rowOff>95250</xdr:rowOff>
    </xdr:from>
    <xdr:to>
      <xdr:col>15</xdr:col>
      <xdr:colOff>38100</xdr:colOff>
      <xdr:row>32</xdr:row>
      <xdr:rowOff>228600</xdr:rowOff>
    </xdr:to>
    <xdr:graphicFrame macro="">
      <xdr:nvGraphicFramePr>
        <xdr:cNvPr id="12" name="Gráfico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14</xdr:col>
      <xdr:colOff>0</xdr:colOff>
      <xdr:row>33</xdr:row>
      <xdr:rowOff>0</xdr:rowOff>
    </xdr:from>
    <xdr:to>
      <xdr:col>14</xdr:col>
      <xdr:colOff>1219200</xdr:colOff>
      <xdr:row>34</xdr:row>
      <xdr:rowOff>0</xdr:rowOff>
    </xdr:to>
    <xdr:graphicFrame macro="">
      <xdr:nvGraphicFramePr>
        <xdr:cNvPr id="13" name="Gráfico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joao%20lima/Documents/COM&#201;RCIO%20EXTERNO/S&#237;ntese%20Estatistica/75.%20Novembro%202019/Sintese%20Estatistica%20Novembro%202019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JL/Dropbox/IVV/S&#237;ntese%20Estatistica/Mar&#231;o%202013/Sintese%20Estatistica%20Jan_201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ice"/>
      <sheetName val="0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1 (2)"/>
    </sheetNames>
    <sheetDataSet>
      <sheetData sheetId="0"/>
      <sheetData sheetId="1"/>
      <sheetData sheetId="2"/>
      <sheetData sheetId="3">
        <row r="7">
          <cell r="T7">
            <v>44866.651000000042</v>
          </cell>
        </row>
        <row r="8">
          <cell r="T8">
            <v>46937.144999999968</v>
          </cell>
        </row>
        <row r="9">
          <cell r="T9">
            <v>62257.105999999985</v>
          </cell>
        </row>
        <row r="10">
          <cell r="T10">
            <v>62171.204999999944</v>
          </cell>
        </row>
        <row r="11">
          <cell r="T11">
            <v>55267.650999999962</v>
          </cell>
        </row>
        <row r="12">
          <cell r="T12">
            <v>56091.163000000008</v>
          </cell>
        </row>
        <row r="13">
          <cell r="T13">
            <v>69013.110000000117</v>
          </cell>
        </row>
        <row r="14">
          <cell r="T14">
            <v>45062.92500000001</v>
          </cell>
        </row>
        <row r="15">
          <cell r="T15">
            <v>70793.574000000022</v>
          </cell>
        </row>
        <row r="16">
          <cell r="T16">
            <v>82030.592000000048</v>
          </cell>
        </row>
        <row r="17">
          <cell r="T17">
            <v>82936.982000000047</v>
          </cell>
        </row>
        <row r="18">
          <cell r="T18">
            <v>58105.801000000007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ice"/>
      <sheetName val="0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</sheetNames>
    <sheetDataSet>
      <sheetData sheetId="0" refreshError="1"/>
      <sheetData sheetId="1" refreshError="1"/>
      <sheetData sheetId="2">
        <row r="5">
          <cell r="B5">
            <v>2007</v>
          </cell>
          <cell r="C5">
            <v>2008</v>
          </cell>
          <cell r="D5">
            <v>2009</v>
          </cell>
          <cell r="E5">
            <v>2010</v>
          </cell>
          <cell r="F5">
            <v>2011</v>
          </cell>
        </row>
        <row r="12">
          <cell r="A12" t="str">
            <v>Cobertura [ (1) / (2) ]</v>
          </cell>
          <cell r="B12">
            <v>9.4217210737695982</v>
          </cell>
          <cell r="C12">
            <v>7.1670824030294336</v>
          </cell>
          <cell r="D12">
            <v>6.8776220200097287</v>
          </cell>
          <cell r="E12">
            <v>6.8650922333739492</v>
          </cell>
          <cell r="F12">
            <v>7.8787262635609423</v>
          </cell>
        </row>
      </sheetData>
      <sheetData sheetId="3">
        <row r="5">
          <cell r="AD5">
            <v>2011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4.bin"/><Relationship Id="rId1" Type="http://schemas.openxmlformats.org/officeDocument/2006/relationships/printerSettings" Target="../printerSettings/printerSettings13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printerSettings" Target="../printerSettings/printerSettings8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olha1">
    <pageSetUpPr fitToPage="1"/>
  </sheetPr>
  <dimension ref="B2:K54"/>
  <sheetViews>
    <sheetView showGridLines="0" tabSelected="1" zoomScaleNormal="100" workbookViewId="0">
      <selection activeCell="M19" sqref="M19"/>
    </sheetView>
  </sheetViews>
  <sheetFormatPr defaultRowHeight="15" x14ac:dyDescent="0.25"/>
  <cols>
    <col min="1" max="1" width="3.140625" customWidth="1"/>
  </cols>
  <sheetData>
    <row r="2" spans="2:11" ht="15.75" x14ac:dyDescent="0.25">
      <c r="E2" s="338" t="s">
        <v>25</v>
      </c>
      <c r="F2" s="338"/>
      <c r="G2" s="338"/>
      <c r="H2" s="338"/>
      <c r="I2" s="338"/>
      <c r="J2" s="338"/>
      <c r="K2" s="338"/>
    </row>
    <row r="3" spans="2:11" ht="15.75" x14ac:dyDescent="0.25">
      <c r="E3" s="338" t="s">
        <v>151</v>
      </c>
      <c r="F3" s="338"/>
      <c r="G3" s="338"/>
      <c r="H3" s="338"/>
      <c r="I3" s="338"/>
      <c r="J3" s="338"/>
      <c r="K3" s="338"/>
    </row>
    <row r="7" spans="2:11" ht="15.95" customHeight="1" x14ac:dyDescent="0.25"/>
    <row r="8" spans="2:11" ht="15.95" customHeight="1" x14ac:dyDescent="0.25">
      <c r="B8" s="7" t="s">
        <v>26</v>
      </c>
      <c r="C8" s="7"/>
    </row>
    <row r="9" spans="2:11" ht="15.95" customHeight="1" x14ac:dyDescent="0.25"/>
    <row r="10" spans="2:11" ht="15.95" customHeight="1" x14ac:dyDescent="0.25">
      <c r="B10" s="7" t="s">
        <v>114</v>
      </c>
      <c r="G10" t="s">
        <v>95</v>
      </c>
    </row>
    <row r="11" spans="2:11" ht="15.95" customHeight="1" x14ac:dyDescent="0.25"/>
    <row r="12" spans="2:11" ht="15.95" customHeight="1" x14ac:dyDescent="0.25">
      <c r="B12" s="7" t="s">
        <v>110</v>
      </c>
    </row>
    <row r="13" spans="2:11" ht="15.95" customHeight="1" x14ac:dyDescent="0.25">
      <c r="B13" s="7"/>
      <c r="C13" s="7"/>
      <c r="D13" s="7"/>
      <c r="E13" s="7"/>
      <c r="F13" s="7"/>
      <c r="G13" s="7"/>
    </row>
    <row r="14" spans="2:11" ht="15.95" customHeight="1" x14ac:dyDescent="0.25">
      <c r="B14" s="7" t="s">
        <v>109</v>
      </c>
      <c r="C14" s="7"/>
      <c r="D14" s="7"/>
      <c r="E14" s="7"/>
      <c r="F14" s="7"/>
      <c r="G14" s="7"/>
    </row>
    <row r="15" spans="2:11" ht="15.95" customHeight="1" x14ac:dyDescent="0.25"/>
    <row r="16" spans="2:11" ht="15.95" customHeight="1" x14ac:dyDescent="0.25">
      <c r="B16" s="7" t="s">
        <v>113</v>
      </c>
    </row>
    <row r="17" spans="2:10" ht="15.95" customHeight="1" x14ac:dyDescent="0.25">
      <c r="B17" s="7"/>
    </row>
    <row r="18" spans="2:10" ht="15.95" customHeight="1" x14ac:dyDescent="0.25">
      <c r="B18" s="337" t="s">
        <v>152</v>
      </c>
    </row>
    <row r="19" spans="2:10" ht="15.95" customHeight="1" x14ac:dyDescent="0.25"/>
    <row r="20" spans="2:10" ht="15.95" customHeight="1" x14ac:dyDescent="0.25">
      <c r="B20" s="7" t="s">
        <v>116</v>
      </c>
    </row>
    <row r="21" spans="2:10" ht="15.95" customHeight="1" x14ac:dyDescent="0.25"/>
    <row r="22" spans="2:10" ht="15.95" customHeight="1" x14ac:dyDescent="0.25">
      <c r="B22" s="337" t="s">
        <v>153</v>
      </c>
    </row>
    <row r="23" spans="2:10" ht="15.95" customHeight="1" x14ac:dyDescent="0.25"/>
    <row r="24" spans="2:10" ht="15.95" customHeight="1" x14ac:dyDescent="0.25">
      <c r="B24" s="7" t="s">
        <v>117</v>
      </c>
    </row>
    <row r="25" spans="2:10" ht="15.95" customHeight="1" x14ac:dyDescent="0.25">
      <c r="B25" s="7"/>
      <c r="C25" s="7"/>
      <c r="D25" s="7"/>
      <c r="E25" s="7"/>
      <c r="F25" s="7"/>
      <c r="G25" s="7"/>
      <c r="H25" s="7"/>
    </row>
    <row r="26" spans="2:10" ht="15.95" customHeight="1" x14ac:dyDescent="0.25">
      <c r="B26" s="337" t="s">
        <v>154</v>
      </c>
      <c r="C26" s="7"/>
      <c r="D26" s="7"/>
      <c r="E26" s="7"/>
      <c r="F26" s="7"/>
      <c r="G26" s="7"/>
      <c r="H26" s="7"/>
    </row>
    <row r="27" spans="2:10" ht="15.95" customHeight="1" x14ac:dyDescent="0.25">
      <c r="B27" s="7"/>
      <c r="C27" s="7"/>
      <c r="D27" s="7"/>
      <c r="E27" s="7"/>
      <c r="F27" s="7"/>
      <c r="G27" s="7"/>
      <c r="H27" s="7"/>
    </row>
    <row r="28" spans="2:10" ht="15.95" customHeight="1" x14ac:dyDescent="0.25">
      <c r="B28" s="7" t="s">
        <v>118</v>
      </c>
    </row>
    <row r="29" spans="2:10" x14ac:dyDescent="0.25">
      <c r="J29" s="7"/>
    </row>
    <row r="30" spans="2:10" x14ac:dyDescent="0.25">
      <c r="B30" s="7" t="s">
        <v>119</v>
      </c>
    </row>
    <row r="32" spans="2:10" x14ac:dyDescent="0.25">
      <c r="B32" s="7" t="s">
        <v>120</v>
      </c>
    </row>
    <row r="33" spans="2:11" x14ac:dyDescent="0.25">
      <c r="J33" s="7"/>
      <c r="K33" s="7"/>
    </row>
    <row r="34" spans="2:11" x14ac:dyDescent="0.25">
      <c r="B34" s="7" t="s">
        <v>121</v>
      </c>
    </row>
    <row r="36" spans="2:11" x14ac:dyDescent="0.25">
      <c r="B36" s="7" t="s">
        <v>122</v>
      </c>
    </row>
    <row r="38" spans="2:11" x14ac:dyDescent="0.25">
      <c r="B38" s="7" t="s">
        <v>123</v>
      </c>
    </row>
    <row r="40" spans="2:11" x14ac:dyDescent="0.25">
      <c r="B40" s="7" t="s">
        <v>124</v>
      </c>
    </row>
    <row r="42" spans="2:11" x14ac:dyDescent="0.25">
      <c r="B42" s="7" t="s">
        <v>125</v>
      </c>
    </row>
    <row r="44" spans="2:11" x14ac:dyDescent="0.25">
      <c r="B44" s="7" t="s">
        <v>126</v>
      </c>
    </row>
    <row r="46" spans="2:11" x14ac:dyDescent="0.25">
      <c r="B46" s="7" t="s">
        <v>127</v>
      </c>
    </row>
    <row r="48" spans="2:11" x14ac:dyDescent="0.25">
      <c r="B48" s="7" t="s">
        <v>128</v>
      </c>
    </row>
    <row r="50" spans="2:2" x14ac:dyDescent="0.25">
      <c r="B50" s="7" t="s">
        <v>129</v>
      </c>
    </row>
    <row r="52" spans="2:2" x14ac:dyDescent="0.25">
      <c r="B52" s="7" t="s">
        <v>130</v>
      </c>
    </row>
    <row r="54" spans="2:2" x14ac:dyDescent="0.25">
      <c r="B54" s="7" t="s">
        <v>131</v>
      </c>
    </row>
  </sheetData>
  <customSheetViews>
    <customSheetView guid="{D2454DF7-9151-402B-B9E4-208D72282370}" showGridLines="0" showRowCol="0" fitToPage="1">
      <selection activeCell="F9" sqref="F9"/>
      <pageMargins left="0.31496062992125984" right="0.31496062992125984" top="0.35433070866141736" bottom="0.35433070866141736" header="0.31496062992125984" footer="0.31496062992125984"/>
      <pageSetup paperSize="9" scale="82" orientation="portrait" r:id="rId1"/>
    </customSheetView>
  </customSheetViews>
  <mergeCells count="2">
    <mergeCell ref="E2:K2"/>
    <mergeCell ref="E3:K3"/>
  </mergeCells>
  <hyperlinks>
    <hyperlink ref="B29:J29" location="'5'!A1" display="5 - Evolução das Exportações de vinho com DOP com Destino a uma Seleção de Mercados" xr:uid="{00000000-0004-0000-0000-000000000000}"/>
    <hyperlink ref="B33:K33" location="'7'!A1" display="7- Evolução das Exportações de vinho (ex-vinho de mesa) com Destino a uma Seleção de Mercados" xr:uid="{00000000-0004-0000-0000-000001000000}"/>
    <hyperlink ref="B8:C8" location="'0'!A1" display="0 - Nota Introdutória" xr:uid="{00000000-0004-0000-0000-000002000000}"/>
    <hyperlink ref="B10" location="'1'!A1" display="1 - Evolução Recente da Balança Comercial (1.000 €)" xr:uid="{00000000-0004-0000-0000-000003000000}"/>
    <hyperlink ref="B12" location="'2'!A1" display="2 - Evolução  Mensal e Trimestral das Exportações" xr:uid="{00000000-0004-0000-0000-000004000000}"/>
    <hyperlink ref="B14" location="'3'!A1" display="3. Evolução Mensal e Timestral das Importações" xr:uid="{00000000-0004-0000-0000-000005000000}"/>
    <hyperlink ref="B16" location="'4'!A1" display="4 - Exportações por Tipo de Produto" xr:uid="{00000000-0004-0000-0000-000006000000}"/>
    <hyperlink ref="B20" location="'6'!A1" display="6 - Evolução das Exportações de Vinho (NC 2204) por Mercado / Acondicionamento" xr:uid="{00000000-0004-0000-0000-000007000000}"/>
    <hyperlink ref="B24" location="'8'!A1" display="8 - Evolução das Exportações com Destino a uma Selecção de Mercados" xr:uid="{00000000-0004-0000-0000-000008000000}"/>
    <hyperlink ref="B28" location="'10'!A1" display="10 - Evolução das Exportações de Vinho com DOP + IGP + Vinho ( ex-vinho mesa) por Mercado / Acondicionamento" xr:uid="{00000000-0004-0000-0000-000009000000}"/>
    <hyperlink ref="B30" location="'11'!A1" display="11 - Evolução das Exportações de Vinho com DOP + Vinho com IGP + Vinho (ex-vinho mesa) com Destino a uma Selecção de Mercados" xr:uid="{00000000-0004-0000-0000-00000A000000}"/>
    <hyperlink ref="B32" location="'12'!A1" display="12 - Evolução das Exportações de Vinho com DOP por Mercado / Acondicionamento" xr:uid="{00000000-0004-0000-0000-00000B000000}"/>
    <hyperlink ref="B34" location="'13'!A1" display="13 - Evolução das Exportações de Vinho com DOP com Destino a uma Selecção de Mercados" xr:uid="{00000000-0004-0000-0000-00000C000000}"/>
    <hyperlink ref="B36" location="'14'!A1" display="14 - Evolução das Exportações de Vinho com IGP por Mercado / Acondicionamento" xr:uid="{00000000-0004-0000-0000-00000D000000}"/>
    <hyperlink ref="B38" location="'15'!A1" display="15 - Evolução das Exportações de Vinho com IGP com Destino a uma Seleção de Mercados" xr:uid="{00000000-0004-0000-0000-00000E000000}"/>
    <hyperlink ref="B40" location="'16'!A1" display="16 - Evolução das Exportações de Vinho ( ex-vinho mesa) por Mercado / Acondicionamento" xr:uid="{00000000-0004-0000-0000-00000F000000}"/>
    <hyperlink ref="B42" location="'17'!A1" display="17 - Evolução das Exportações de Vinho (ex-vinho mesa) com Destino a uma Seleção de Mercados" xr:uid="{00000000-0004-0000-0000-000010000000}"/>
    <hyperlink ref="B44" location="'18'!A1" display="18 - Evolução das Exportações de Vinhos Espumantes e Espumosos por Mercado" xr:uid="{00000000-0004-0000-0000-000011000000}"/>
    <hyperlink ref="B46" location="'19'!A1" display="19 - Evolução das Exportações de Vinhos Espumantes e Espumosos com Destino a uma Seleção de Mercados" xr:uid="{00000000-0004-0000-0000-000012000000}"/>
    <hyperlink ref="B48" location="'20'!A1" display="20 -Evolução das Exportações de Vinho Licoroso com DOP Porto por Mercado" xr:uid="{00000000-0004-0000-0000-000013000000}"/>
    <hyperlink ref="B50" location="'21'!A1" display="21 - Evolução das Exportações de Vinho Licoroso com DOP Porto com Destino a uma Seleção de Mercados" xr:uid="{00000000-0004-0000-0000-000014000000}"/>
    <hyperlink ref="B52" location="'22'!A1" display="22 - Evolução das Exportações de Vinho Licoroso com DOP Madeira por Mercado" xr:uid="{00000000-0004-0000-0000-000015000000}"/>
    <hyperlink ref="B54" location="'23'!A1" display="23 -Evolução das Exportações de Vinho Licoroso com DOP Madeira com Destino a uma Seleção de Mercados" xr:uid="{00000000-0004-0000-0000-000016000000}"/>
    <hyperlink ref="B18" location="'5'!A1" display="5 - Exportações por Tipo de Produto - setembro 2020 vs setembro 2019" xr:uid="{7044D0EB-2F11-4D06-875A-F89C808A5565}"/>
    <hyperlink ref="B22" location="'7'!A1" display="7 - Evolução das Exportações de Vinho (NC 2204) por Mercado / Acondicionamento - outubro 2020 vs outubro 2019" xr:uid="{ADC2874D-FF4E-47D1-9091-B46DA624AE02}"/>
    <hyperlink ref="B26" location="'9'!A1" display="9 - Evolução das Exportações com Destino a uma Selecção de Mercados outubro 2020 vs outubro 2019" xr:uid="{2AB6A0B3-A4C4-4C00-8001-5670080EF875}"/>
  </hyperlinks>
  <pageMargins left="0.31496062992125984" right="0.31496062992125984" top="0.35433070866141736" bottom="0.35433070866141736" header="0.31496062992125984" footer="0.31496062992125984"/>
  <pageSetup paperSize="9" scale="81" orientation="portrait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Folha7">
    <pageSetUpPr fitToPage="1"/>
  </sheetPr>
  <dimension ref="A1:M96"/>
  <sheetViews>
    <sheetView showGridLines="0" zoomScaleNormal="100" workbookViewId="0">
      <selection activeCell="P8" sqref="P8"/>
    </sheetView>
  </sheetViews>
  <sheetFormatPr defaultRowHeight="15" x14ac:dyDescent="0.25"/>
  <cols>
    <col min="1" max="1" width="26.7109375" customWidth="1"/>
    <col min="2" max="3" width="9.7109375" customWidth="1"/>
    <col min="4" max="4" width="10.85546875" customWidth="1"/>
    <col min="5" max="5" width="1.85546875" customWidth="1"/>
    <col min="6" max="7" width="9.7109375" customWidth="1"/>
    <col min="8" max="8" width="10.85546875" customWidth="1"/>
    <col min="9" max="9" width="1.85546875" customWidth="1"/>
    <col min="10" max="11" width="9.7109375" style="41" customWidth="1"/>
    <col min="12" max="12" width="10.85546875" customWidth="1"/>
    <col min="13" max="13" width="1.85546875" customWidth="1"/>
  </cols>
  <sheetData>
    <row r="1" spans="1:13" ht="15.75" x14ac:dyDescent="0.25">
      <c r="A1" s="6" t="s">
        <v>31</v>
      </c>
    </row>
    <row r="3" spans="1:13" ht="8.25" customHeight="1" thickBot="1" x14ac:dyDescent="0.3"/>
    <row r="4" spans="1:13" x14ac:dyDescent="0.25">
      <c r="A4" s="382" t="s">
        <v>3</v>
      </c>
      <c r="B4" s="377" t="s">
        <v>1</v>
      </c>
      <c r="C4" s="370"/>
      <c r="D4" s="178" t="s">
        <v>0</v>
      </c>
      <c r="F4" s="385" t="s">
        <v>19</v>
      </c>
      <c r="G4" s="386"/>
      <c r="H4" s="178" t="s">
        <v>0</v>
      </c>
      <c r="J4" s="369" t="s">
        <v>22</v>
      </c>
      <c r="K4" s="370"/>
      <c r="L4" s="178" t="s">
        <v>0</v>
      </c>
    </row>
    <row r="5" spans="1:13" x14ac:dyDescent="0.25">
      <c r="A5" s="383"/>
      <c r="B5" s="380" t="s">
        <v>155</v>
      </c>
      <c r="C5" s="372"/>
      <c r="D5" s="179" t="s">
        <v>135</v>
      </c>
      <c r="F5" s="367" t="str">
        <f>B5</f>
        <v>jan-dez</v>
      </c>
      <c r="G5" s="372"/>
      <c r="H5" s="179" t="str">
        <f>D5</f>
        <v>2020 / 2019</v>
      </c>
      <c r="J5" s="367" t="str">
        <f>B5</f>
        <v>jan-dez</v>
      </c>
      <c r="K5" s="368"/>
      <c r="L5" s="179" t="str">
        <f>H5</f>
        <v>2020 / 2019</v>
      </c>
    </row>
    <row r="6" spans="1:13" ht="19.5" customHeight="1" thickBot="1" x14ac:dyDescent="0.3">
      <c r="A6" s="384"/>
      <c r="B6" s="120">
        <v>2019</v>
      </c>
      <c r="C6" s="182">
        <v>2020</v>
      </c>
      <c r="D6" s="179" t="s">
        <v>1</v>
      </c>
      <c r="F6" s="31">
        <f>B6</f>
        <v>2019</v>
      </c>
      <c r="G6" s="182">
        <f>C6</f>
        <v>2020</v>
      </c>
      <c r="H6" s="324">
        <v>1000</v>
      </c>
      <c r="J6" s="31">
        <f>B6</f>
        <v>2019</v>
      </c>
      <c r="K6" s="182">
        <f>C6</f>
        <v>2020</v>
      </c>
      <c r="L6" s="180"/>
    </row>
    <row r="7" spans="1:13" ht="20.100000000000001" customHeight="1" x14ac:dyDescent="0.25">
      <c r="A7" s="14" t="s">
        <v>161</v>
      </c>
      <c r="B7" s="25">
        <v>416815.15000000055</v>
      </c>
      <c r="C7" s="195">
        <v>407660.45999999985</v>
      </c>
      <c r="D7" s="67">
        <f>(C7-B7)/B7</f>
        <v>-2.1963429112403156E-2</v>
      </c>
      <c r="E7" s="1"/>
      <c r="F7" s="25">
        <v>114137.16399999998</v>
      </c>
      <c r="G7" s="195">
        <v>110592.70699999998</v>
      </c>
      <c r="H7" s="67">
        <f>(G7-F7)/F7</f>
        <v>-3.1054363677723722E-2</v>
      </c>
      <c r="I7" s="1"/>
      <c r="J7" s="48">
        <f>(F7/B7)*10</f>
        <v>2.7383161096711532</v>
      </c>
      <c r="K7" s="197">
        <f>(G7/C7)*10</f>
        <v>2.7128632244589044</v>
      </c>
      <c r="L7" s="67">
        <f>(K7-J7)/J7</f>
        <v>-9.2950865396272762E-3</v>
      </c>
      <c r="M7" s="4"/>
    </row>
    <row r="8" spans="1:13" ht="20.100000000000001" customHeight="1" x14ac:dyDescent="0.25">
      <c r="A8" s="14" t="s">
        <v>162</v>
      </c>
      <c r="B8" s="25">
        <v>226839.17999999993</v>
      </c>
      <c r="C8" s="188">
        <v>257458.36000000007</v>
      </c>
      <c r="D8" s="67">
        <f>(C8-B8)/B8</f>
        <v>0.13498188452277135</v>
      </c>
      <c r="E8" s="1"/>
      <c r="F8" s="25">
        <v>89480.35000000002</v>
      </c>
      <c r="G8" s="188">
        <v>92244.959999999919</v>
      </c>
      <c r="H8" s="67">
        <f>(G8-F8)/F8</f>
        <v>3.0896280580036826E-2</v>
      </c>
      <c r="I8" s="1"/>
      <c r="J8" s="48">
        <f>(F8/B8)*10</f>
        <v>3.9446602654797132</v>
      </c>
      <c r="K8" s="191">
        <f>(G8/C8)*10</f>
        <v>3.5829079312087551</v>
      </c>
      <c r="L8" s="67">
        <f t="shared" ref="L8:L33" si="0">(K8-J8)/J8</f>
        <v>-9.1706841635185818E-2</v>
      </c>
      <c r="M8" s="4"/>
    </row>
    <row r="9" spans="1:13" ht="20.100000000000001" customHeight="1" x14ac:dyDescent="0.25">
      <c r="A9" s="14" t="s">
        <v>163</v>
      </c>
      <c r="B9" s="25">
        <v>217046.03000000026</v>
      </c>
      <c r="C9" s="188">
        <v>275433.64999999997</v>
      </c>
      <c r="D9" s="67">
        <f>(C9-B9)/B9</f>
        <v>0.26901031085433647</v>
      </c>
      <c r="E9" s="1"/>
      <c r="F9" s="25">
        <v>77747.794000000038</v>
      </c>
      <c r="G9" s="188">
        <v>90340.176999999938</v>
      </c>
      <c r="H9" s="67">
        <f>(G9-F9)/F9</f>
        <v>0.16196450538519322</v>
      </c>
      <c r="I9" s="1"/>
      <c r="J9" s="48">
        <f>(F9/B9)*10</f>
        <v>3.5820878179619293</v>
      </c>
      <c r="K9" s="191">
        <f>(G9/C9)*10</f>
        <v>3.2799252015866598</v>
      </c>
      <c r="L9" s="67">
        <f t="shared" si="0"/>
        <v>-8.435377124483466E-2</v>
      </c>
      <c r="M9" s="4"/>
    </row>
    <row r="10" spans="1:13" ht="20.100000000000001" customHeight="1" x14ac:dyDescent="0.25">
      <c r="A10" s="14" t="s">
        <v>164</v>
      </c>
      <c r="B10" s="25">
        <v>199880.54</v>
      </c>
      <c r="C10" s="188">
        <v>252810.49000000037</v>
      </c>
      <c r="D10" s="67">
        <f>(C10-B10)/B10</f>
        <v>0.26480791977048068</v>
      </c>
      <c r="E10" s="1"/>
      <c r="F10" s="25">
        <v>54994.248000000014</v>
      </c>
      <c r="G10" s="188">
        <v>67902.536999999968</v>
      </c>
      <c r="H10" s="67">
        <f>(G10-F10)/F10</f>
        <v>0.23472071115510026</v>
      </c>
      <c r="I10" s="1"/>
      <c r="J10" s="48">
        <f>(F10/B10)*10</f>
        <v>2.7513557848102677</v>
      </c>
      <c r="K10" s="191">
        <f>(G10/C10)*10</f>
        <v>2.6859066251562531</v>
      </c>
      <c r="L10" s="67">
        <f t="shared" si="0"/>
        <v>-2.3787966650968002E-2</v>
      </c>
      <c r="M10" s="4"/>
    </row>
    <row r="11" spans="1:13" ht="20.100000000000001" customHeight="1" x14ac:dyDescent="0.25">
      <c r="A11" s="14" t="s">
        <v>165</v>
      </c>
      <c r="B11" s="25">
        <v>129185.63000000002</v>
      </c>
      <c r="C11" s="188">
        <v>136935.56999999995</v>
      </c>
      <c r="D11" s="67">
        <f>(C11-B11)/B11</f>
        <v>5.999072807091569E-2</v>
      </c>
      <c r="E11" s="1"/>
      <c r="F11" s="25">
        <v>47485.371999999996</v>
      </c>
      <c r="G11" s="188">
        <v>49808.925000000025</v>
      </c>
      <c r="H11" s="67">
        <f>(G11-F11)/F11</f>
        <v>4.8931974250934145E-2</v>
      </c>
      <c r="I11" s="1"/>
      <c r="J11" s="48">
        <f>(F11/B11)*10</f>
        <v>3.6757472173956178</v>
      </c>
      <c r="K11" s="191">
        <f>(G11/C11)*10</f>
        <v>3.6373985955584835</v>
      </c>
      <c r="L11" s="67">
        <f t="shared" si="0"/>
        <v>-1.0432877880080524E-2</v>
      </c>
      <c r="M11" s="4"/>
    </row>
    <row r="12" spans="1:13" ht="20.100000000000001" customHeight="1" x14ac:dyDescent="0.25">
      <c r="A12" s="14" t="s">
        <v>166</v>
      </c>
      <c r="B12" s="25">
        <v>229929.55000000005</v>
      </c>
      <c r="C12" s="188">
        <v>190399.05000000002</v>
      </c>
      <c r="D12" s="67">
        <f>(C12-B12)/B12</f>
        <v>-0.17192440032175083</v>
      </c>
      <c r="E12" s="1"/>
      <c r="F12" s="25">
        <v>48331.935000000005</v>
      </c>
      <c r="G12" s="188">
        <v>47582.891000000003</v>
      </c>
      <c r="H12" s="67">
        <f>(G12-F12)/F12</f>
        <v>-1.5497910439546889E-2</v>
      </c>
      <c r="I12" s="1"/>
      <c r="J12" s="48">
        <f>(F12/B12)*10</f>
        <v>2.1020323399058536</v>
      </c>
      <c r="K12" s="191">
        <f>(G12/C12)*10</f>
        <v>2.4991138873854672</v>
      </c>
      <c r="L12" s="67">
        <f t="shared" si="0"/>
        <v>0.18890363385056114</v>
      </c>
      <c r="M12" s="4"/>
    </row>
    <row r="13" spans="1:13" ht="20.100000000000001" customHeight="1" x14ac:dyDescent="0.25">
      <c r="A13" s="14" t="s">
        <v>167</v>
      </c>
      <c r="B13" s="25">
        <v>129513.98999999993</v>
      </c>
      <c r="C13" s="188">
        <v>139175.91000000003</v>
      </c>
      <c r="D13" s="67">
        <f>(C13-B13)/B13</f>
        <v>7.460136159807991E-2</v>
      </c>
      <c r="E13" s="1"/>
      <c r="F13" s="25">
        <v>45768.206000000027</v>
      </c>
      <c r="G13" s="188">
        <v>46969.506000000038</v>
      </c>
      <c r="H13" s="67">
        <f>(G13-F13)/F13</f>
        <v>2.6247478435139221E-2</v>
      </c>
      <c r="I13" s="1"/>
      <c r="J13" s="48">
        <f>(F13/B13)*10</f>
        <v>3.5338426373861269</v>
      </c>
      <c r="K13" s="191">
        <f>(G13/C13)*10</f>
        <v>3.3748301699626055</v>
      </c>
      <c r="L13" s="67">
        <f t="shared" si="0"/>
        <v>-4.4997042522849272E-2</v>
      </c>
      <c r="M13" s="4"/>
    </row>
    <row r="14" spans="1:13" ht="20.100000000000001" customHeight="1" x14ac:dyDescent="0.25">
      <c r="A14" s="14" t="s">
        <v>168</v>
      </c>
      <c r="B14" s="25">
        <v>135975.34000000005</v>
      </c>
      <c r="C14" s="188">
        <v>140000.56999999998</v>
      </c>
      <c r="D14" s="67">
        <f>(C14-B14)/B14</f>
        <v>2.9602647068210468E-2</v>
      </c>
      <c r="E14" s="1"/>
      <c r="F14" s="25">
        <v>46141.171999999991</v>
      </c>
      <c r="G14" s="188">
        <v>46804.914000000026</v>
      </c>
      <c r="H14" s="67">
        <f>(G14-F14)/F14</f>
        <v>1.4385026890951856E-2</v>
      </c>
      <c r="I14" s="1"/>
      <c r="J14" s="48">
        <f>(F14/B14)*10</f>
        <v>3.3933485292259591</v>
      </c>
      <c r="K14" s="191">
        <f>(G14/C14)*10</f>
        <v>3.3431945312794111</v>
      </c>
      <c r="L14" s="67">
        <f t="shared" si="0"/>
        <v>-1.4780090378157635E-2</v>
      </c>
      <c r="M14" s="4"/>
    </row>
    <row r="15" spans="1:13" ht="20.100000000000001" customHeight="1" x14ac:dyDescent="0.25">
      <c r="A15" s="14" t="s">
        <v>169</v>
      </c>
      <c r="B15" s="25">
        <v>101723.28000000009</v>
      </c>
      <c r="C15" s="188">
        <v>112129.53000000007</v>
      </c>
      <c r="D15" s="67">
        <f>(C15-B15)/B15</f>
        <v>0.10229959159791129</v>
      </c>
      <c r="E15" s="1"/>
      <c r="F15" s="25">
        <v>32234.564000000006</v>
      </c>
      <c r="G15" s="188">
        <v>34309.752</v>
      </c>
      <c r="H15" s="67">
        <f>(G15-F15)/F15</f>
        <v>6.4377728205040841E-2</v>
      </c>
      <c r="I15" s="1"/>
      <c r="J15" s="48">
        <f>(F15/B15)*10</f>
        <v>3.1688482715067758</v>
      </c>
      <c r="K15" s="191">
        <f>(G15/C15)*10</f>
        <v>3.0598319639795135</v>
      </c>
      <c r="L15" s="67">
        <f t="shared" si="0"/>
        <v>-3.4402501535810509E-2</v>
      </c>
      <c r="M15" s="4"/>
    </row>
    <row r="16" spans="1:13" ht="20.100000000000001" customHeight="1" x14ac:dyDescent="0.25">
      <c r="A16" s="14" t="s">
        <v>170</v>
      </c>
      <c r="B16" s="25">
        <v>89038.869999999981</v>
      </c>
      <c r="C16" s="188">
        <v>124845.19000000006</v>
      </c>
      <c r="D16" s="67">
        <f>(C16-B16)/B16</f>
        <v>0.40214256986864372</v>
      </c>
      <c r="E16" s="1"/>
      <c r="F16" s="25">
        <v>20948.159999999996</v>
      </c>
      <c r="G16" s="188">
        <v>28493.876000000004</v>
      </c>
      <c r="H16" s="67">
        <f>(G16-F16)/F16</f>
        <v>0.36020901119716525</v>
      </c>
      <c r="I16" s="1"/>
      <c r="J16" s="48">
        <f>(F16/B16)*10</f>
        <v>2.3526983215308102</v>
      </c>
      <c r="K16" s="191">
        <f>(G16/C16)*10</f>
        <v>2.2823367083665773</v>
      </c>
      <c r="L16" s="67">
        <f t="shared" si="0"/>
        <v>-2.9906772372945482E-2</v>
      </c>
      <c r="M16" s="4"/>
    </row>
    <row r="17" spans="1:13" ht="20.100000000000001" customHeight="1" x14ac:dyDescent="0.25">
      <c r="A17" s="14" t="s">
        <v>171</v>
      </c>
      <c r="B17" s="25">
        <v>268334.58000000013</v>
      </c>
      <c r="C17" s="188">
        <v>219042.54000000012</v>
      </c>
      <c r="D17" s="67">
        <f>(C17-B17)/B17</f>
        <v>-0.18369619003260773</v>
      </c>
      <c r="E17" s="1"/>
      <c r="F17" s="25">
        <v>36835.782000000014</v>
      </c>
      <c r="G17" s="188">
        <v>26141.312999999998</v>
      </c>
      <c r="H17" s="67">
        <f>(G17-F17)/F17</f>
        <v>-0.29032827374209164</v>
      </c>
      <c r="I17" s="1"/>
      <c r="J17" s="48">
        <f>(F17/B17)*10</f>
        <v>1.3727556843400501</v>
      </c>
      <c r="K17" s="191">
        <f>(G17/C17)*10</f>
        <v>1.1934354395269513</v>
      </c>
      <c r="L17" s="67">
        <f t="shared" si="0"/>
        <v>-0.13062793828408492</v>
      </c>
      <c r="M17" s="4"/>
    </row>
    <row r="18" spans="1:13" ht="20.100000000000001" customHeight="1" x14ac:dyDescent="0.25">
      <c r="A18" s="14" t="s">
        <v>172</v>
      </c>
      <c r="B18" s="25">
        <v>102077.85999999996</v>
      </c>
      <c r="C18" s="188">
        <v>113918.40000000005</v>
      </c>
      <c r="D18" s="67">
        <f>(C18-B18)/B18</f>
        <v>0.11599518250088806</v>
      </c>
      <c r="E18" s="1"/>
      <c r="F18" s="25">
        <v>22449.454000000009</v>
      </c>
      <c r="G18" s="188">
        <v>25135.589000000007</v>
      </c>
      <c r="H18" s="67">
        <f>(G18-F18)/F18</f>
        <v>0.11965257596019918</v>
      </c>
      <c r="I18" s="1"/>
      <c r="J18" s="48">
        <f>(F18/B18)*10</f>
        <v>2.1992481033595355</v>
      </c>
      <c r="K18" s="191">
        <f>(G18/C18)*10</f>
        <v>2.2064555857526087</v>
      </c>
      <c r="L18" s="67">
        <f t="shared" si="0"/>
        <v>3.2772484296170112E-3</v>
      </c>
      <c r="M18" s="4"/>
    </row>
    <row r="19" spans="1:13" ht="20.100000000000001" customHeight="1" x14ac:dyDescent="0.25">
      <c r="A19" s="14" t="s">
        <v>173</v>
      </c>
      <c r="B19" s="25">
        <v>37123.869999999988</v>
      </c>
      <c r="C19" s="188">
        <v>36786.640000000007</v>
      </c>
      <c r="D19" s="67">
        <f>(C19-B19)/B19</f>
        <v>-9.0839128571450524E-3</v>
      </c>
      <c r="E19" s="1"/>
      <c r="F19" s="25">
        <v>22453.273000000008</v>
      </c>
      <c r="G19" s="188">
        <v>20514.27499999998</v>
      </c>
      <c r="H19" s="67">
        <f>(G19-F19)/F19</f>
        <v>-8.6357031333473208E-2</v>
      </c>
      <c r="I19" s="1"/>
      <c r="J19" s="48">
        <f>(F19/B19)*10</f>
        <v>6.0482037567742841</v>
      </c>
      <c r="K19" s="191">
        <f>(G19/C19)*10</f>
        <v>5.5765557822078815</v>
      </c>
      <c r="L19" s="67">
        <f t="shared" si="0"/>
        <v>-7.798149558670768E-2</v>
      </c>
      <c r="M19" s="4"/>
    </row>
    <row r="20" spans="1:13" ht="20.100000000000001" customHeight="1" x14ac:dyDescent="0.25">
      <c r="A20" s="14" t="s">
        <v>174</v>
      </c>
      <c r="B20" s="25">
        <v>55738.460000000006</v>
      </c>
      <c r="C20" s="188">
        <v>64349.750000000029</v>
      </c>
      <c r="D20" s="67">
        <f>(C20-B20)/B20</f>
        <v>0.15449458058224108</v>
      </c>
      <c r="E20" s="1"/>
      <c r="F20" s="25">
        <v>15360.930000000004</v>
      </c>
      <c r="G20" s="188">
        <v>15363.367000000018</v>
      </c>
      <c r="H20" s="67">
        <f>(G20-F20)/F20</f>
        <v>1.5864924845139256E-4</v>
      </c>
      <c r="I20" s="1"/>
      <c r="J20" s="48">
        <f>(F20/B20)*10</f>
        <v>2.7558942245623581</v>
      </c>
      <c r="K20" s="191">
        <f>(G20/C20)*10</f>
        <v>2.3874788946344019</v>
      </c>
      <c r="L20" s="67">
        <f t="shared" si="0"/>
        <v>-0.13368268152108101</v>
      </c>
      <c r="M20" s="4"/>
    </row>
    <row r="21" spans="1:13" ht="20.100000000000001" customHeight="1" x14ac:dyDescent="0.25">
      <c r="A21" s="14" t="s">
        <v>175</v>
      </c>
      <c r="B21" s="25">
        <v>37074.549999999981</v>
      </c>
      <c r="C21" s="188">
        <v>53664.89999999998</v>
      </c>
      <c r="D21" s="67">
        <f>(C21-B21)/B21</f>
        <v>0.44748621358856699</v>
      </c>
      <c r="E21" s="1"/>
      <c r="F21" s="25">
        <v>10617.588000000003</v>
      </c>
      <c r="G21" s="188">
        <v>14872.545000000002</v>
      </c>
      <c r="H21" s="67">
        <f>(G21-F21)/F21</f>
        <v>0.40074610165698621</v>
      </c>
      <c r="I21" s="1"/>
      <c r="J21" s="48">
        <f>(F21/B21)*10</f>
        <v>2.8638481114403302</v>
      </c>
      <c r="K21" s="191">
        <f>(G21/C21)*10</f>
        <v>2.7713729085491652</v>
      </c>
      <c r="L21" s="67">
        <f t="shared" si="0"/>
        <v>-3.2290540312438575E-2</v>
      </c>
      <c r="M21" s="4"/>
    </row>
    <row r="22" spans="1:13" ht="20.100000000000001" customHeight="1" x14ac:dyDescent="0.25">
      <c r="A22" s="14" t="s">
        <v>176</v>
      </c>
      <c r="B22" s="25">
        <v>64336.209999999985</v>
      </c>
      <c r="C22" s="188">
        <v>40641.560000000012</v>
      </c>
      <c r="D22" s="67">
        <f>(C22-B22)/B22</f>
        <v>-0.3682941534790436</v>
      </c>
      <c r="E22" s="1"/>
      <c r="F22" s="25">
        <v>19934.021999999994</v>
      </c>
      <c r="G22" s="188">
        <v>13033.048999999994</v>
      </c>
      <c r="H22" s="67">
        <f>(G22-F22)/F22</f>
        <v>-0.34619069849526612</v>
      </c>
      <c r="I22" s="1"/>
      <c r="J22" s="48">
        <f>(F22/B22)*10</f>
        <v>3.098414096820437</v>
      </c>
      <c r="K22" s="191">
        <f>(G22/C22)*10</f>
        <v>3.2068279367228989</v>
      </c>
      <c r="L22" s="67">
        <f t="shared" si="0"/>
        <v>3.4990106717405899E-2</v>
      </c>
      <c r="M22" s="4"/>
    </row>
    <row r="23" spans="1:13" ht="20.100000000000001" customHeight="1" x14ac:dyDescent="0.25">
      <c r="A23" s="14" t="s">
        <v>177</v>
      </c>
      <c r="B23" s="25">
        <v>44549.570000000029</v>
      </c>
      <c r="C23" s="188">
        <v>51254.259999999995</v>
      </c>
      <c r="D23" s="67">
        <f>(C23-B23)/B23</f>
        <v>0.15049954466451554</v>
      </c>
      <c r="E23" s="1"/>
      <c r="F23" s="25">
        <v>10061.144</v>
      </c>
      <c r="G23" s="188">
        <v>11402.281000000001</v>
      </c>
      <c r="H23" s="67">
        <f>(G23-F23)/F23</f>
        <v>0.13329865868135876</v>
      </c>
      <c r="I23" s="1"/>
      <c r="J23" s="48">
        <f>(F23/B23)*10</f>
        <v>2.2584155133259411</v>
      </c>
      <c r="K23" s="191">
        <f>(G23/C23)*10</f>
        <v>2.2246503997911593</v>
      </c>
      <c r="L23" s="67">
        <f t="shared" si="0"/>
        <v>-1.4950797732103943E-2</v>
      </c>
      <c r="M23" s="4"/>
    </row>
    <row r="24" spans="1:13" ht="20.100000000000001" customHeight="1" x14ac:dyDescent="0.25">
      <c r="A24" s="14" t="s">
        <v>178</v>
      </c>
      <c r="B24" s="25">
        <v>30970.500000000007</v>
      </c>
      <c r="C24" s="188">
        <v>47403.17000000002</v>
      </c>
      <c r="D24" s="67">
        <f>(C24-B24)/B24</f>
        <v>0.53059104631827092</v>
      </c>
      <c r="E24" s="1"/>
      <c r="F24" s="25">
        <v>7408.0119999999988</v>
      </c>
      <c r="G24" s="188">
        <v>10455.315999999993</v>
      </c>
      <c r="H24" s="67">
        <f>(G24-F24)/F24</f>
        <v>0.41135246541177245</v>
      </c>
      <c r="I24" s="1"/>
      <c r="J24" s="48">
        <f>(F24/B24)*10</f>
        <v>2.3919575079511137</v>
      </c>
      <c r="K24" s="191">
        <f>(G24/C24)*10</f>
        <v>2.2056153628544228</v>
      </c>
      <c r="L24" s="67">
        <f t="shared" si="0"/>
        <v>-7.7903618470340871E-2</v>
      </c>
      <c r="M24" s="4"/>
    </row>
    <row r="25" spans="1:13" ht="20.100000000000001" customHeight="1" x14ac:dyDescent="0.25">
      <c r="A25" s="14" t="s">
        <v>179</v>
      </c>
      <c r="B25" s="25">
        <v>28853.30999999999</v>
      </c>
      <c r="C25" s="188">
        <v>37238.799999999981</v>
      </c>
      <c r="D25" s="67">
        <f>(C25-B25)/B25</f>
        <v>0.29062488844434115</v>
      </c>
      <c r="E25" s="1"/>
      <c r="F25" s="25">
        <v>6204.2010000000009</v>
      </c>
      <c r="G25" s="188">
        <v>8165.5710000000063</v>
      </c>
      <c r="H25" s="67">
        <f>(G25-F25)/F25</f>
        <v>0.31613579250575619</v>
      </c>
      <c r="I25" s="1"/>
      <c r="J25" s="48">
        <f>(F25/B25)*10</f>
        <v>2.1502562444308824</v>
      </c>
      <c r="K25" s="191">
        <f>(G25/C25)*10</f>
        <v>2.1927588966346958</v>
      </c>
      <c r="L25" s="67">
        <f t="shared" si="0"/>
        <v>1.9766319625344374E-2</v>
      </c>
      <c r="M25" s="4"/>
    </row>
    <row r="26" spans="1:13" ht="20.100000000000001" customHeight="1" x14ac:dyDescent="0.25">
      <c r="A26" s="14" t="s">
        <v>180</v>
      </c>
      <c r="B26" s="25">
        <v>19413.949999999997</v>
      </c>
      <c r="C26" s="188">
        <v>21613.8</v>
      </c>
      <c r="D26" s="67">
        <f>(C26-B26)/B26</f>
        <v>0.11331284978069905</v>
      </c>
      <c r="E26" s="1"/>
      <c r="F26" s="25">
        <v>6781.0179999999973</v>
      </c>
      <c r="G26" s="188">
        <v>6973.7389999999996</v>
      </c>
      <c r="H26" s="67">
        <f>(G26-F26)/F26</f>
        <v>2.8420658963005607E-2</v>
      </c>
      <c r="I26" s="1"/>
      <c r="J26" s="48">
        <f>(F26/B26)*10</f>
        <v>3.4928584857795548</v>
      </c>
      <c r="K26" s="191">
        <f>(G26/C26)*10</f>
        <v>3.2265214816459853</v>
      </c>
      <c r="L26" s="67">
        <f t="shared" si="0"/>
        <v>-7.6251873706852172E-2</v>
      </c>
      <c r="M26" s="4"/>
    </row>
    <row r="27" spans="1:13" ht="20.100000000000001" customHeight="1" x14ac:dyDescent="0.25">
      <c r="A27" s="14" t="s">
        <v>181</v>
      </c>
      <c r="B27" s="25">
        <v>19541.320000000018</v>
      </c>
      <c r="C27" s="188">
        <v>17272.639999999996</v>
      </c>
      <c r="D27" s="67">
        <f>(C27-B27)/B27</f>
        <v>-0.1160965584719978</v>
      </c>
      <c r="E27" s="1"/>
      <c r="F27" s="25">
        <v>7021.8360000000021</v>
      </c>
      <c r="G27" s="188">
        <v>6092.4229999999952</v>
      </c>
      <c r="H27" s="67">
        <f>(G27-F27)/F27</f>
        <v>-0.1323603969104386</v>
      </c>
      <c r="I27" s="1"/>
      <c r="J27" s="48">
        <f>(F27/B27)*10</f>
        <v>3.5933273699013144</v>
      </c>
      <c r="K27" s="191">
        <f>(G27/C27)*10</f>
        <v>3.5272100848509531</v>
      </c>
      <c r="L27" s="67">
        <f t="shared" si="0"/>
        <v>-1.840001709952108E-2</v>
      </c>
      <c r="M27" s="4"/>
    </row>
    <row r="28" spans="1:13" ht="20.100000000000001" customHeight="1" x14ac:dyDescent="0.25">
      <c r="A28" s="14" t="s">
        <v>182</v>
      </c>
      <c r="B28" s="25">
        <v>18210.350000000013</v>
      </c>
      <c r="C28" s="188">
        <v>12897.069999999998</v>
      </c>
      <c r="D28" s="67">
        <f>(C28-B28)/B28</f>
        <v>-0.29177253594796426</v>
      </c>
      <c r="E28" s="1"/>
      <c r="F28" s="25">
        <v>5830.5890000000027</v>
      </c>
      <c r="G28" s="188">
        <v>4848.8100000000049</v>
      </c>
      <c r="H28" s="67">
        <f>(G28-F28)/F28</f>
        <v>-0.16838418897301752</v>
      </c>
      <c r="I28" s="1"/>
      <c r="J28" s="48">
        <f>(F28/B28)*10</f>
        <v>3.2017995260936765</v>
      </c>
      <c r="K28" s="191">
        <f>(G28/C28)*10</f>
        <v>3.7596213713657489</v>
      </c>
      <c r="L28" s="67">
        <f t="shared" si="0"/>
        <v>0.17422135293793281</v>
      </c>
      <c r="M28" s="4"/>
    </row>
    <row r="29" spans="1:13" ht="20.100000000000001" customHeight="1" x14ac:dyDescent="0.25">
      <c r="A29" s="14" t="s">
        <v>183</v>
      </c>
      <c r="B29" s="25">
        <v>91981.999999999971</v>
      </c>
      <c r="C29" s="188">
        <v>81538.090000000011</v>
      </c>
      <c r="D29" s="67">
        <f>(C29-B29)/B29</f>
        <v>-0.11354297579961256</v>
      </c>
      <c r="E29" s="1"/>
      <c r="F29" s="25">
        <v>6001.4620000000004</v>
      </c>
      <c r="G29" s="188">
        <v>4766.4249999999984</v>
      </c>
      <c r="H29" s="67">
        <f>(G29-F29)/F29</f>
        <v>-0.20578935599358988</v>
      </c>
      <c r="I29" s="1"/>
      <c r="J29" s="48">
        <f>(F29/B29)*10</f>
        <v>0.65246048139853474</v>
      </c>
      <c r="K29" s="191">
        <f>(G29/C29)*10</f>
        <v>0.58456422023130516</v>
      </c>
      <c r="L29" s="67">
        <f t="shared" si="0"/>
        <v>-0.10406187516781926</v>
      </c>
      <c r="M29" s="4"/>
    </row>
    <row r="30" spans="1:13" ht="20.100000000000001" customHeight="1" x14ac:dyDescent="0.25">
      <c r="A30" s="14" t="s">
        <v>184</v>
      </c>
      <c r="B30" s="25">
        <v>14656.97</v>
      </c>
      <c r="C30" s="188">
        <v>16253.340000000002</v>
      </c>
      <c r="D30" s="67">
        <f>(C30-B30)/B30</f>
        <v>0.10891541703367086</v>
      </c>
      <c r="E30" s="1"/>
      <c r="F30" s="25">
        <v>4070.168999999999</v>
      </c>
      <c r="G30" s="188">
        <v>4561.1559999999999</v>
      </c>
      <c r="H30" s="67">
        <f>(G30-F30)/F30</f>
        <v>0.12063061754929613</v>
      </c>
      <c r="I30" s="1"/>
      <c r="J30" s="48">
        <f>(F30/B30)*10</f>
        <v>2.7769511706717003</v>
      </c>
      <c r="K30" s="191">
        <f>(G30/C30)*10</f>
        <v>2.8062884305625797</v>
      </c>
      <c r="L30" s="67">
        <f t="shared" si="0"/>
        <v>1.0564557346459648E-2</v>
      </c>
      <c r="M30" s="4"/>
    </row>
    <row r="31" spans="1:13" ht="20.100000000000001" customHeight="1" x14ac:dyDescent="0.25">
      <c r="A31" s="14" t="s">
        <v>185</v>
      </c>
      <c r="B31" s="25">
        <v>8876.77</v>
      </c>
      <c r="C31" s="188">
        <v>13338.570000000007</v>
      </c>
      <c r="D31" s="67">
        <f>(C31-B31)/B31</f>
        <v>0.50263778378847335</v>
      </c>
      <c r="E31" s="1"/>
      <c r="F31" s="25">
        <v>3481.152</v>
      </c>
      <c r="G31" s="188">
        <v>4407.2809999999999</v>
      </c>
      <c r="H31" s="67">
        <f>(G31-F31)/F31</f>
        <v>0.26604095425882002</v>
      </c>
      <c r="I31" s="1"/>
      <c r="J31" s="48">
        <f>(F31/B31)*10</f>
        <v>3.9216426695746307</v>
      </c>
      <c r="K31" s="191">
        <f>(G31/C31)*10</f>
        <v>3.3041630399660518</v>
      </c>
      <c r="L31" s="67">
        <f t="shared" si="0"/>
        <v>-0.15745433269562908</v>
      </c>
      <c r="M31" s="4"/>
    </row>
    <row r="32" spans="1:13" ht="20.100000000000001" customHeight="1" thickBot="1" x14ac:dyDescent="0.3">
      <c r="A32" s="14" t="s">
        <v>17</v>
      </c>
      <c r="B32" s="25">
        <f>B33-SUM(B7:B31)</f>
        <v>245521.95000000205</v>
      </c>
      <c r="C32" s="188">
        <f>C33-SUM(C7:C31)</f>
        <v>255207.30000000307</v>
      </c>
      <c r="D32" s="67">
        <f>(C32-B32)/B32</f>
        <v>3.9448000474095878E-2</v>
      </c>
      <c r="E32" s="1"/>
      <c r="F32" s="25">
        <f>F33-SUM(F7:F31)</f>
        <v>57622.740999999689</v>
      </c>
      <c r="G32" s="188">
        <f>G33-SUM(G7:G31)</f>
        <v>54232.69899999979</v>
      </c>
      <c r="H32" s="67">
        <f>(G32-F32)/F32</f>
        <v>-5.8831668559465401E-2</v>
      </c>
      <c r="I32" s="1"/>
      <c r="J32" s="48">
        <f>(F32/B32)*10</f>
        <v>2.3469486536743132</v>
      </c>
      <c r="K32" s="191">
        <f>(G32/C32)*10</f>
        <v>2.1250449732432863</v>
      </c>
      <c r="L32" s="67">
        <f t="shared" si="0"/>
        <v>-9.4549865879520203E-2</v>
      </c>
      <c r="M32" s="4"/>
    </row>
    <row r="33" spans="1:13" ht="26.25" customHeight="1" thickBot="1" x14ac:dyDescent="0.3">
      <c r="A33" s="42" t="s">
        <v>18</v>
      </c>
      <c r="B33" s="43">
        <v>2963209.7800000031</v>
      </c>
      <c r="C33" s="196">
        <v>3119269.6100000022</v>
      </c>
      <c r="D33" s="72">
        <f>(C33-B33)/B33</f>
        <v>5.2665805523900162E-2</v>
      </c>
      <c r="E33" s="71"/>
      <c r="F33" s="43">
        <v>819402.33799999999</v>
      </c>
      <c r="G33" s="196">
        <v>846016.08399999957</v>
      </c>
      <c r="H33" s="72">
        <f>(G33-F33)/F33</f>
        <v>3.2479460657823478E-2</v>
      </c>
      <c r="I33" s="71"/>
      <c r="J33" s="44">
        <f>(F33/B33)*10</f>
        <v>2.7652525431392143</v>
      </c>
      <c r="K33" s="198">
        <f>(G33/C33)*10</f>
        <v>2.7122249429410461</v>
      </c>
      <c r="L33" s="72">
        <f t="shared" si="0"/>
        <v>-1.9176404097243634E-2</v>
      </c>
      <c r="M33" s="4"/>
    </row>
    <row r="35" spans="1:13" ht="15.75" thickBot="1" x14ac:dyDescent="0.3">
      <c r="H35" s="16"/>
    </row>
    <row r="36" spans="1:13" x14ac:dyDescent="0.25">
      <c r="A36" s="382" t="s">
        <v>2</v>
      </c>
      <c r="B36" s="377" t="s">
        <v>1</v>
      </c>
      <c r="C36" s="370"/>
      <c r="D36" s="178" t="s">
        <v>0</v>
      </c>
      <c r="F36" s="385" t="s">
        <v>19</v>
      </c>
      <c r="G36" s="386"/>
      <c r="H36" s="178" t="s">
        <v>0</v>
      </c>
      <c r="J36" s="369" t="s">
        <v>22</v>
      </c>
      <c r="K36" s="370"/>
      <c r="L36" s="178" t="s">
        <v>0</v>
      </c>
    </row>
    <row r="37" spans="1:13" x14ac:dyDescent="0.25">
      <c r="A37" s="383"/>
      <c r="B37" s="380" t="str">
        <f>B5</f>
        <v>jan-dez</v>
      </c>
      <c r="C37" s="372"/>
      <c r="D37" s="179" t="str">
        <f>D5</f>
        <v>2020 / 2019</v>
      </c>
      <c r="F37" s="367" t="str">
        <f>B37</f>
        <v>jan-dez</v>
      </c>
      <c r="G37" s="372"/>
      <c r="H37" s="179" t="str">
        <f>D37</f>
        <v>2020 / 2019</v>
      </c>
      <c r="J37" s="367" t="str">
        <f>B37</f>
        <v>jan-dez</v>
      </c>
      <c r="K37" s="368"/>
      <c r="L37" s="179" t="str">
        <f>H37</f>
        <v>2020 / 2019</v>
      </c>
    </row>
    <row r="38" spans="1:13" ht="19.5" customHeight="1" thickBot="1" x14ac:dyDescent="0.3">
      <c r="A38" s="384"/>
      <c r="B38" s="120">
        <f>B6</f>
        <v>2019</v>
      </c>
      <c r="C38" s="182">
        <f>C6</f>
        <v>2020</v>
      </c>
      <c r="D38" s="179" t="str">
        <f>D6</f>
        <v>HL</v>
      </c>
      <c r="F38" s="31">
        <f>B38</f>
        <v>2019</v>
      </c>
      <c r="G38" s="182">
        <f>C38</f>
        <v>2020</v>
      </c>
      <c r="H38" s="324">
        <f>H6</f>
        <v>1000</v>
      </c>
      <c r="J38" s="31">
        <f>B38</f>
        <v>2019</v>
      </c>
      <c r="K38" s="182">
        <f>C38</f>
        <v>2020</v>
      </c>
      <c r="L38" s="180"/>
    </row>
    <row r="39" spans="1:13" ht="20.100000000000001" customHeight="1" x14ac:dyDescent="0.25">
      <c r="A39" s="45" t="s">
        <v>161</v>
      </c>
      <c r="B39" s="25">
        <v>416815.14999999967</v>
      </c>
      <c r="C39" s="195">
        <v>407660.45999999985</v>
      </c>
      <c r="D39" s="67">
        <f>(C39-B39)/B39</f>
        <v>-2.1963429112401109E-2</v>
      </c>
      <c r="F39" s="46">
        <v>114137.164</v>
      </c>
      <c r="G39" s="195">
        <v>110592.70699999998</v>
      </c>
      <c r="H39" s="67">
        <f>(G39-F39)/F39</f>
        <v>-3.1054363677723969E-2</v>
      </c>
      <c r="J39" s="48">
        <f>(F39/B39)*10</f>
        <v>2.7383161096711599</v>
      </c>
      <c r="K39" s="197">
        <f>(G39/C39)*10</f>
        <v>2.7128632244589044</v>
      </c>
      <c r="L39" s="67">
        <f>(K39-J39)/J39</f>
        <v>-9.2950865396296874E-3</v>
      </c>
    </row>
    <row r="40" spans="1:13" ht="20.100000000000001" customHeight="1" x14ac:dyDescent="0.25">
      <c r="A40" s="45" t="s">
        <v>166</v>
      </c>
      <c r="B40" s="25">
        <v>229929.55000000002</v>
      </c>
      <c r="C40" s="188">
        <v>190399.05000000002</v>
      </c>
      <c r="D40" s="67">
        <f>(C40-B40)/B40</f>
        <v>-0.17192440032175071</v>
      </c>
      <c r="F40" s="25">
        <v>48331.934999999947</v>
      </c>
      <c r="G40" s="188">
        <v>47582.891000000003</v>
      </c>
      <c r="H40" s="67">
        <f>(G40-F40)/F40</f>
        <v>-1.5497910439545702E-2</v>
      </c>
      <c r="J40" s="48">
        <f>(F40/B40)*10</f>
        <v>2.1020323399058514</v>
      </c>
      <c r="K40" s="191">
        <f>(G40/C40)*10</f>
        <v>2.4991138873854672</v>
      </c>
      <c r="L40" s="67">
        <f t="shared" ref="L40:L62" si="1">(K40-J40)/J40</f>
        <v>0.18890363385056241</v>
      </c>
    </row>
    <row r="41" spans="1:13" ht="20.100000000000001" customHeight="1" x14ac:dyDescent="0.25">
      <c r="A41" s="45" t="s">
        <v>167</v>
      </c>
      <c r="B41" s="25">
        <v>129513.98999999999</v>
      </c>
      <c r="C41" s="188">
        <v>139175.91000000003</v>
      </c>
      <c r="D41" s="67">
        <f>(C41-B41)/B41</f>
        <v>7.4601361598079424E-2</v>
      </c>
      <c r="F41" s="25">
        <v>45768.206000000006</v>
      </c>
      <c r="G41" s="188">
        <v>46969.506000000038</v>
      </c>
      <c r="H41" s="67">
        <f>(G41-F41)/F41</f>
        <v>2.624747843513971E-2</v>
      </c>
      <c r="J41" s="48">
        <f>(F41/B41)*10</f>
        <v>3.5338426373861243</v>
      </c>
      <c r="K41" s="191">
        <f>(G41/C41)*10</f>
        <v>3.3748301699626055</v>
      </c>
      <c r="L41" s="67">
        <f t="shared" si="1"/>
        <v>-4.499704252284855E-2</v>
      </c>
    </row>
    <row r="42" spans="1:13" ht="20.100000000000001" customHeight="1" x14ac:dyDescent="0.25">
      <c r="A42" s="45" t="s">
        <v>168</v>
      </c>
      <c r="B42" s="25">
        <v>135975.34000000011</v>
      </c>
      <c r="C42" s="188">
        <v>140000.56999999998</v>
      </c>
      <c r="D42" s="67">
        <f>(C42-B42)/B42</f>
        <v>2.9602647068210027E-2</v>
      </c>
      <c r="F42" s="25">
        <v>46141.172000000006</v>
      </c>
      <c r="G42" s="188">
        <v>46804.914000000026</v>
      </c>
      <c r="H42" s="67">
        <f>(G42-F42)/F42</f>
        <v>1.4385026890951537E-2</v>
      </c>
      <c r="J42" s="48">
        <f>(F42/B42)*10</f>
        <v>3.3933485292259586</v>
      </c>
      <c r="K42" s="191">
        <f>(G42/C42)*10</f>
        <v>3.3431945312794111</v>
      </c>
      <c r="L42" s="67">
        <f t="shared" si="1"/>
        <v>-1.4780090378157505E-2</v>
      </c>
    </row>
    <row r="43" spans="1:13" ht="20.100000000000001" customHeight="1" x14ac:dyDescent="0.25">
      <c r="A43" s="45" t="s">
        <v>170</v>
      </c>
      <c r="B43" s="25">
        <v>89038.869999999981</v>
      </c>
      <c r="C43" s="188">
        <v>124845.19000000006</v>
      </c>
      <c r="D43" s="67">
        <f>(C43-B43)/B43</f>
        <v>0.40214256986864372</v>
      </c>
      <c r="F43" s="25">
        <v>20948.160000000007</v>
      </c>
      <c r="G43" s="188">
        <v>28493.876000000004</v>
      </c>
      <c r="H43" s="67">
        <f>(G43-F43)/F43</f>
        <v>0.36020901119716453</v>
      </c>
      <c r="J43" s="48">
        <f>(F43/B43)*10</f>
        <v>2.3526983215308115</v>
      </c>
      <c r="K43" s="191">
        <f>(G43/C43)*10</f>
        <v>2.2823367083665773</v>
      </c>
      <c r="L43" s="67">
        <f t="shared" si="1"/>
        <v>-2.990677237294603E-2</v>
      </c>
    </row>
    <row r="44" spans="1:13" ht="20.100000000000001" customHeight="1" x14ac:dyDescent="0.25">
      <c r="A44" s="45" t="s">
        <v>172</v>
      </c>
      <c r="B44" s="25">
        <v>102077.85999999994</v>
      </c>
      <c r="C44" s="188">
        <v>113918.40000000005</v>
      </c>
      <c r="D44" s="67">
        <f>(C44-B44)/B44</f>
        <v>0.11599518250088821</v>
      </c>
      <c r="F44" s="25">
        <v>22449.454000000002</v>
      </c>
      <c r="G44" s="188">
        <v>25135.589000000007</v>
      </c>
      <c r="H44" s="67">
        <f>(G44-F44)/F44</f>
        <v>0.11965257596019954</v>
      </c>
      <c r="J44" s="48">
        <f>(F44/B44)*10</f>
        <v>2.199248103359535</v>
      </c>
      <c r="K44" s="191">
        <f>(G44/C44)*10</f>
        <v>2.2064555857526087</v>
      </c>
      <c r="L44" s="67">
        <f t="shared" si="1"/>
        <v>3.2772484296172137E-3</v>
      </c>
    </row>
    <row r="45" spans="1:13" ht="20.100000000000001" customHeight="1" x14ac:dyDescent="0.25">
      <c r="A45" s="45" t="s">
        <v>173</v>
      </c>
      <c r="B45" s="25">
        <v>37123.869999999981</v>
      </c>
      <c r="C45" s="188">
        <v>36786.640000000007</v>
      </c>
      <c r="D45" s="67">
        <f>(C45-B45)/B45</f>
        <v>-9.0839128571448581E-3</v>
      </c>
      <c r="F45" s="25">
        <v>22453.272999999997</v>
      </c>
      <c r="G45" s="188">
        <v>20514.27499999998</v>
      </c>
      <c r="H45" s="67">
        <f>(G45-F45)/F45</f>
        <v>-8.6357031333472764E-2</v>
      </c>
      <c r="J45" s="48">
        <f>(F45/B45)*10</f>
        <v>6.0482037567742832</v>
      </c>
      <c r="K45" s="191">
        <f>(G45/C45)*10</f>
        <v>5.5765557822078815</v>
      </c>
      <c r="L45" s="67">
        <f t="shared" si="1"/>
        <v>-7.7981495586707542E-2</v>
      </c>
    </row>
    <row r="46" spans="1:13" ht="20.100000000000001" customHeight="1" x14ac:dyDescent="0.25">
      <c r="A46" s="45" t="s">
        <v>174</v>
      </c>
      <c r="B46" s="25">
        <v>55738.459999999977</v>
      </c>
      <c r="C46" s="188">
        <v>64349.750000000029</v>
      </c>
      <c r="D46" s="67">
        <f>(C46-B46)/B46</f>
        <v>0.15449458058224169</v>
      </c>
      <c r="F46" s="25">
        <v>15360.930000000013</v>
      </c>
      <c r="G46" s="188">
        <v>15363.367000000018</v>
      </c>
      <c r="H46" s="67">
        <f>(G46-F46)/F46</f>
        <v>1.5864924845080037E-4</v>
      </c>
      <c r="J46" s="48">
        <f>(F46/B46)*10</f>
        <v>2.7558942245623612</v>
      </c>
      <c r="K46" s="191">
        <f>(G46/C46)*10</f>
        <v>2.3874788946344019</v>
      </c>
      <c r="L46" s="67">
        <f t="shared" si="1"/>
        <v>-0.13368268152108198</v>
      </c>
    </row>
    <row r="47" spans="1:13" ht="20.100000000000001" customHeight="1" x14ac:dyDescent="0.25">
      <c r="A47" s="45" t="s">
        <v>177</v>
      </c>
      <c r="B47" s="25">
        <v>44549.57</v>
      </c>
      <c r="C47" s="188">
        <v>51254.259999999995</v>
      </c>
      <c r="D47" s="67">
        <f>(C47-B47)/B47</f>
        <v>0.15049954466451629</v>
      </c>
      <c r="F47" s="25">
        <v>10061.143999999998</v>
      </c>
      <c r="G47" s="188">
        <v>11402.281000000001</v>
      </c>
      <c r="H47" s="67">
        <f>(G47-F47)/F47</f>
        <v>0.13329865868135896</v>
      </c>
      <c r="J47" s="48">
        <f>(F47/B47)*10</f>
        <v>2.258415513325942</v>
      </c>
      <c r="K47" s="191">
        <f>(G47/C47)*10</f>
        <v>2.2246503997911593</v>
      </c>
      <c r="L47" s="67">
        <f t="shared" si="1"/>
        <v>-1.495079773210433E-2</v>
      </c>
    </row>
    <row r="48" spans="1:13" ht="20.100000000000001" customHeight="1" x14ac:dyDescent="0.25">
      <c r="A48" s="45" t="s">
        <v>178</v>
      </c>
      <c r="B48" s="25">
        <v>30970.499999999978</v>
      </c>
      <c r="C48" s="188">
        <v>47403.17000000002</v>
      </c>
      <c r="D48" s="67">
        <f>(C48-B48)/B48</f>
        <v>0.53059104631827236</v>
      </c>
      <c r="F48" s="25">
        <v>7408.011999999997</v>
      </c>
      <c r="G48" s="188">
        <v>10455.315999999993</v>
      </c>
      <c r="H48" s="67">
        <f>(G48-F48)/F48</f>
        <v>0.41135246541177278</v>
      </c>
      <c r="J48" s="48">
        <f>(F48/B48)*10</f>
        <v>2.3919575079511155</v>
      </c>
      <c r="K48" s="191">
        <f>(G48/C48)*10</f>
        <v>2.2056153628544228</v>
      </c>
      <c r="L48" s="67">
        <f t="shared" si="1"/>
        <v>-7.7903618470341551E-2</v>
      </c>
    </row>
    <row r="49" spans="1:12" ht="20.100000000000001" customHeight="1" x14ac:dyDescent="0.25">
      <c r="A49" s="45" t="s">
        <v>180</v>
      </c>
      <c r="B49" s="25">
        <v>19413.949999999986</v>
      </c>
      <c r="C49" s="188">
        <v>21613.8</v>
      </c>
      <c r="D49" s="67">
        <f>(C49-B49)/B49</f>
        <v>0.11331284978069969</v>
      </c>
      <c r="F49" s="25">
        <v>6781.0180000000028</v>
      </c>
      <c r="G49" s="188">
        <v>6973.7389999999996</v>
      </c>
      <c r="H49" s="67">
        <f>(G49-F49)/F49</f>
        <v>2.8420658963004778E-2</v>
      </c>
      <c r="J49" s="48">
        <f>(F49/B49)*10</f>
        <v>3.4928584857795593</v>
      </c>
      <c r="K49" s="191">
        <f>(G49/C49)*10</f>
        <v>3.2265214816459853</v>
      </c>
      <c r="L49" s="67">
        <f t="shared" si="1"/>
        <v>-7.6251873706853351E-2</v>
      </c>
    </row>
    <row r="50" spans="1:12" ht="20.100000000000001" customHeight="1" x14ac:dyDescent="0.25">
      <c r="A50" s="45" t="s">
        <v>185</v>
      </c>
      <c r="B50" s="25">
        <v>8876.7699999999986</v>
      </c>
      <c r="C50" s="188">
        <v>13338.570000000007</v>
      </c>
      <c r="D50" s="67">
        <f>(C50-B50)/B50</f>
        <v>0.50263778378847368</v>
      </c>
      <c r="F50" s="25">
        <v>3481.152000000001</v>
      </c>
      <c r="G50" s="188">
        <v>4407.2809999999999</v>
      </c>
      <c r="H50" s="67">
        <f>(G50-F50)/F50</f>
        <v>0.26604095425881968</v>
      </c>
      <c r="J50" s="48">
        <f>(F50/B50)*10</f>
        <v>3.9216426695746334</v>
      </c>
      <c r="K50" s="191">
        <f>(G50/C50)*10</f>
        <v>3.3041630399660518</v>
      </c>
      <c r="L50" s="67">
        <f t="shared" si="1"/>
        <v>-0.15745433269562967</v>
      </c>
    </row>
    <row r="51" spans="1:12" ht="20.100000000000001" customHeight="1" x14ac:dyDescent="0.25">
      <c r="A51" s="45" t="s">
        <v>186</v>
      </c>
      <c r="B51" s="25">
        <v>13093.100000000009</v>
      </c>
      <c r="C51" s="188">
        <v>10089.029999999999</v>
      </c>
      <c r="D51" s="67">
        <f>(C51-B51)/B51</f>
        <v>-0.22943917024997965</v>
      </c>
      <c r="F51" s="25">
        <v>3184.4880000000007</v>
      </c>
      <c r="G51" s="188">
        <v>3039.48</v>
      </c>
      <c r="H51" s="67">
        <f>(G51-F51)/F51</f>
        <v>-4.5535734472857393E-2</v>
      </c>
      <c r="J51" s="48">
        <f>(F51/B51)*10</f>
        <v>2.4321879463228715</v>
      </c>
      <c r="K51" s="191">
        <f>(G51/C51)*10</f>
        <v>3.0126583031272585</v>
      </c>
      <c r="L51" s="67">
        <f t="shared" si="1"/>
        <v>0.23866180147877844</v>
      </c>
    </row>
    <row r="52" spans="1:12" ht="20.100000000000001" customHeight="1" x14ac:dyDescent="0.25">
      <c r="A52" s="45" t="s">
        <v>187</v>
      </c>
      <c r="B52" s="25">
        <v>4197.6700000000028</v>
      </c>
      <c r="C52" s="188">
        <v>4977.9800000000014</v>
      </c>
      <c r="D52" s="67">
        <f>(C52-B52)/B52</f>
        <v>0.18589122060571653</v>
      </c>
      <c r="F52" s="25">
        <v>2017.0239999999999</v>
      </c>
      <c r="G52" s="188">
        <v>2153.9079999999994</v>
      </c>
      <c r="H52" s="67">
        <f>(G52-F52)/F52</f>
        <v>6.7864338748571937E-2</v>
      </c>
      <c r="J52" s="48">
        <f>(F52/B52)*10</f>
        <v>4.8051037837657526</v>
      </c>
      <c r="K52" s="191">
        <f>(G52/C52)*10</f>
        <v>4.3268715422721646</v>
      </c>
      <c r="L52" s="67">
        <f t="shared" si="1"/>
        <v>-9.9525892262580462E-2</v>
      </c>
    </row>
    <row r="53" spans="1:12" ht="20.100000000000001" customHeight="1" x14ac:dyDescent="0.25">
      <c r="A53" s="45" t="s">
        <v>188</v>
      </c>
      <c r="B53" s="25">
        <v>6860.0400000000027</v>
      </c>
      <c r="C53" s="188">
        <v>6141.9399999999969</v>
      </c>
      <c r="D53" s="67">
        <f>(C53-B53)/B53</f>
        <v>-0.1046786899201762</v>
      </c>
      <c r="F53" s="25">
        <v>2348.4819999999991</v>
      </c>
      <c r="G53" s="188">
        <v>2136.0619999999999</v>
      </c>
      <c r="H53" s="67">
        <f>(G53-F53)/F53</f>
        <v>-9.044991615860766E-2</v>
      </c>
      <c r="J53" s="48">
        <f>(F53/B53)*10</f>
        <v>3.4234231870368075</v>
      </c>
      <c r="K53" s="191">
        <f>(G53/C53)*10</f>
        <v>3.4778294805875682</v>
      </c>
      <c r="L53" s="67">
        <f t="shared" si="1"/>
        <v>1.589236579245492E-2</v>
      </c>
    </row>
    <row r="54" spans="1:12" ht="20.100000000000001" customHeight="1" x14ac:dyDescent="0.25">
      <c r="A54" s="45" t="s">
        <v>189</v>
      </c>
      <c r="B54" s="25">
        <v>5025.6999999999971</v>
      </c>
      <c r="C54" s="188">
        <v>6784.7699999999986</v>
      </c>
      <c r="D54" s="67">
        <f>(C54-B54)/B54</f>
        <v>0.35001492329426798</v>
      </c>
      <c r="F54" s="25">
        <v>1446.1099999999988</v>
      </c>
      <c r="G54" s="188">
        <v>2022.8920000000014</v>
      </c>
      <c r="H54" s="67">
        <f>(G54-F54)/F54</f>
        <v>0.39885070983535359</v>
      </c>
      <c r="J54" s="48">
        <f>(F54/B54)*10</f>
        <v>2.8774300097498848</v>
      </c>
      <c r="K54" s="191">
        <f>(G54/C54)*10</f>
        <v>2.9815189018935087</v>
      </c>
      <c r="L54" s="67">
        <f t="shared" si="1"/>
        <v>3.6174256816301001E-2</v>
      </c>
    </row>
    <row r="55" spans="1:12" ht="20.100000000000001" customHeight="1" x14ac:dyDescent="0.25">
      <c r="A55" s="45" t="s">
        <v>190</v>
      </c>
      <c r="B55" s="25">
        <v>5264.2400000000016</v>
      </c>
      <c r="C55" s="188">
        <v>5218.8000000000011</v>
      </c>
      <c r="D55" s="67">
        <f>(C55-B55)/B55</f>
        <v>-8.6318252967190895E-3</v>
      </c>
      <c r="F55" s="25">
        <v>1354.6530000000002</v>
      </c>
      <c r="G55" s="188">
        <v>1384.9270000000004</v>
      </c>
      <c r="H55" s="67">
        <f>(G55-F55)/F55</f>
        <v>2.2348158532111254E-2</v>
      </c>
      <c r="J55" s="48">
        <f>(F55/B55)*10</f>
        <v>2.573311627129462</v>
      </c>
      <c r="K55" s="191">
        <f>(G55/C55)*10</f>
        <v>2.6537269104008585</v>
      </c>
      <c r="L55" s="67">
        <f t="shared" si="1"/>
        <v>3.1249726004269444E-2</v>
      </c>
    </row>
    <row r="56" spans="1:12" ht="20.100000000000001" customHeight="1" x14ac:dyDescent="0.25">
      <c r="A56" s="45" t="s">
        <v>191</v>
      </c>
      <c r="B56" s="25">
        <v>3538.3100000000022</v>
      </c>
      <c r="C56" s="188">
        <v>4304.329999999999</v>
      </c>
      <c r="D56" s="67">
        <f>(C56-B56)/B56</f>
        <v>0.21649318459942637</v>
      </c>
      <c r="F56" s="25">
        <v>1022.254</v>
      </c>
      <c r="G56" s="188">
        <v>1271.345</v>
      </c>
      <c r="H56" s="67">
        <f>(G56-F56)/F56</f>
        <v>0.24366840335180884</v>
      </c>
      <c r="J56" s="48">
        <f>(F56/B56)*10</f>
        <v>2.8891024246038342</v>
      </c>
      <c r="K56" s="191">
        <f>(G56/C56)*10</f>
        <v>2.9536420302346715</v>
      </c>
      <c r="L56" s="67">
        <f t="shared" si="1"/>
        <v>2.2338981505540541E-2</v>
      </c>
    </row>
    <row r="57" spans="1:12" ht="20.100000000000001" customHeight="1" x14ac:dyDescent="0.25">
      <c r="A57" s="45" t="s">
        <v>192</v>
      </c>
      <c r="B57" s="25">
        <v>2618.860000000001</v>
      </c>
      <c r="C57" s="188">
        <v>2040.5300000000004</v>
      </c>
      <c r="D57" s="67">
        <f>(C57-B57)/B57</f>
        <v>-0.22083272874456839</v>
      </c>
      <c r="F57" s="25">
        <v>704.30399999999997</v>
      </c>
      <c r="G57" s="188">
        <v>559.2940000000001</v>
      </c>
      <c r="H57" s="67">
        <f>(G57-F57)/F57</f>
        <v>-0.20589120607010591</v>
      </c>
      <c r="J57" s="48">
        <f>(F57/B57)*10</f>
        <v>2.689353382769601</v>
      </c>
      <c r="K57" s="191">
        <f>(G57/C57)*10</f>
        <v>2.7409251517987969</v>
      </c>
      <c r="L57" s="67">
        <f t="shared" si="1"/>
        <v>1.9176270905716858E-2</v>
      </c>
    </row>
    <row r="58" spans="1:12" ht="20.100000000000001" customHeight="1" x14ac:dyDescent="0.25">
      <c r="A58" s="45" t="s">
        <v>193</v>
      </c>
      <c r="B58" s="25">
        <v>592.31999999999994</v>
      </c>
      <c r="C58" s="188">
        <v>915.42000000000019</v>
      </c>
      <c r="D58" s="67">
        <f>(C58-B58)/B58</f>
        <v>0.54548217179902803</v>
      </c>
      <c r="F58" s="25">
        <v>200.61800000000002</v>
      </c>
      <c r="G58" s="188">
        <v>312.27699999999999</v>
      </c>
      <c r="H58" s="67">
        <f>(G58-F58)/F58</f>
        <v>0.55657518268550155</v>
      </c>
      <c r="J58" s="48">
        <f>(F58/B58)*10</f>
        <v>3.3869867639113997</v>
      </c>
      <c r="K58" s="191">
        <f>(G58/C58)*10</f>
        <v>3.4112975464813955</v>
      </c>
      <c r="L58" s="67">
        <f t="shared" si="1"/>
        <v>7.1777022659282215E-3</v>
      </c>
    </row>
    <row r="59" spans="1:12" ht="20.100000000000001" customHeight="1" x14ac:dyDescent="0.25">
      <c r="A59" s="45" t="s">
        <v>194</v>
      </c>
      <c r="B59" s="25">
        <v>656.11</v>
      </c>
      <c r="C59" s="188">
        <v>641.24000000000024</v>
      </c>
      <c r="D59" s="67">
        <f>(C59-B59)/B59</f>
        <v>-2.2663882580664488E-2</v>
      </c>
      <c r="F59" s="25">
        <v>314.274</v>
      </c>
      <c r="G59" s="188">
        <v>299.13800000000009</v>
      </c>
      <c r="H59" s="67">
        <f>(G59-F59)/F59</f>
        <v>-4.8161795121454243E-2</v>
      </c>
      <c r="J59" s="48">
        <f>(F59/B59)*10</f>
        <v>4.7899590007773085</v>
      </c>
      <c r="K59" s="191">
        <f>(G59/C59)*10</f>
        <v>4.6649928263988523</v>
      </c>
      <c r="L59" s="67">
        <f t="shared" si="1"/>
        <v>-2.6089194992728937E-2</v>
      </c>
    </row>
    <row r="60" spans="1:12" ht="20.100000000000001" customHeight="1" x14ac:dyDescent="0.25">
      <c r="A60" s="45" t="s">
        <v>195</v>
      </c>
      <c r="B60" s="25">
        <v>651.17999999999995</v>
      </c>
      <c r="C60" s="188">
        <v>500.53999999999996</v>
      </c>
      <c r="D60" s="67">
        <f>(C60-B60)/B60</f>
        <v>-0.23133388617586534</v>
      </c>
      <c r="F60" s="25">
        <v>321.13000000000005</v>
      </c>
      <c r="G60" s="188">
        <v>241.73500000000004</v>
      </c>
      <c r="H60" s="67">
        <f>(G60-F60)/F60</f>
        <v>-0.24723632173885965</v>
      </c>
      <c r="J60" s="48">
        <f>(F60/B60)*10</f>
        <v>4.9315089529776728</v>
      </c>
      <c r="K60" s="191">
        <f>(G60/C60)*10</f>
        <v>4.829484157110322</v>
      </c>
      <c r="L60" s="67">
        <f t="shared" si="1"/>
        <v>-2.068835255905754E-2</v>
      </c>
    </row>
    <row r="61" spans="1:12" ht="20.100000000000001" customHeight="1" thickBot="1" x14ac:dyDescent="0.3">
      <c r="A61" s="14" t="s">
        <v>17</v>
      </c>
      <c r="B61" s="25">
        <f>B62-SUM(B39:B60)</f>
        <v>225448.36999999941</v>
      </c>
      <c r="C61" s="188">
        <f>C62-SUM(C39:C60)</f>
        <v>2338.8599999998696</v>
      </c>
      <c r="D61" s="67">
        <f>(C61-B61)/B61</f>
        <v>-0.98962574003085546</v>
      </c>
      <c r="F61" s="25">
        <f>F62-SUM(F39:F60)</f>
        <v>78694.994999999995</v>
      </c>
      <c r="G61" s="188">
        <f>G62-SUM(G39:G60)</f>
        <v>523.87299999990501</v>
      </c>
      <c r="H61" s="67">
        <f>(G61-F61)/F61</f>
        <v>-0.99334299468473308</v>
      </c>
      <c r="J61" s="48">
        <f>(F61/B61)*10</f>
        <v>3.4905994219430463</v>
      </c>
      <c r="K61" s="191">
        <f>(G61/C61)*10</f>
        <v>2.2398647204190683</v>
      </c>
      <c r="L61" s="67">
        <f t="shared" si="1"/>
        <v>-0.3583151631955967</v>
      </c>
    </row>
    <row r="62" spans="1:12" s="2" customFormat="1" ht="26.25" customHeight="1" thickBot="1" x14ac:dyDescent="0.3">
      <c r="A62" s="18" t="s">
        <v>18</v>
      </c>
      <c r="B62" s="47">
        <v>1567969.7799999993</v>
      </c>
      <c r="C62" s="199">
        <v>1394699.21</v>
      </c>
      <c r="D62" s="72">
        <f>(C62-B62)/B62</f>
        <v>-0.11050631983481177</v>
      </c>
      <c r="F62" s="47">
        <v>454929.95199999993</v>
      </c>
      <c r="G62" s="199">
        <v>388640.67299999995</v>
      </c>
      <c r="H62" s="72">
        <f>(G62-F62)/F62</f>
        <v>-0.14571315585745384</v>
      </c>
      <c r="J62" s="44">
        <f>(F62/B62)*10</f>
        <v>2.9013948980572835</v>
      </c>
      <c r="K62" s="198">
        <f>(G62/C62)*10</f>
        <v>2.7865554824541698</v>
      </c>
      <c r="L62" s="72">
        <f t="shared" si="1"/>
        <v>-3.9580760164708295E-2</v>
      </c>
    </row>
    <row r="64" spans="1:12" ht="15.75" thickBot="1" x14ac:dyDescent="0.3"/>
    <row r="65" spans="1:12" x14ac:dyDescent="0.25">
      <c r="A65" s="382" t="s">
        <v>15</v>
      </c>
      <c r="B65" s="377" t="s">
        <v>1</v>
      </c>
      <c r="C65" s="370"/>
      <c r="D65" s="178" t="s">
        <v>0</v>
      </c>
      <c r="F65" s="385" t="s">
        <v>19</v>
      </c>
      <c r="G65" s="386"/>
      <c r="H65" s="178" t="s">
        <v>0</v>
      </c>
      <c r="J65" s="369" t="s">
        <v>22</v>
      </c>
      <c r="K65" s="370"/>
      <c r="L65" s="178" t="s">
        <v>0</v>
      </c>
    </row>
    <row r="66" spans="1:12" x14ac:dyDescent="0.25">
      <c r="A66" s="383"/>
      <c r="B66" s="380" t="str">
        <f>B37</f>
        <v>jan-dez</v>
      </c>
      <c r="C66" s="372"/>
      <c r="D66" s="179" t="str">
        <f>D37</f>
        <v>2020 / 2019</v>
      </c>
      <c r="F66" s="367" t="str">
        <f>B66</f>
        <v>jan-dez</v>
      </c>
      <c r="G66" s="372"/>
      <c r="H66" s="179" t="str">
        <f>D66</f>
        <v>2020 / 2019</v>
      </c>
      <c r="J66" s="367" t="str">
        <f>B66</f>
        <v>jan-dez</v>
      </c>
      <c r="K66" s="368"/>
      <c r="L66" s="179" t="str">
        <f>H66</f>
        <v>2020 / 2019</v>
      </c>
    </row>
    <row r="67" spans="1:12" ht="19.5" customHeight="1" thickBot="1" x14ac:dyDescent="0.3">
      <c r="A67" s="384"/>
      <c r="B67" s="120">
        <f>B6</f>
        <v>2019</v>
      </c>
      <c r="C67" s="182">
        <f>C6</f>
        <v>2020</v>
      </c>
      <c r="D67" s="179" t="str">
        <f>D38</f>
        <v>HL</v>
      </c>
      <c r="F67" s="31">
        <f>B67</f>
        <v>2019</v>
      </c>
      <c r="G67" s="182">
        <f>C67</f>
        <v>2020</v>
      </c>
      <c r="H67" s="32">
        <v>1000</v>
      </c>
      <c r="J67" s="31">
        <f>B67</f>
        <v>2019</v>
      </c>
      <c r="K67" s="182">
        <f>C67</f>
        <v>2020</v>
      </c>
      <c r="L67" s="180"/>
    </row>
    <row r="68" spans="1:12" ht="20.100000000000001" customHeight="1" x14ac:dyDescent="0.25">
      <c r="A68" s="45" t="s">
        <v>162</v>
      </c>
      <c r="B68" s="46">
        <v>226839.18000000002</v>
      </c>
      <c r="C68" s="195">
        <v>257458.36000000007</v>
      </c>
      <c r="D68" s="76">
        <f>(C68-B68)/B68</f>
        <v>0.13498188452277093</v>
      </c>
      <c r="F68" s="25">
        <v>89480.349999999904</v>
      </c>
      <c r="G68" s="195">
        <v>92244.959999999919</v>
      </c>
      <c r="H68" s="73">
        <f>(G68-F68)/F68</f>
        <v>3.0896280580038165E-2</v>
      </c>
      <c r="J68" s="49">
        <f>(F68/B68)*10</f>
        <v>3.9446602654797065</v>
      </c>
      <c r="K68" s="197">
        <f>(G68/C68)*10</f>
        <v>3.5829079312087551</v>
      </c>
      <c r="L68" s="76">
        <f>(K68-J68)/J68</f>
        <v>-9.1706841635184277E-2</v>
      </c>
    </row>
    <row r="69" spans="1:12" ht="20.100000000000001" customHeight="1" x14ac:dyDescent="0.25">
      <c r="A69" s="45" t="s">
        <v>163</v>
      </c>
      <c r="B69" s="25"/>
      <c r="C69" s="188">
        <v>275433.64999999997</v>
      </c>
      <c r="D69" s="67"/>
      <c r="F69" s="25"/>
      <c r="G69" s="188">
        <v>90340.176999999938</v>
      </c>
      <c r="H69" s="74"/>
      <c r="J69" s="48"/>
      <c r="K69" s="191">
        <f>(G69/C69)*10</f>
        <v>3.2799252015866598</v>
      </c>
      <c r="L69" s="67"/>
    </row>
    <row r="70" spans="1:12" ht="20.100000000000001" customHeight="1" x14ac:dyDescent="0.25">
      <c r="A70" s="45" t="s">
        <v>164</v>
      </c>
      <c r="B70" s="25">
        <v>199880.53999999998</v>
      </c>
      <c r="C70" s="188">
        <v>252810.49000000037</v>
      </c>
      <c r="D70" s="67">
        <f>(C70-B70)/B70</f>
        <v>0.2648079197704809</v>
      </c>
      <c r="F70" s="25">
        <v>54994.248000000007</v>
      </c>
      <c r="G70" s="188">
        <v>67902.536999999968</v>
      </c>
      <c r="H70" s="74">
        <f>(G70-F70)/F70</f>
        <v>0.23472071115510043</v>
      </c>
      <c r="J70" s="48">
        <f>(F70/B70)*10</f>
        <v>2.7513557848102677</v>
      </c>
      <c r="K70" s="191">
        <f>(G70/C70)*10</f>
        <v>2.6859066251562531</v>
      </c>
      <c r="L70" s="67">
        <f t="shared" ref="L70:L96" si="2">(K70-J70)/J70</f>
        <v>-2.3787966650968002E-2</v>
      </c>
    </row>
    <row r="71" spans="1:12" ht="20.100000000000001" customHeight="1" x14ac:dyDescent="0.25">
      <c r="A71" s="45" t="s">
        <v>165</v>
      </c>
      <c r="B71" s="25">
        <v>129185.63000000002</v>
      </c>
      <c r="C71" s="188">
        <v>136935.56999999995</v>
      </c>
      <c r="D71" s="67">
        <f>(C71-B71)/B71</f>
        <v>5.999072807091569E-2</v>
      </c>
      <c r="F71" s="25">
        <v>47485.371999999974</v>
      </c>
      <c r="G71" s="188">
        <v>49808.925000000025</v>
      </c>
      <c r="H71" s="74">
        <f>(G71-F71)/F71</f>
        <v>4.8931974250934623E-2</v>
      </c>
      <c r="J71" s="48">
        <f>(F71/B71)*10</f>
        <v>3.6757472173956165</v>
      </c>
      <c r="K71" s="191">
        <f>(G71/C71)*10</f>
        <v>3.6373985955584835</v>
      </c>
      <c r="L71" s="67">
        <f t="shared" si="2"/>
        <v>-1.0432877880080165E-2</v>
      </c>
    </row>
    <row r="72" spans="1:12" ht="20.100000000000001" customHeight="1" x14ac:dyDescent="0.25">
      <c r="A72" s="45" t="s">
        <v>169</v>
      </c>
      <c r="B72" s="25">
        <v>101723.27999999998</v>
      </c>
      <c r="C72" s="188">
        <v>112129.53000000007</v>
      </c>
      <c r="D72" s="67">
        <f>(C72-B72)/B72</f>
        <v>0.10229959159791238</v>
      </c>
      <c r="F72" s="25">
        <v>32234.563999999988</v>
      </c>
      <c r="G72" s="188">
        <v>34309.752</v>
      </c>
      <c r="H72" s="74">
        <f>(G72-F72)/F72</f>
        <v>6.4377728205041451E-2</v>
      </c>
      <c r="J72" s="48">
        <f>(F72/B72)*10</f>
        <v>3.1688482715067772</v>
      </c>
      <c r="K72" s="191">
        <f>(G72/C72)*10</f>
        <v>3.0598319639795135</v>
      </c>
      <c r="L72" s="67">
        <f t="shared" si="2"/>
        <v>-3.4402501535810912E-2</v>
      </c>
    </row>
    <row r="73" spans="1:12" ht="20.100000000000001" customHeight="1" x14ac:dyDescent="0.25">
      <c r="A73" s="45" t="s">
        <v>171</v>
      </c>
      <c r="B73" s="25">
        <v>268334.58000000007</v>
      </c>
      <c r="C73" s="188">
        <v>219042.54000000012</v>
      </c>
      <c r="D73" s="67">
        <f>(C73-B73)/B73</f>
        <v>-0.18369619003260756</v>
      </c>
      <c r="F73" s="25">
        <v>36835.782000000014</v>
      </c>
      <c r="G73" s="188">
        <v>26141.312999999998</v>
      </c>
      <c r="H73" s="74">
        <f>(G73-F73)/F73</f>
        <v>-0.29032827374209164</v>
      </c>
      <c r="J73" s="48">
        <f>(F73/B73)*10</f>
        <v>1.3727556843400504</v>
      </c>
      <c r="K73" s="191">
        <f>(G73/C73)*10</f>
        <v>1.1934354395269513</v>
      </c>
      <c r="L73" s="67">
        <f t="shared" si="2"/>
        <v>-0.13062793828408506</v>
      </c>
    </row>
    <row r="74" spans="1:12" ht="20.100000000000001" customHeight="1" x14ac:dyDescent="0.25">
      <c r="A74" s="45" t="s">
        <v>175</v>
      </c>
      <c r="B74" s="25">
        <v>37074.549999999974</v>
      </c>
      <c r="C74" s="188">
        <v>53664.89999999998</v>
      </c>
      <c r="D74" s="67">
        <f>(C74-B74)/B74</f>
        <v>0.44748621358856727</v>
      </c>
      <c r="F74" s="25">
        <v>10617.588000000002</v>
      </c>
      <c r="G74" s="188">
        <v>14872.545000000002</v>
      </c>
      <c r="H74" s="74">
        <f>(G74-F74)/F74</f>
        <v>0.40074610165698649</v>
      </c>
      <c r="J74" s="48">
        <f>(F74/B74)*10</f>
        <v>2.8638481114403302</v>
      </c>
      <c r="K74" s="191">
        <f>(G74/C74)*10</f>
        <v>2.7713729085491652</v>
      </c>
      <c r="L74" s="67">
        <f t="shared" si="2"/>
        <v>-3.2290540312438575E-2</v>
      </c>
    </row>
    <row r="75" spans="1:12" ht="20.100000000000001" customHeight="1" x14ac:dyDescent="0.25">
      <c r="A75" s="45" t="s">
        <v>176</v>
      </c>
      <c r="B75" s="25">
        <v>64336.210000000014</v>
      </c>
      <c r="C75" s="188">
        <v>40641.560000000012</v>
      </c>
      <c r="D75" s="67">
        <f>(C75-B75)/B75</f>
        <v>-0.36829415347904387</v>
      </c>
      <c r="F75" s="25">
        <v>19934.022000000004</v>
      </c>
      <c r="G75" s="188">
        <v>13033.048999999994</v>
      </c>
      <c r="H75" s="74">
        <f>(G75-F75)/F75</f>
        <v>-0.34619069849526651</v>
      </c>
      <c r="J75" s="48">
        <f>(F75/B75)*10</f>
        <v>3.0984140968204379</v>
      </c>
      <c r="K75" s="191">
        <f>(G75/C75)*10</f>
        <v>3.2068279367228989</v>
      </c>
      <c r="L75" s="67">
        <f t="shared" si="2"/>
        <v>3.49901067174056E-2</v>
      </c>
    </row>
    <row r="76" spans="1:12" ht="20.100000000000001" customHeight="1" x14ac:dyDescent="0.25">
      <c r="A76" s="45" t="s">
        <v>179</v>
      </c>
      <c r="B76" s="25">
        <v>28853.309999999994</v>
      </c>
      <c r="C76" s="188">
        <v>37238.799999999981</v>
      </c>
      <c r="D76" s="67">
        <f>(C76-B76)/B76</f>
        <v>0.29062488844434098</v>
      </c>
      <c r="F76" s="25">
        <v>6204.2009999999982</v>
      </c>
      <c r="G76" s="188">
        <v>8165.5710000000063</v>
      </c>
      <c r="H76" s="74">
        <f>(G76-F76)/F76</f>
        <v>0.31613579250575674</v>
      </c>
      <c r="J76" s="48">
        <f>(F76/B76)*10</f>
        <v>2.1502562444308815</v>
      </c>
      <c r="K76" s="191">
        <f>(G76/C76)*10</f>
        <v>2.1927588966346958</v>
      </c>
      <c r="L76" s="67">
        <f t="shared" si="2"/>
        <v>1.9766319625344794E-2</v>
      </c>
    </row>
    <row r="77" spans="1:12" ht="20.100000000000001" customHeight="1" x14ac:dyDescent="0.25">
      <c r="A77" s="45" t="s">
        <v>181</v>
      </c>
      <c r="B77" s="25">
        <v>19541.320000000007</v>
      </c>
      <c r="C77" s="188">
        <v>17272.639999999996</v>
      </c>
      <c r="D77" s="67">
        <f>(C77-B77)/B77</f>
        <v>-0.1160965584719973</v>
      </c>
      <c r="F77" s="25">
        <v>7021.8360000000002</v>
      </c>
      <c r="G77" s="188">
        <v>6092.4229999999952</v>
      </c>
      <c r="H77" s="74">
        <f>(G77-F77)/F77</f>
        <v>-0.13236039691043838</v>
      </c>
      <c r="J77" s="48">
        <f>(F77/B77)*10</f>
        <v>3.5933273699013157</v>
      </c>
      <c r="K77" s="191">
        <f>(G77/C77)*10</f>
        <v>3.5272100848509531</v>
      </c>
      <c r="L77" s="67">
        <f t="shared" si="2"/>
        <v>-1.8400017099521444E-2</v>
      </c>
    </row>
    <row r="78" spans="1:12" ht="20.100000000000001" customHeight="1" x14ac:dyDescent="0.25">
      <c r="A78" s="45" t="s">
        <v>182</v>
      </c>
      <c r="B78" s="25">
        <v>18210.350000000009</v>
      </c>
      <c r="C78" s="188">
        <v>12897.069999999998</v>
      </c>
      <c r="D78" s="67">
        <f>(C78-B78)/B78</f>
        <v>-0.29177253594796415</v>
      </c>
      <c r="F78" s="25">
        <v>5830.5890000000018</v>
      </c>
      <c r="G78" s="188">
        <v>4848.8100000000049</v>
      </c>
      <c r="H78" s="74">
        <f>(G78-F78)/F78</f>
        <v>-0.16838418897301741</v>
      </c>
      <c r="J78" s="48">
        <f>(F78/B78)*10</f>
        <v>3.2017995260936765</v>
      </c>
      <c r="K78" s="191">
        <f>(G78/C78)*10</f>
        <v>3.7596213713657489</v>
      </c>
      <c r="L78" s="67">
        <f t="shared" si="2"/>
        <v>0.17422135293793281</v>
      </c>
    </row>
    <row r="79" spans="1:12" ht="20.100000000000001" customHeight="1" x14ac:dyDescent="0.25">
      <c r="A79" s="45" t="s">
        <v>183</v>
      </c>
      <c r="B79" s="25">
        <v>91981.999999999956</v>
      </c>
      <c r="C79" s="188">
        <v>81538.090000000011</v>
      </c>
      <c r="D79" s="67">
        <f>(C79-B79)/B79</f>
        <v>-0.11354297579961242</v>
      </c>
      <c r="F79" s="25">
        <v>6001.4620000000041</v>
      </c>
      <c r="G79" s="188">
        <v>4766.4249999999984</v>
      </c>
      <c r="H79" s="74">
        <f>(G79-F79)/F79</f>
        <v>-0.20578935599359038</v>
      </c>
      <c r="J79" s="48">
        <f>(F79/B79)*10</f>
        <v>0.65246048139853519</v>
      </c>
      <c r="K79" s="191">
        <f>(G79/C79)*10</f>
        <v>0.58456422023130516</v>
      </c>
      <c r="L79" s="67">
        <f t="shared" si="2"/>
        <v>-0.10406187516781987</v>
      </c>
    </row>
    <row r="80" spans="1:12" ht="20.100000000000001" customHeight="1" x14ac:dyDescent="0.25">
      <c r="A80" s="45" t="s">
        <v>184</v>
      </c>
      <c r="B80" s="25">
        <v>14656.969999999998</v>
      </c>
      <c r="C80" s="188">
        <v>16253.340000000002</v>
      </c>
      <c r="D80" s="67">
        <f>(C80-B80)/B80</f>
        <v>0.108915417033671</v>
      </c>
      <c r="F80" s="25">
        <v>4070.1690000000003</v>
      </c>
      <c r="G80" s="188">
        <v>4561.1559999999999</v>
      </c>
      <c r="H80" s="74">
        <f>(G80-F80)/F80</f>
        <v>0.12063061754929576</v>
      </c>
      <c r="J80" s="48">
        <f>(F80/B80)*10</f>
        <v>2.7769511706717016</v>
      </c>
      <c r="K80" s="191">
        <f>(G80/C80)*10</f>
        <v>2.8062884305625797</v>
      </c>
      <c r="L80" s="67">
        <f t="shared" si="2"/>
        <v>1.0564557346459162E-2</v>
      </c>
    </row>
    <row r="81" spans="1:12" ht="20.100000000000001" customHeight="1" x14ac:dyDescent="0.25">
      <c r="A81" s="45" t="s">
        <v>196</v>
      </c>
      <c r="B81" s="25">
        <v>2878.5000000000009</v>
      </c>
      <c r="C81" s="188">
        <v>8942.6800000000039</v>
      </c>
      <c r="D81" s="67">
        <f>(C81-B81)/B81</f>
        <v>2.1067153031092585</v>
      </c>
      <c r="F81" s="25">
        <v>1742.3010000000004</v>
      </c>
      <c r="G81" s="188">
        <v>4233.7760000000007</v>
      </c>
      <c r="H81" s="74">
        <f>(G81-F81)/F81</f>
        <v>1.429991143895343</v>
      </c>
      <c r="J81" s="48">
        <f>(F81/B81)*10</f>
        <v>6.0528087545596652</v>
      </c>
      <c r="K81" s="191">
        <f>(G81/C81)*10</f>
        <v>4.7343480925181254</v>
      </c>
      <c r="L81" s="67">
        <f>(K81-J81)/J81</f>
        <v>-0.21782625480250387</v>
      </c>
    </row>
    <row r="82" spans="1:12" ht="20.100000000000001" customHeight="1" x14ac:dyDescent="0.25">
      <c r="A82" s="45" t="s">
        <v>197</v>
      </c>
      <c r="B82" s="25">
        <v>31528.12000000001</v>
      </c>
      <c r="C82" s="188">
        <v>34176.960000000006</v>
      </c>
      <c r="D82" s="67">
        <f>(C82-B82)/B82</f>
        <v>8.4015158531494924E-2</v>
      </c>
      <c r="F82" s="25">
        <v>3138.6869999999999</v>
      </c>
      <c r="G82" s="188">
        <v>3352.954999999999</v>
      </c>
      <c r="H82" s="74">
        <f>(G82-F82)/F82</f>
        <v>6.8266762502918937E-2</v>
      </c>
      <c r="J82" s="48">
        <f>(F82/B82)*10</f>
        <v>0.99551987241865325</v>
      </c>
      <c r="K82" s="191">
        <f>(G82/C82)*10</f>
        <v>0.98105712152280322</v>
      </c>
      <c r="L82" s="67">
        <f>(K82-J82)/J82</f>
        <v>-1.4527837461157081E-2</v>
      </c>
    </row>
    <row r="83" spans="1:12" ht="20.100000000000001" customHeight="1" x14ac:dyDescent="0.25">
      <c r="A83" s="45" t="s">
        <v>198</v>
      </c>
      <c r="B83" s="25">
        <v>9498.3399999999947</v>
      </c>
      <c r="C83" s="188">
        <v>15601.879999999992</v>
      </c>
      <c r="D83" s="67">
        <f>(C83-B83)/B83</f>
        <v>0.64259017891547376</v>
      </c>
      <c r="F83" s="25">
        <v>2232.4700000000007</v>
      </c>
      <c r="G83" s="188">
        <v>3279.3269999999998</v>
      </c>
      <c r="H83" s="74">
        <f>(G83-F83)/F83</f>
        <v>0.4689232106142518</v>
      </c>
      <c r="J83" s="48">
        <f>(F83/B83)*10</f>
        <v>2.3503791188776164</v>
      </c>
      <c r="K83" s="191">
        <f>(G83/C83)*10</f>
        <v>2.1018793888941598</v>
      </c>
      <c r="L83" s="67">
        <f>(K83-J83)/J83</f>
        <v>-0.10572750922928699</v>
      </c>
    </row>
    <row r="84" spans="1:12" ht="20.100000000000001" customHeight="1" x14ac:dyDescent="0.25">
      <c r="A84" s="45" t="s">
        <v>199</v>
      </c>
      <c r="B84" s="25">
        <v>3667.7200000000016</v>
      </c>
      <c r="C84" s="188">
        <v>1252.9799999999993</v>
      </c>
      <c r="D84" s="67">
        <f>(C84-B84)/B84</f>
        <v>-0.658376320984154</v>
      </c>
      <c r="F84" s="25">
        <v>8389.007999999998</v>
      </c>
      <c r="G84" s="188">
        <v>2915.7250000000013</v>
      </c>
      <c r="H84" s="74">
        <f>(G84-F84)/F84</f>
        <v>-0.65243506741202273</v>
      </c>
      <c r="J84" s="48">
        <f>(F84/B84)*10</f>
        <v>22.872542069732678</v>
      </c>
      <c r="K84" s="191">
        <f>(G84/C84)*10</f>
        <v>23.27032354866002</v>
      </c>
      <c r="L84" s="67">
        <f t="shared" si="2"/>
        <v>1.739122296571172E-2</v>
      </c>
    </row>
    <row r="85" spans="1:12" ht="20.100000000000001" customHeight="1" x14ac:dyDescent="0.25">
      <c r="A85" s="45" t="s">
        <v>200</v>
      </c>
      <c r="B85" s="25">
        <v>6784.4000000000015</v>
      </c>
      <c r="C85" s="188">
        <v>10608.929999999997</v>
      </c>
      <c r="D85" s="67">
        <f>(C85-B85)/B85</f>
        <v>0.56372413183184866</v>
      </c>
      <c r="F85" s="25">
        <v>1866.1369999999999</v>
      </c>
      <c r="G85" s="188">
        <v>2840.4349999999986</v>
      </c>
      <c r="H85" s="74">
        <f>(G85-F85)/F85</f>
        <v>0.52209350117381448</v>
      </c>
      <c r="J85" s="48">
        <f>(F85/B85)*10</f>
        <v>2.7506293850598422</v>
      </c>
      <c r="K85" s="191">
        <f>(G85/C85)*10</f>
        <v>2.6774000771048536</v>
      </c>
      <c r="L85" s="67">
        <f t="shared" si="2"/>
        <v>-2.6622746180469326E-2</v>
      </c>
    </row>
    <row r="86" spans="1:12" ht="20.100000000000001" customHeight="1" x14ac:dyDescent="0.25">
      <c r="A86" s="45" t="s">
        <v>201</v>
      </c>
      <c r="B86" s="25">
        <v>55431.039999999957</v>
      </c>
      <c r="C86" s="188">
        <v>60150.100000000042</v>
      </c>
      <c r="D86" s="67">
        <f>(C86-B86)/B86</f>
        <v>8.5133888882476111E-2</v>
      </c>
      <c r="F86" s="25">
        <v>2942.9930000000013</v>
      </c>
      <c r="G86" s="188">
        <v>2563.1929999999993</v>
      </c>
      <c r="H86" s="74">
        <f>(G86-F86)/F86</f>
        <v>-0.12905229472173457</v>
      </c>
      <c r="J86" s="48">
        <f>(F86/B86)*10</f>
        <v>0.53092869987645974</v>
      </c>
      <c r="K86" s="191">
        <f>(G86/C86)*10</f>
        <v>0.4261327911341789</v>
      </c>
      <c r="L86" s="67">
        <f t="shared" si="2"/>
        <v>-0.19738226388339056</v>
      </c>
    </row>
    <row r="87" spans="1:12" ht="20.100000000000001" customHeight="1" x14ac:dyDescent="0.25">
      <c r="A87" s="45" t="s">
        <v>202</v>
      </c>
      <c r="B87" s="25">
        <v>8264.3599999999988</v>
      </c>
      <c r="C87" s="188">
        <v>7929.3600000000024</v>
      </c>
      <c r="D87" s="67">
        <f>(C87-B87)/B87</f>
        <v>-4.0535504261672579E-2</v>
      </c>
      <c r="F87" s="25">
        <v>1890.9220000000003</v>
      </c>
      <c r="G87" s="188">
        <v>1704.9950000000003</v>
      </c>
      <c r="H87" s="74">
        <f>(G87-F87)/F87</f>
        <v>-9.832610758138087E-2</v>
      </c>
      <c r="J87" s="48">
        <f>(F87/B87)*10</f>
        <v>2.2880440832683964</v>
      </c>
      <c r="K87" s="191">
        <f>(G87/C87)*10</f>
        <v>2.1502302834024434</v>
      </c>
      <c r="L87" s="67">
        <f t="shared" ref="L87:L88" si="3">(K87-J87)/J87</f>
        <v>-6.0232143634702383E-2</v>
      </c>
    </row>
    <row r="88" spans="1:12" ht="20.100000000000001" customHeight="1" x14ac:dyDescent="0.25">
      <c r="A88" s="45" t="s">
        <v>203</v>
      </c>
      <c r="B88" s="25">
        <v>1216.4000000000001</v>
      </c>
      <c r="C88" s="188">
        <v>1849.4100000000003</v>
      </c>
      <c r="D88" s="67">
        <f>(C88-B88)/B88</f>
        <v>0.52039625123314714</v>
      </c>
      <c r="F88" s="25">
        <v>844.20599999999968</v>
      </c>
      <c r="G88" s="188">
        <v>1527.5759999999998</v>
      </c>
      <c r="H88" s="74">
        <f>(G88-F88)/F88</f>
        <v>0.80948251966937024</v>
      </c>
      <c r="J88" s="48">
        <f>(F88/B88)*10</f>
        <v>6.9402005919105525</v>
      </c>
      <c r="K88" s="191">
        <f>(G88/C88)*10</f>
        <v>8.2598017746200121</v>
      </c>
      <c r="L88" s="67">
        <f t="shared" si="3"/>
        <v>0.19013876691800194</v>
      </c>
    </row>
    <row r="89" spans="1:12" ht="20.100000000000001" customHeight="1" x14ac:dyDescent="0.25">
      <c r="A89" s="45" t="s">
        <v>204</v>
      </c>
      <c r="B89" s="25">
        <v>7354.3200000000015</v>
      </c>
      <c r="C89" s="188">
        <v>5507.920000000001</v>
      </c>
      <c r="D89" s="67">
        <f>(C89-B89)/B89</f>
        <v>-0.25106332060611997</v>
      </c>
      <c r="F89" s="25">
        <v>1305.8919999999994</v>
      </c>
      <c r="G89" s="188">
        <v>1214.9910000000004</v>
      </c>
      <c r="H89" s="74">
        <f>(G89-F89)/F89</f>
        <v>-6.960835964995496E-2</v>
      </c>
      <c r="J89" s="48">
        <f>(F89/B89)*10</f>
        <v>1.7756801444593098</v>
      </c>
      <c r="K89" s="191">
        <f>(G89/C89)*10</f>
        <v>2.2058980522592924</v>
      </c>
      <c r="L89" s="67">
        <f t="shared" ref="L89:L94" si="4">(K89-J89)/J89</f>
        <v>0.24228344791847795</v>
      </c>
    </row>
    <row r="90" spans="1:12" ht="20.100000000000001" customHeight="1" x14ac:dyDescent="0.25">
      <c r="A90" s="45" t="s">
        <v>205</v>
      </c>
      <c r="B90" s="25">
        <v>3347.8600000000019</v>
      </c>
      <c r="C90" s="188">
        <v>2735.0599999999995</v>
      </c>
      <c r="D90" s="67">
        <f>(C90-B90)/B90</f>
        <v>-0.18304230164941249</v>
      </c>
      <c r="F90" s="25">
        <v>1435.7579999999998</v>
      </c>
      <c r="G90" s="188">
        <v>1152.7839999999997</v>
      </c>
      <c r="H90" s="74">
        <f>(G90-F90)/F90</f>
        <v>-0.19709031744904099</v>
      </c>
      <c r="J90" s="48">
        <f>(F90/B90)*10</f>
        <v>4.2885843494052889</v>
      </c>
      <c r="K90" s="191">
        <f>(G90/C90)*10</f>
        <v>4.2148398938231697</v>
      </c>
      <c r="L90" s="67">
        <f t="shared" si="4"/>
        <v>-1.719552411096812E-2</v>
      </c>
    </row>
    <row r="91" spans="1:12" ht="20.100000000000001" customHeight="1" x14ac:dyDescent="0.25">
      <c r="A91" s="45" t="s">
        <v>206</v>
      </c>
      <c r="B91" s="25">
        <v>1980.0099999999993</v>
      </c>
      <c r="C91" s="188">
        <v>2328.9500000000003</v>
      </c>
      <c r="D91" s="67">
        <f>(C91-B91)/B91</f>
        <v>0.17623143317458048</v>
      </c>
      <c r="F91" s="25">
        <v>1038.1749999999997</v>
      </c>
      <c r="G91" s="188">
        <v>1095.7170000000001</v>
      </c>
      <c r="H91" s="74">
        <f>(G91-F91)/F91</f>
        <v>5.5426108315072491E-2</v>
      </c>
      <c r="J91" s="48">
        <f>(F91/B91)*10</f>
        <v>5.2432815995878812</v>
      </c>
      <c r="K91" s="191">
        <f>(G91/C91)*10</f>
        <v>4.7047682431997249</v>
      </c>
      <c r="L91" s="67">
        <f t="shared" si="4"/>
        <v>-0.10270540427019659</v>
      </c>
    </row>
    <row r="92" spans="1:12" ht="20.100000000000001" customHeight="1" x14ac:dyDescent="0.25">
      <c r="A92" s="45" t="s">
        <v>207</v>
      </c>
      <c r="B92" s="25">
        <v>1844.3900000000003</v>
      </c>
      <c r="C92" s="188">
        <v>4669.1500000000015</v>
      </c>
      <c r="D92" s="67">
        <f>(C92-B92)/B92</f>
        <v>1.5315415936976455</v>
      </c>
      <c r="F92" s="25">
        <v>495.60699999999997</v>
      </c>
      <c r="G92" s="188">
        <v>979.23099999999988</v>
      </c>
      <c r="H92" s="74">
        <f>(G92-F92)/F92</f>
        <v>0.97582156829907551</v>
      </c>
      <c r="J92" s="48">
        <f>(F92/B92)*10</f>
        <v>2.6871052217806426</v>
      </c>
      <c r="K92" s="191">
        <f>(G92/C92)*10</f>
        <v>2.0972361136395263</v>
      </c>
      <c r="L92" s="67">
        <f t="shared" si="4"/>
        <v>-0.21951842576162031</v>
      </c>
    </row>
    <row r="93" spans="1:12" ht="20.100000000000001" customHeight="1" x14ac:dyDescent="0.25">
      <c r="A93" s="45" t="s">
        <v>208</v>
      </c>
      <c r="B93" s="25">
        <v>2614.6999999999985</v>
      </c>
      <c r="C93" s="188">
        <v>1315.9999999999998</v>
      </c>
      <c r="D93" s="67">
        <f>(C93-B93)/B93</f>
        <v>-0.49669178108387174</v>
      </c>
      <c r="F93" s="25">
        <v>1491.2259999999997</v>
      </c>
      <c r="G93" s="188">
        <v>964.96799999999951</v>
      </c>
      <c r="H93" s="74">
        <f>(G93-F93)/F93</f>
        <v>-0.35290291344169178</v>
      </c>
      <c r="J93" s="48">
        <f>(F93/B93)*10</f>
        <v>5.7032393773664305</v>
      </c>
      <c r="K93" s="191">
        <f>(G93/C93)*10</f>
        <v>7.3325835866261366</v>
      </c>
      <c r="L93" s="67">
        <f t="shared" si="4"/>
        <v>0.28568750168997536</v>
      </c>
    </row>
    <row r="94" spans="1:12" ht="20.100000000000001" customHeight="1" x14ac:dyDescent="0.25">
      <c r="A94" s="45" t="s">
        <v>209</v>
      </c>
      <c r="B94" s="25">
        <v>2275.02</v>
      </c>
      <c r="C94" s="188">
        <v>1587.3899999999999</v>
      </c>
      <c r="D94" s="67">
        <f>(C94-B94)/B94</f>
        <v>-0.30225228789197461</v>
      </c>
      <c r="F94" s="25">
        <v>2080.777</v>
      </c>
      <c r="G94" s="188">
        <v>930.8</v>
      </c>
      <c r="H94" s="74">
        <f>(G94-F94)/F94</f>
        <v>-0.55266710464408253</v>
      </c>
      <c r="J94" s="48">
        <f>(F94/B94)*10</f>
        <v>9.1461921213879442</v>
      </c>
      <c r="K94" s="191">
        <f>(G94/C94)*10</f>
        <v>5.8637133911641124</v>
      </c>
      <c r="L94" s="67">
        <f t="shared" si="4"/>
        <v>-0.35889020115244552</v>
      </c>
    </row>
    <row r="95" spans="1:12" ht="20.100000000000001" customHeight="1" thickBot="1" x14ac:dyDescent="0.3">
      <c r="A95" s="14" t="s">
        <v>17</v>
      </c>
      <c r="B95" s="25">
        <f>B96-SUM(B68:B94)</f>
        <v>55936.900000000373</v>
      </c>
      <c r="C95" s="188">
        <f>C96-SUM(C68:C94)</f>
        <v>52597.090000000317</v>
      </c>
      <c r="D95" s="67">
        <f>(C95-B95)/B95</f>
        <v>-5.9706740988507291E-2</v>
      </c>
      <c r="F95" s="25">
        <f>F96-SUM(F68:F94)</f>
        <v>12868.043999999994</v>
      </c>
      <c r="G95" s="188">
        <f>G96-SUM(G68:G94)</f>
        <v>11531.294999999867</v>
      </c>
      <c r="H95" s="74">
        <f>(G95-F95)/F95</f>
        <v>-0.10388128918428688</v>
      </c>
      <c r="J95" s="48">
        <f>(F95/B95)*10</f>
        <v>2.3004571222216299</v>
      </c>
      <c r="K95" s="191">
        <f>(G95/C95)*10</f>
        <v>2.1923826964571229</v>
      </c>
      <c r="L95" s="67">
        <f t="shared" si="2"/>
        <v>-4.6979543639629251E-2</v>
      </c>
    </row>
    <row r="96" spans="1:12" s="2" customFormat="1" ht="26.25" customHeight="1" thickBot="1" x14ac:dyDescent="0.3">
      <c r="A96" s="18" t="s">
        <v>18</v>
      </c>
      <c r="B96" s="23">
        <v>1395240.0000000007</v>
      </c>
      <c r="C96" s="193">
        <v>1724570.4000000004</v>
      </c>
      <c r="D96" s="72">
        <f>(C96-B96)/B96</f>
        <v>0.23603853100541808</v>
      </c>
      <c r="F96" s="23">
        <v>364472.38599999977</v>
      </c>
      <c r="G96" s="193">
        <v>457375.41099999973</v>
      </c>
      <c r="H96" s="75">
        <f>(G96-F96)/F96</f>
        <v>0.25489729419446339</v>
      </c>
      <c r="J96" s="44">
        <f>(F96/B96)*10</f>
        <v>2.6122558556234021</v>
      </c>
      <c r="K96" s="198">
        <f>(G96/C96)*10</f>
        <v>2.6521121492053883</v>
      </c>
      <c r="L96" s="72">
        <f t="shared" si="2"/>
        <v>1.525742338606976E-2</v>
      </c>
    </row>
  </sheetData>
  <customSheetViews>
    <customSheetView guid="{D2454DF7-9151-402B-B9E4-208D72282370}" showGridLines="0" fitToPage="1" hiddenColumns="1" topLeftCell="A25">
      <selection activeCell="N7" sqref="N7:N10"/>
      <pageMargins left="0.31496062992125984" right="0.31496062992125984" top="0.35433070866141736" bottom="0.35433070866141736" header="0.31496062992125984" footer="0.31496062992125984"/>
      <printOptions horizontalCentered="1"/>
      <pageSetup paperSize="9" scale="44" orientation="portrait" r:id="rId1"/>
    </customSheetView>
  </customSheetViews>
  <mergeCells count="21">
    <mergeCell ref="F4:G4"/>
    <mergeCell ref="F5:G5"/>
    <mergeCell ref="A4:A6"/>
    <mergeCell ref="B4:C4"/>
    <mergeCell ref="B5:C5"/>
    <mergeCell ref="A36:A38"/>
    <mergeCell ref="B36:C36"/>
    <mergeCell ref="F36:G36"/>
    <mergeCell ref="B37:C37"/>
    <mergeCell ref="F37:G37"/>
    <mergeCell ref="A65:A67"/>
    <mergeCell ref="B65:C65"/>
    <mergeCell ref="F65:G65"/>
    <mergeCell ref="B66:C66"/>
    <mergeCell ref="F66:G66"/>
    <mergeCell ref="J66:K66"/>
    <mergeCell ref="J4:K4"/>
    <mergeCell ref="J5:K5"/>
    <mergeCell ref="J36:K36"/>
    <mergeCell ref="J37:K37"/>
    <mergeCell ref="J65:K65"/>
  </mergeCells>
  <conditionalFormatting sqref="M7:M33">
    <cfRule type="cellIs" dxfId="3" priority="27" operator="greaterThan">
      <formula>0</formula>
    </cfRule>
    <cfRule type="cellIs" dxfId="2" priority="28" operator="lessThan">
      <formula>0</formula>
    </cfRule>
  </conditionalFormatting>
  <printOptions horizontalCentered="1"/>
  <pageMargins left="0.31496062992125984" right="0.31496062992125984" top="0.35433070866141736" bottom="0.35433070866141736" header="0.31496062992125984" footer="0.31496062992125984"/>
  <pageSetup paperSize="9" scale="82" fitToHeight="3" orientation="landscape" r:id="rId2"/>
  <ignoredErrors>
    <ignoredError sqref="H28:H31 J28:L31 D28:D31 H68 D68 L82:M96 D70:D96 H70:H95" evalError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" id="{5808023C-AE2D-4A8A-84ED-44A967D2F94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L7:L33 L39:L62 L68:L96</xm:sqref>
        </x14:conditionalFormatting>
        <x14:conditionalFormatting xmlns:xm="http://schemas.microsoft.com/office/excel/2006/main">
          <x14:cfRule type="iconSet" priority="249" id="{E489B013-DFD0-4B47-944A-DED4BCDCCC5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H7:H33 H39:H62 H68:H96</xm:sqref>
        </x14:conditionalFormatting>
        <x14:conditionalFormatting xmlns:xm="http://schemas.microsoft.com/office/excel/2006/main">
          <x14:cfRule type="iconSet" priority="250" id="{B666C80E-09AD-47EE-AB05-0B5F8A38A52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D7:D33 D39:D62 D68:D96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M96"/>
  <sheetViews>
    <sheetView showGridLines="0" zoomScaleNormal="100" workbookViewId="0">
      <selection activeCell="O10" sqref="O10"/>
    </sheetView>
  </sheetViews>
  <sheetFormatPr defaultRowHeight="15" x14ac:dyDescent="0.25"/>
  <cols>
    <col min="1" max="1" width="26.7109375" customWidth="1"/>
    <col min="2" max="3" width="9.7109375" customWidth="1"/>
    <col min="4" max="4" width="11" customWidth="1"/>
    <col min="5" max="5" width="1.85546875" customWidth="1"/>
    <col min="6" max="7" width="9.7109375" customWidth="1"/>
    <col min="8" max="8" width="10.85546875" customWidth="1"/>
    <col min="9" max="9" width="1.85546875" customWidth="1"/>
    <col min="10" max="11" width="9.7109375" style="41" customWidth="1"/>
    <col min="12" max="12" width="10.85546875" customWidth="1"/>
    <col min="13" max="13" width="1.85546875" customWidth="1"/>
  </cols>
  <sheetData>
    <row r="1" spans="1:13" ht="15.75" x14ac:dyDescent="0.25">
      <c r="A1" s="6" t="s">
        <v>160</v>
      </c>
    </row>
    <row r="3" spans="1:13" ht="8.25" customHeight="1" thickBot="1" x14ac:dyDescent="0.3"/>
    <row r="4" spans="1:13" x14ac:dyDescent="0.25">
      <c r="A4" s="382" t="s">
        <v>3</v>
      </c>
      <c r="B4" s="377" t="s">
        <v>1</v>
      </c>
      <c r="C4" s="370"/>
      <c r="D4" s="178" t="s">
        <v>0</v>
      </c>
      <c r="F4" s="385" t="s">
        <v>19</v>
      </c>
      <c r="G4" s="386"/>
      <c r="H4" s="178" t="s">
        <v>0</v>
      </c>
      <c r="J4" s="369" t="s">
        <v>22</v>
      </c>
      <c r="K4" s="370"/>
      <c r="L4" s="178" t="s">
        <v>0</v>
      </c>
    </row>
    <row r="5" spans="1:13" x14ac:dyDescent="0.25">
      <c r="A5" s="383"/>
      <c r="B5" s="380" t="s">
        <v>73</v>
      </c>
      <c r="C5" s="372"/>
      <c r="D5" s="179" t="s">
        <v>134</v>
      </c>
      <c r="F5" s="367" t="str">
        <f>B5</f>
        <v>dez</v>
      </c>
      <c r="G5" s="372"/>
      <c r="H5" s="179" t="str">
        <f>D5</f>
        <v>2020 /2019</v>
      </c>
      <c r="J5" s="367" t="str">
        <f>B5</f>
        <v>dez</v>
      </c>
      <c r="K5" s="368"/>
      <c r="L5" s="179" t="str">
        <f>H5</f>
        <v>2020 /2019</v>
      </c>
    </row>
    <row r="6" spans="1:13" ht="19.5" customHeight="1" thickBot="1" x14ac:dyDescent="0.3">
      <c r="A6" s="384"/>
      <c r="B6" s="120">
        <v>2019</v>
      </c>
      <c r="C6" s="182">
        <v>2020</v>
      </c>
      <c r="D6" s="180" t="s">
        <v>1</v>
      </c>
      <c r="F6" s="31">
        <f>B6</f>
        <v>2019</v>
      </c>
      <c r="G6" s="182">
        <f>C6</f>
        <v>2020</v>
      </c>
      <c r="H6" s="325">
        <v>1000</v>
      </c>
      <c r="J6" s="31">
        <f>B6</f>
        <v>2019</v>
      </c>
      <c r="K6" s="182">
        <f>C6</f>
        <v>2020</v>
      </c>
      <c r="L6" s="180"/>
    </row>
    <row r="7" spans="1:13" ht="20.100000000000001" customHeight="1" x14ac:dyDescent="0.25">
      <c r="A7" s="14" t="s">
        <v>161</v>
      </c>
      <c r="B7" s="25">
        <v>32830.420000000006</v>
      </c>
      <c r="C7" s="195">
        <v>33652.920000000013</v>
      </c>
      <c r="D7" s="67">
        <f>(C7-B7)/B7</f>
        <v>2.5052984396788318E-2</v>
      </c>
      <c r="E7" s="1"/>
      <c r="F7" s="25">
        <v>9348.5740000000023</v>
      </c>
      <c r="G7" s="195">
        <v>10224.784999999998</v>
      </c>
      <c r="H7" s="67">
        <f>(G7-F7)/F7</f>
        <v>9.372670099204386E-2</v>
      </c>
      <c r="I7" s="1"/>
      <c r="J7" s="48">
        <f>(F7/B7)*10</f>
        <v>2.84753408576558</v>
      </c>
      <c r="K7" s="197">
        <f>(G7/C7)*10</f>
        <v>3.0383054427372107</v>
      </c>
      <c r="L7" s="67">
        <f>(K7-J7)/J7</f>
        <v>6.6995284771223546E-2</v>
      </c>
      <c r="M7" s="4"/>
    </row>
    <row r="8" spans="1:13" ht="20.100000000000001" customHeight="1" x14ac:dyDescent="0.25">
      <c r="A8" s="14" t="s">
        <v>162</v>
      </c>
      <c r="B8" s="25">
        <v>18080.859999999997</v>
      </c>
      <c r="C8" s="188">
        <v>21645.620000000003</v>
      </c>
      <c r="D8" s="67">
        <f>(C8-B8)/B8</f>
        <v>0.19715655118174724</v>
      </c>
      <c r="E8" s="1"/>
      <c r="F8" s="25">
        <v>8061.6379999999999</v>
      </c>
      <c r="G8" s="188">
        <v>7958.9049999999988</v>
      </c>
      <c r="H8" s="67">
        <f>(G8-F8)/F8</f>
        <v>-1.2743439980808005E-2</v>
      </c>
      <c r="I8" s="1"/>
      <c r="J8" s="48">
        <f>(F8/B8)*10</f>
        <v>4.4586584930141608</v>
      </c>
      <c r="K8" s="191">
        <f>(G8/C8)*10</f>
        <v>3.6769124654318048</v>
      </c>
      <c r="L8" s="67">
        <f t="shared" ref="L8:L33" si="0">(K8-J8)/J8</f>
        <v>-0.1753321158835551</v>
      </c>
      <c r="M8" s="4"/>
    </row>
    <row r="9" spans="1:13" ht="20.100000000000001" customHeight="1" x14ac:dyDescent="0.25">
      <c r="A9" s="14" t="s">
        <v>164</v>
      </c>
      <c r="B9" s="25">
        <v>15310.18</v>
      </c>
      <c r="C9" s="188">
        <v>24412.900000000005</v>
      </c>
      <c r="D9" s="67">
        <f>(C9-B9)/B9</f>
        <v>0.59455342784996679</v>
      </c>
      <c r="E9" s="1"/>
      <c r="F9" s="25">
        <v>4552.74</v>
      </c>
      <c r="G9" s="188">
        <v>6665.829999999999</v>
      </c>
      <c r="H9" s="67">
        <f>(G9-F9)/F9</f>
        <v>0.46413588300671671</v>
      </c>
      <c r="I9" s="1"/>
      <c r="J9" s="48">
        <f>(F9/B9)*10</f>
        <v>2.9736685003050258</v>
      </c>
      <c r="K9" s="191">
        <f>(G9/C9)*10</f>
        <v>2.7304539812967725</v>
      </c>
      <c r="L9" s="67">
        <f t="shared" si="0"/>
        <v>-8.1789385394944139E-2</v>
      </c>
      <c r="M9" s="4"/>
    </row>
    <row r="10" spans="1:13" ht="20.100000000000001" customHeight="1" x14ac:dyDescent="0.25">
      <c r="A10" s="14" t="s">
        <v>163</v>
      </c>
      <c r="B10" s="25">
        <v>12458.929999999997</v>
      </c>
      <c r="C10" s="188">
        <v>17058.620000000003</v>
      </c>
      <c r="D10" s="67">
        <f>(C10-B10)/B10</f>
        <v>0.36918820476557834</v>
      </c>
      <c r="E10" s="1"/>
      <c r="F10" s="25">
        <v>4646.1049999999996</v>
      </c>
      <c r="G10" s="188">
        <v>6087.367000000002</v>
      </c>
      <c r="H10" s="67">
        <f>(G10-F10)/F10</f>
        <v>0.31020865865063374</v>
      </c>
      <c r="I10" s="1"/>
      <c r="J10" s="48">
        <f>(F10/B10)*10</f>
        <v>3.7291364507224944</v>
      </c>
      <c r="K10" s="191">
        <f>(G10/C10)*10</f>
        <v>3.5684990931271114</v>
      </c>
      <c r="L10" s="67">
        <f t="shared" si="0"/>
        <v>-4.3076288496834335E-2</v>
      </c>
      <c r="M10" s="4"/>
    </row>
    <row r="11" spans="1:13" ht="20.100000000000001" customHeight="1" x14ac:dyDescent="0.25">
      <c r="A11" s="14" t="s">
        <v>167</v>
      </c>
      <c r="B11" s="25">
        <v>15566.659999999998</v>
      </c>
      <c r="C11" s="188">
        <v>11718.529999999999</v>
      </c>
      <c r="D11" s="67">
        <f>(C11-B11)/B11</f>
        <v>-0.24720331786009328</v>
      </c>
      <c r="E11" s="1"/>
      <c r="F11" s="25">
        <v>5933.3810000000012</v>
      </c>
      <c r="G11" s="188">
        <v>4727.8450000000003</v>
      </c>
      <c r="H11" s="67">
        <f>(G11-F11)/F11</f>
        <v>-0.2031785924416451</v>
      </c>
      <c r="I11" s="1"/>
      <c r="J11" s="48">
        <f>(F11/B11)*10</f>
        <v>3.8115954225248077</v>
      </c>
      <c r="K11" s="191">
        <f>(G11/C11)*10</f>
        <v>4.0345034744118937</v>
      </c>
      <c r="L11" s="67">
        <f t="shared" si="0"/>
        <v>5.8481561440073139E-2</v>
      </c>
      <c r="M11" s="4"/>
    </row>
    <row r="12" spans="1:13" ht="20.100000000000001" customHeight="1" x14ac:dyDescent="0.25">
      <c r="A12" s="14" t="s">
        <v>166</v>
      </c>
      <c r="B12" s="25">
        <v>14697.940000000004</v>
      </c>
      <c r="C12" s="188">
        <v>11966.269999999999</v>
      </c>
      <c r="D12" s="67">
        <f>(C12-B12)/B12</f>
        <v>-0.18585393599375183</v>
      </c>
      <c r="E12" s="1"/>
      <c r="F12" s="25">
        <v>3135.5569999999998</v>
      </c>
      <c r="G12" s="188">
        <v>3633.1489999999999</v>
      </c>
      <c r="H12" s="67">
        <f>(G12-F12)/F12</f>
        <v>0.15869333582518197</v>
      </c>
      <c r="I12" s="1"/>
      <c r="J12" s="48">
        <f>(F12/B12)*10</f>
        <v>2.1333309293683325</v>
      </c>
      <c r="K12" s="191">
        <f>(G12/C12)*10</f>
        <v>3.0361583016261546</v>
      </c>
      <c r="L12" s="67">
        <f t="shared" si="0"/>
        <v>0.4232008076333213</v>
      </c>
      <c r="M12" s="4"/>
    </row>
    <row r="13" spans="1:13" ht="20.100000000000001" customHeight="1" x14ac:dyDescent="0.25">
      <c r="A13" s="14" t="s">
        <v>168</v>
      </c>
      <c r="B13" s="25">
        <v>10483.199999999995</v>
      </c>
      <c r="C13" s="188">
        <v>10122.32</v>
      </c>
      <c r="D13" s="67">
        <f>(C13-B13)/B13</f>
        <v>-3.4424603174602768E-2</v>
      </c>
      <c r="E13" s="1"/>
      <c r="F13" s="25">
        <v>3777.3090000000002</v>
      </c>
      <c r="G13" s="188">
        <v>3392.547</v>
      </c>
      <c r="H13" s="67">
        <f>(G13-F13)/F13</f>
        <v>-0.10186140450781235</v>
      </c>
      <c r="I13" s="1"/>
      <c r="J13" s="48">
        <f>(F13/B13)*10</f>
        <v>3.6032022664835184</v>
      </c>
      <c r="K13" s="191">
        <f>(G13/C13)*10</f>
        <v>3.3515508302444501</v>
      </c>
      <c r="L13" s="67">
        <f t="shared" si="0"/>
        <v>-6.9841051827674125E-2</v>
      </c>
      <c r="M13" s="4"/>
    </row>
    <row r="14" spans="1:13" ht="20.100000000000001" customHeight="1" x14ac:dyDescent="0.25">
      <c r="A14" s="14" t="s">
        <v>165</v>
      </c>
      <c r="B14" s="25">
        <v>9064.18</v>
      </c>
      <c r="C14" s="188">
        <v>7625.9399999999987</v>
      </c>
      <c r="D14" s="67">
        <f>(C14-B14)/B14</f>
        <v>-0.15867293014922493</v>
      </c>
      <c r="E14" s="1"/>
      <c r="F14" s="25">
        <v>3520.6469999999995</v>
      </c>
      <c r="G14" s="188">
        <v>3095.1430000000005</v>
      </c>
      <c r="H14" s="67">
        <f>(G14-F14)/F14</f>
        <v>-0.12085960336267711</v>
      </c>
      <c r="I14" s="1"/>
      <c r="J14" s="48">
        <f>(F14/B14)*10</f>
        <v>3.8841318243900709</v>
      </c>
      <c r="K14" s="191">
        <f>(G14/C14)*10</f>
        <v>4.0587035827714368</v>
      </c>
      <c r="L14" s="67">
        <f t="shared" si="0"/>
        <v>4.4944859308110416E-2</v>
      </c>
      <c r="M14" s="4"/>
    </row>
    <row r="15" spans="1:13" ht="20.100000000000001" customHeight="1" x14ac:dyDescent="0.25">
      <c r="A15" s="14" t="s">
        <v>172</v>
      </c>
      <c r="B15" s="25">
        <v>11529.269999999997</v>
      </c>
      <c r="C15" s="188">
        <v>10056.189999999999</v>
      </c>
      <c r="D15" s="67">
        <f>(C15-B15)/B15</f>
        <v>-0.12776871389081862</v>
      </c>
      <c r="E15" s="1"/>
      <c r="F15" s="25">
        <v>2495.1489999999999</v>
      </c>
      <c r="G15" s="188">
        <v>2299.4700000000003</v>
      </c>
      <c r="H15" s="67">
        <f>(G15-F15)/F15</f>
        <v>-7.8423773490080007E-2</v>
      </c>
      <c r="I15" s="1"/>
      <c r="J15" s="48">
        <f>(F15/B15)*10</f>
        <v>2.1641864575987904</v>
      </c>
      <c r="K15" s="191">
        <f>(G15/C15)*10</f>
        <v>2.2866214739379433</v>
      </c>
      <c r="L15" s="67">
        <f t="shared" si="0"/>
        <v>5.6573229126938157E-2</v>
      </c>
      <c r="M15" s="4"/>
    </row>
    <row r="16" spans="1:13" ht="20.100000000000001" customHeight="1" x14ac:dyDescent="0.25">
      <c r="A16" s="14" t="s">
        <v>169</v>
      </c>
      <c r="B16" s="25">
        <v>7026.5999999999985</v>
      </c>
      <c r="C16" s="188">
        <v>7029.7900000000009</v>
      </c>
      <c r="D16" s="67">
        <f>(C16-B16)/B16</f>
        <v>4.5398912703189723E-4</v>
      </c>
      <c r="E16" s="1"/>
      <c r="F16" s="25">
        <v>2349.5360000000005</v>
      </c>
      <c r="G16" s="188">
        <v>2123.8380000000006</v>
      </c>
      <c r="H16" s="67">
        <f>(G16-F16)/F16</f>
        <v>-9.6060669000176985E-2</v>
      </c>
      <c r="I16" s="1"/>
      <c r="J16" s="48">
        <f>(F16/B16)*10</f>
        <v>3.343773660091653</v>
      </c>
      <c r="K16" s="191">
        <f>(G16/C16)*10</f>
        <v>3.0211969347590757</v>
      </c>
      <c r="L16" s="67">
        <f t="shared" si="0"/>
        <v>-9.6470861405055591E-2</v>
      </c>
      <c r="M16" s="4"/>
    </row>
    <row r="17" spans="1:13" ht="20.100000000000001" customHeight="1" x14ac:dyDescent="0.25">
      <c r="A17" s="14" t="s">
        <v>170</v>
      </c>
      <c r="B17" s="25">
        <v>4820.6200000000008</v>
      </c>
      <c r="C17" s="188">
        <v>8018.76</v>
      </c>
      <c r="D17" s="67">
        <f>(C17-B17)/B17</f>
        <v>0.66342918545747209</v>
      </c>
      <c r="E17" s="1"/>
      <c r="F17" s="25">
        <v>1242.8679999999999</v>
      </c>
      <c r="G17" s="188">
        <v>1756.5729999999999</v>
      </c>
      <c r="H17" s="67">
        <f>(G17-F17)/F17</f>
        <v>0.41332225143780349</v>
      </c>
      <c r="I17" s="1"/>
      <c r="J17" s="48">
        <f>(F17/B17)*10</f>
        <v>2.5782326754649807</v>
      </c>
      <c r="K17" s="191">
        <f>(G17/C17)*10</f>
        <v>2.1905793414443129</v>
      </c>
      <c r="L17" s="67">
        <f t="shared" si="0"/>
        <v>-0.15035622568500537</v>
      </c>
      <c r="M17" s="4"/>
    </row>
    <row r="18" spans="1:13" ht="20.100000000000001" customHeight="1" x14ac:dyDescent="0.25">
      <c r="A18" s="14" t="s">
        <v>174</v>
      </c>
      <c r="B18" s="25">
        <v>5914.2499999999982</v>
      </c>
      <c r="C18" s="188">
        <v>5735.6100000000006</v>
      </c>
      <c r="D18" s="67">
        <f>(C18-B18)/B18</f>
        <v>-3.0205013315297402E-2</v>
      </c>
      <c r="E18" s="1"/>
      <c r="F18" s="25">
        <v>1723.3659999999998</v>
      </c>
      <c r="G18" s="188">
        <v>1584.4800000000002</v>
      </c>
      <c r="H18" s="67">
        <f>(G18-F18)/F18</f>
        <v>-8.0589961737668914E-2</v>
      </c>
      <c r="I18" s="1"/>
      <c r="J18" s="48">
        <f>(F18/B18)*10</f>
        <v>2.9139214608783877</v>
      </c>
      <c r="K18" s="191">
        <f>(G18/C18)*10</f>
        <v>2.7625309252198109</v>
      </c>
      <c r="L18" s="67">
        <f t="shared" si="0"/>
        <v>-5.1954226526387155E-2</v>
      </c>
      <c r="M18" s="4"/>
    </row>
    <row r="19" spans="1:13" ht="20.100000000000001" customHeight="1" x14ac:dyDescent="0.25">
      <c r="A19" s="14" t="s">
        <v>176</v>
      </c>
      <c r="B19" s="25">
        <v>4511.82</v>
      </c>
      <c r="C19" s="188">
        <v>3027.7600000000007</v>
      </c>
      <c r="D19" s="67">
        <f>(C19-B19)/B19</f>
        <v>-0.32892712918511802</v>
      </c>
      <c r="E19" s="1"/>
      <c r="F19" s="25">
        <v>1610.1209999999999</v>
      </c>
      <c r="G19" s="188">
        <v>1358.3410000000001</v>
      </c>
      <c r="H19" s="67">
        <f>(G19-F19)/F19</f>
        <v>-0.15637334088556062</v>
      </c>
      <c r="I19" s="1"/>
      <c r="J19" s="48">
        <f>(F19/B19)*10</f>
        <v>3.5686729523784195</v>
      </c>
      <c r="K19" s="191">
        <f>(G19/C19)*10</f>
        <v>4.486290194731418</v>
      </c>
      <c r="L19" s="67">
        <f t="shared" si="0"/>
        <v>0.25713122345420658</v>
      </c>
      <c r="M19" s="4"/>
    </row>
    <row r="20" spans="1:13" ht="20.100000000000001" customHeight="1" x14ac:dyDescent="0.25">
      <c r="A20" s="14" t="s">
        <v>171</v>
      </c>
      <c r="B20" s="25">
        <v>12861.810000000003</v>
      </c>
      <c r="C20" s="188">
        <v>6344.46</v>
      </c>
      <c r="D20" s="67">
        <f>(C20-B20)/B20</f>
        <v>-0.50672106025512753</v>
      </c>
      <c r="E20" s="1"/>
      <c r="F20" s="25">
        <v>2018.5640000000003</v>
      </c>
      <c r="G20" s="188">
        <v>1042.7640000000001</v>
      </c>
      <c r="H20" s="67">
        <f>(G20-F20)/F20</f>
        <v>-0.48341296089695446</v>
      </c>
      <c r="I20" s="1"/>
      <c r="J20" s="48">
        <f>(F20/B20)*10</f>
        <v>1.5694245211210549</v>
      </c>
      <c r="K20" s="191">
        <f>(G20/C20)*10</f>
        <v>1.6435819596939694</v>
      </c>
      <c r="L20" s="67">
        <f t="shared" si="0"/>
        <v>4.7251357153476288E-2</v>
      </c>
      <c r="M20" s="4"/>
    </row>
    <row r="21" spans="1:13" ht="20.100000000000001" customHeight="1" x14ac:dyDescent="0.25">
      <c r="A21" s="14" t="s">
        <v>173</v>
      </c>
      <c r="B21" s="25">
        <v>2435.1700000000005</v>
      </c>
      <c r="C21" s="188">
        <v>2097.94</v>
      </c>
      <c r="D21" s="67">
        <f>(C21-B21)/B21</f>
        <v>-0.13848314491390762</v>
      </c>
      <c r="E21" s="1"/>
      <c r="F21" s="25">
        <v>1246.9699999999998</v>
      </c>
      <c r="G21" s="188">
        <v>1011.3800000000003</v>
      </c>
      <c r="H21" s="67">
        <f>(G21-F21)/F21</f>
        <v>-0.18892996623816091</v>
      </c>
      <c r="I21" s="1"/>
      <c r="J21" s="48">
        <f>(F21/B21)*10</f>
        <v>5.1206691935265276</v>
      </c>
      <c r="K21" s="191">
        <f>(G21/C21)*10</f>
        <v>4.8208242371087842</v>
      </c>
      <c r="L21" s="67">
        <f t="shared" si="0"/>
        <v>-5.8555814696407825E-2</v>
      </c>
      <c r="M21" s="4"/>
    </row>
    <row r="22" spans="1:13" ht="20.100000000000001" customHeight="1" x14ac:dyDescent="0.25">
      <c r="A22" s="14" t="s">
        <v>175</v>
      </c>
      <c r="B22" s="25">
        <v>1921.1499999999996</v>
      </c>
      <c r="C22" s="188">
        <v>2855.87</v>
      </c>
      <c r="D22" s="67">
        <f>(C22-B22)/B22</f>
        <v>0.48654191499882904</v>
      </c>
      <c r="E22" s="1"/>
      <c r="F22" s="25">
        <v>617.17599999999993</v>
      </c>
      <c r="G22" s="188">
        <v>921.13</v>
      </c>
      <c r="H22" s="67">
        <f>(G22-F22)/F22</f>
        <v>0.49249160693222049</v>
      </c>
      <c r="I22" s="1"/>
      <c r="J22" s="48">
        <f>(F22/B22)*10</f>
        <v>3.2125341592275465</v>
      </c>
      <c r="K22" s="191">
        <f>(G22/C22)*10</f>
        <v>3.2253919120968395</v>
      </c>
      <c r="L22" s="67">
        <f t="shared" si="0"/>
        <v>4.0023707864275818E-3</v>
      </c>
      <c r="M22" s="4"/>
    </row>
    <row r="23" spans="1:13" ht="20.100000000000001" customHeight="1" x14ac:dyDescent="0.25">
      <c r="A23" s="14" t="s">
        <v>177</v>
      </c>
      <c r="B23" s="25">
        <v>4382.630000000001</v>
      </c>
      <c r="C23" s="188">
        <v>3559.92</v>
      </c>
      <c r="D23" s="67">
        <f>(C23-B23)/B23</f>
        <v>-0.18772061524700939</v>
      </c>
      <c r="E23" s="1"/>
      <c r="F23" s="25">
        <v>1026.77</v>
      </c>
      <c r="G23" s="188">
        <v>797.10800000000006</v>
      </c>
      <c r="H23" s="67">
        <f>(G23-F23)/F23</f>
        <v>-0.22367424057968185</v>
      </c>
      <c r="I23" s="1"/>
      <c r="J23" s="48">
        <f>(F23/B23)*10</f>
        <v>2.3428169843221984</v>
      </c>
      <c r="K23" s="191">
        <f>(G23/C23)*10</f>
        <v>2.2391177329827636</v>
      </c>
      <c r="L23" s="67">
        <f t="shared" si="0"/>
        <v>-4.4262634270357266E-2</v>
      </c>
      <c r="M23" s="4"/>
    </row>
    <row r="24" spans="1:13" ht="20.100000000000001" customHeight="1" x14ac:dyDescent="0.25">
      <c r="A24" s="14" t="s">
        <v>178</v>
      </c>
      <c r="B24" s="25">
        <v>2004.4499999999998</v>
      </c>
      <c r="C24" s="188">
        <v>3030.86</v>
      </c>
      <c r="D24" s="67">
        <f>(C24-B24)/B24</f>
        <v>0.51206565392002812</v>
      </c>
      <c r="E24" s="1"/>
      <c r="F24" s="25">
        <v>517.17400000000009</v>
      </c>
      <c r="G24" s="188">
        <v>743.29000000000008</v>
      </c>
      <c r="H24" s="67">
        <f>(G24-F24)/F24</f>
        <v>0.43721455448263052</v>
      </c>
      <c r="I24" s="1"/>
      <c r="J24" s="48">
        <f>(F24/B24)*10</f>
        <v>2.5801292125021833</v>
      </c>
      <c r="K24" s="191">
        <f>(G24/C24)*10</f>
        <v>2.452406247731667</v>
      </c>
      <c r="L24" s="67">
        <f t="shared" si="0"/>
        <v>-4.9502545900269784E-2</v>
      </c>
      <c r="M24" s="4"/>
    </row>
    <row r="25" spans="1:13" ht="20.100000000000001" customHeight="1" x14ac:dyDescent="0.25">
      <c r="A25" s="14" t="s">
        <v>180</v>
      </c>
      <c r="B25" s="25">
        <v>1884.1499999999999</v>
      </c>
      <c r="C25" s="188">
        <v>1684.1699999999998</v>
      </c>
      <c r="D25" s="67">
        <f>(C25-B25)/B25</f>
        <v>-0.10613804633389064</v>
      </c>
      <c r="E25" s="1"/>
      <c r="F25" s="25">
        <v>614.23700000000019</v>
      </c>
      <c r="G25" s="188">
        <v>586.17500000000007</v>
      </c>
      <c r="H25" s="67">
        <f>(G25-F25)/F25</f>
        <v>-4.568594858336459E-2</v>
      </c>
      <c r="I25" s="1"/>
      <c r="J25" s="48">
        <f>(F25/B25)*10</f>
        <v>3.260021760475547</v>
      </c>
      <c r="K25" s="191">
        <f>(G25/C25)*10</f>
        <v>3.4804978119786014</v>
      </c>
      <c r="L25" s="67">
        <f t="shared" si="0"/>
        <v>6.7630239213769247E-2</v>
      </c>
      <c r="M25" s="4"/>
    </row>
    <row r="26" spans="1:13" ht="20.100000000000001" customHeight="1" x14ac:dyDescent="0.25">
      <c r="A26" s="14" t="s">
        <v>182</v>
      </c>
      <c r="B26" s="25">
        <v>961.67000000000007</v>
      </c>
      <c r="C26" s="188">
        <v>1354.7300000000002</v>
      </c>
      <c r="D26" s="67">
        <f>(C26-B26)/B26</f>
        <v>0.40872648621668572</v>
      </c>
      <c r="E26" s="1"/>
      <c r="F26" s="25">
        <v>366.827</v>
      </c>
      <c r="G26" s="188">
        <v>532.20200000000011</v>
      </c>
      <c r="H26" s="67">
        <f>(G26-F26)/F26</f>
        <v>0.45082559353591778</v>
      </c>
      <c r="I26" s="1"/>
      <c r="J26" s="48">
        <f>(F26/B26)*10</f>
        <v>3.8144789792756351</v>
      </c>
      <c r="K26" s="191">
        <f>(G26/C26)*10</f>
        <v>3.9284728322248714</v>
      </c>
      <c r="L26" s="67">
        <f t="shared" si="0"/>
        <v>2.9884514652872372E-2</v>
      </c>
      <c r="M26" s="4"/>
    </row>
    <row r="27" spans="1:13" ht="20.100000000000001" customHeight="1" x14ac:dyDescent="0.25">
      <c r="A27" s="14" t="s">
        <v>198</v>
      </c>
      <c r="B27" s="25">
        <v>1119.1599999999999</v>
      </c>
      <c r="C27" s="188">
        <v>2410.4999999999995</v>
      </c>
      <c r="D27" s="67">
        <f>(C27-B27)/B27</f>
        <v>1.1538475285035203</v>
      </c>
      <c r="E27" s="1"/>
      <c r="F27" s="25">
        <v>182.73899999999998</v>
      </c>
      <c r="G27" s="188">
        <v>513.399</v>
      </c>
      <c r="H27" s="67">
        <f>(G27-F27)/F27</f>
        <v>1.8094659596473663</v>
      </c>
      <c r="I27" s="1"/>
      <c r="J27" s="48">
        <f>(F27/B27)*10</f>
        <v>1.6328228314092712</v>
      </c>
      <c r="K27" s="191">
        <f>(G27/C27)*10</f>
        <v>2.1298444306160551</v>
      </c>
      <c r="L27" s="67">
        <f t="shared" si="0"/>
        <v>0.30439407732791812</v>
      </c>
      <c r="M27" s="4"/>
    </row>
    <row r="28" spans="1:13" ht="20.100000000000001" customHeight="1" x14ac:dyDescent="0.25">
      <c r="A28" s="14" t="s">
        <v>179</v>
      </c>
      <c r="B28" s="25">
        <v>1130.54</v>
      </c>
      <c r="C28" s="188">
        <v>2507.5899999999992</v>
      </c>
      <c r="D28" s="67">
        <f>(C28-B28)/B28</f>
        <v>1.2180462433881147</v>
      </c>
      <c r="E28" s="1"/>
      <c r="F28" s="25">
        <v>346.82399999999996</v>
      </c>
      <c r="G28" s="188">
        <v>506.78599999999994</v>
      </c>
      <c r="H28" s="67">
        <f>(G28-F28)/F28</f>
        <v>0.46121952344705097</v>
      </c>
      <c r="I28" s="1"/>
      <c r="J28" s="48">
        <f>(F28/B28)*10</f>
        <v>3.0677729226741199</v>
      </c>
      <c r="K28" s="191">
        <f>(G28/C28)*10</f>
        <v>2.021008219046974</v>
      </c>
      <c r="L28" s="67">
        <f t="shared" si="0"/>
        <v>-0.34121322862276937</v>
      </c>
      <c r="M28" s="4"/>
    </row>
    <row r="29" spans="1:13" ht="20.100000000000001" customHeight="1" x14ac:dyDescent="0.25">
      <c r="A29" s="14" t="s">
        <v>196</v>
      </c>
      <c r="B29" s="25">
        <v>249.92000000000002</v>
      </c>
      <c r="C29" s="188">
        <v>710.07999999999993</v>
      </c>
      <c r="D29" s="67">
        <f>(C29-B29)/B29</f>
        <v>1.841229193341869</v>
      </c>
      <c r="E29" s="1"/>
      <c r="F29" s="25">
        <v>145.23100000000002</v>
      </c>
      <c r="G29" s="188">
        <v>416.74</v>
      </c>
      <c r="H29" s="67">
        <f>(G29-F29)/F29</f>
        <v>1.8694975590610818</v>
      </c>
      <c r="I29" s="1"/>
      <c r="J29" s="48">
        <f>(F29/B29)*10</f>
        <v>5.8110995518565947</v>
      </c>
      <c r="K29" s="191">
        <f>(G29/C29)*10</f>
        <v>5.8689161784587665</v>
      </c>
      <c r="L29" s="67">
        <f t="shared" ref="L29" si="1">(K29-J29)/J29</f>
        <v>9.9493436803539011E-3</v>
      </c>
      <c r="M29" s="4"/>
    </row>
    <row r="30" spans="1:13" ht="20.100000000000001" customHeight="1" x14ac:dyDescent="0.25">
      <c r="A30" s="14" t="s">
        <v>183</v>
      </c>
      <c r="B30" s="25">
        <v>5558.9</v>
      </c>
      <c r="C30" s="188">
        <v>5733.2099999999991</v>
      </c>
      <c r="D30" s="67">
        <f>(C30-B30)/B30</f>
        <v>3.1356923132274284E-2</v>
      </c>
      <c r="E30" s="1"/>
      <c r="F30" s="25">
        <v>486.04900000000009</v>
      </c>
      <c r="G30" s="188">
        <v>360.35199999999998</v>
      </c>
      <c r="H30" s="67">
        <f>(G30-F30)/F30</f>
        <v>-0.25860972864875781</v>
      </c>
      <c r="I30" s="1"/>
      <c r="J30" s="48">
        <f>(F30/B30)*10</f>
        <v>0.87436183417582636</v>
      </c>
      <c r="K30" s="191">
        <f>(G30/C30)*10</f>
        <v>0.62853445103179562</v>
      </c>
      <c r="L30" s="67">
        <f t="shared" si="0"/>
        <v>-0.2811506329936595</v>
      </c>
      <c r="M30" s="4"/>
    </row>
    <row r="31" spans="1:13" ht="20.100000000000001" customHeight="1" x14ac:dyDescent="0.25">
      <c r="A31" s="14" t="s">
        <v>184</v>
      </c>
      <c r="B31" s="25">
        <v>1712.5800000000002</v>
      </c>
      <c r="C31" s="188">
        <v>1331.8799999999997</v>
      </c>
      <c r="D31" s="67">
        <f>(C31-B31)/B31</f>
        <v>-0.22229618470378054</v>
      </c>
      <c r="E31" s="1"/>
      <c r="F31" s="25">
        <v>474.56099999999998</v>
      </c>
      <c r="G31" s="188">
        <v>355.74799999999999</v>
      </c>
      <c r="H31" s="67">
        <f>(G31-F31)/F31</f>
        <v>-0.25036402064223567</v>
      </c>
      <c r="I31" s="1"/>
      <c r="J31" s="48">
        <f>(F31/B31)*10</f>
        <v>2.7710296745261531</v>
      </c>
      <c r="K31" s="191">
        <f>(G31/C31)*10</f>
        <v>2.6710214133405419</v>
      </c>
      <c r="L31" s="67">
        <f t="shared" si="0"/>
        <v>-3.6090649661740873E-2</v>
      </c>
      <c r="M31" s="4"/>
    </row>
    <row r="32" spans="1:13" ht="20.100000000000001" customHeight="1" thickBot="1" x14ac:dyDescent="0.3">
      <c r="A32" s="14" t="s">
        <v>17</v>
      </c>
      <c r="B32" s="25">
        <f>B33-SUM(B7:B31)</f>
        <v>15420.409999999974</v>
      </c>
      <c r="C32" s="188">
        <f>C33-SUM(C7:C31)</f>
        <v>17745.290000000037</v>
      </c>
      <c r="D32" s="67">
        <f>(C32-B32)/B32</f>
        <v>0.15076641931051551</v>
      </c>
      <c r="E32" s="1"/>
      <c r="F32" s="25">
        <f>F33-SUM(F7:F31)</f>
        <v>4326.1099999999933</v>
      </c>
      <c r="G32" s="188">
        <f>G33-SUM(G7:G31)</f>
        <v>3875.843000000008</v>
      </c>
      <c r="H32" s="67">
        <f>(G32-F32)/F32</f>
        <v>-0.10408126469275769</v>
      </c>
      <c r="I32" s="1"/>
      <c r="J32" s="48">
        <f>(F32/B32)*10</f>
        <v>2.8054442132213091</v>
      </c>
      <c r="K32" s="191">
        <f>(G32/C32)*10</f>
        <v>2.1841530907638025</v>
      </c>
      <c r="L32" s="67">
        <f t="shared" si="0"/>
        <v>-0.22145908998280114</v>
      </c>
      <c r="M32" s="4"/>
    </row>
    <row r="33" spans="1:13" ht="26.25" customHeight="1" thickBot="1" x14ac:dyDescent="0.3">
      <c r="A33" s="42" t="s">
        <v>18</v>
      </c>
      <c r="B33" s="43">
        <v>213937.47</v>
      </c>
      <c r="C33" s="196">
        <v>223437.73000000007</v>
      </c>
      <c r="D33" s="72">
        <f>(C33-B33)/B33</f>
        <v>4.4406713793521388E-2</v>
      </c>
      <c r="E33" s="71"/>
      <c r="F33" s="43">
        <v>64766.222999999991</v>
      </c>
      <c r="G33" s="196">
        <v>66571.19</v>
      </c>
      <c r="H33" s="72">
        <f>(G33-F33)/F33</f>
        <v>2.7868955705507355E-2</v>
      </c>
      <c r="I33" s="71"/>
      <c r="J33" s="44">
        <f>(F33/B33)*10</f>
        <v>3.0273435971735103</v>
      </c>
      <c r="K33" s="198">
        <f>(G33/C33)*10</f>
        <v>2.9794068351840117</v>
      </c>
      <c r="L33" s="72">
        <f t="shared" si="0"/>
        <v>-1.5834595727506753E-2</v>
      </c>
      <c r="M33" s="4"/>
    </row>
    <row r="35" spans="1:13" ht="15.75" thickBot="1" x14ac:dyDescent="0.3"/>
    <row r="36" spans="1:13" x14ac:dyDescent="0.25">
      <c r="A36" s="382" t="s">
        <v>2</v>
      </c>
      <c r="B36" s="377" t="s">
        <v>1</v>
      </c>
      <c r="C36" s="370"/>
      <c r="D36" s="178" t="s">
        <v>0</v>
      </c>
      <c r="F36" s="385" t="s">
        <v>19</v>
      </c>
      <c r="G36" s="386"/>
      <c r="H36" s="178" t="s">
        <v>0</v>
      </c>
      <c r="J36" s="369" t="s">
        <v>22</v>
      </c>
      <c r="K36" s="370"/>
      <c r="L36" s="178" t="s">
        <v>0</v>
      </c>
    </row>
    <row r="37" spans="1:13" x14ac:dyDescent="0.25">
      <c r="A37" s="383"/>
      <c r="B37" s="380" t="str">
        <f>B5</f>
        <v>dez</v>
      </c>
      <c r="C37" s="372"/>
      <c r="D37" s="179" t="str">
        <f>D5</f>
        <v>2020 /2019</v>
      </c>
      <c r="F37" s="367" t="str">
        <f>B37</f>
        <v>dez</v>
      </c>
      <c r="G37" s="372"/>
      <c r="H37" s="179" t="str">
        <f>D37</f>
        <v>2020 /2019</v>
      </c>
      <c r="J37" s="367" t="str">
        <f>B37</f>
        <v>dez</v>
      </c>
      <c r="K37" s="368"/>
      <c r="L37" s="179" t="str">
        <f>D37</f>
        <v>2020 /2019</v>
      </c>
    </row>
    <row r="38" spans="1:13" ht="19.5" customHeight="1" thickBot="1" x14ac:dyDescent="0.3">
      <c r="A38" s="384"/>
      <c r="B38" s="120">
        <f>B6</f>
        <v>2019</v>
      </c>
      <c r="C38" s="182">
        <f>C6</f>
        <v>2020</v>
      </c>
      <c r="D38" s="180" t="str">
        <f>D6</f>
        <v>HL</v>
      </c>
      <c r="F38" s="31">
        <f>B38</f>
        <v>2019</v>
      </c>
      <c r="G38" s="182">
        <f>C38</f>
        <v>2020</v>
      </c>
      <c r="H38" s="325">
        <f>H6</f>
        <v>1000</v>
      </c>
      <c r="J38" s="31">
        <f>B38</f>
        <v>2019</v>
      </c>
      <c r="K38" s="182">
        <f>C38</f>
        <v>2020</v>
      </c>
      <c r="L38" s="180"/>
    </row>
    <row r="39" spans="1:13" ht="20.100000000000001" customHeight="1" x14ac:dyDescent="0.25">
      <c r="A39" s="45" t="s">
        <v>161</v>
      </c>
      <c r="B39" s="25">
        <v>32830.420000000006</v>
      </c>
      <c r="C39" s="195">
        <v>33652.920000000013</v>
      </c>
      <c r="D39" s="67">
        <f>(C39-B39)/B39</f>
        <v>2.5052984396788318E-2</v>
      </c>
      <c r="F39" s="46">
        <v>9348.5740000000023</v>
      </c>
      <c r="G39" s="195">
        <v>10224.784999999998</v>
      </c>
      <c r="H39" s="67">
        <f>(G39-F39)/F39</f>
        <v>9.372670099204386E-2</v>
      </c>
      <c r="J39" s="48">
        <f>(F39/B39)*10</f>
        <v>2.84753408576558</v>
      </c>
      <c r="K39" s="197">
        <f>(G39/C39)*10</f>
        <v>3.0383054427372107</v>
      </c>
      <c r="L39" s="67">
        <f>(K39-J39)/J39</f>
        <v>6.6995284771223546E-2</v>
      </c>
    </row>
    <row r="40" spans="1:13" ht="20.100000000000001" customHeight="1" x14ac:dyDescent="0.25">
      <c r="A40" s="45" t="s">
        <v>167</v>
      </c>
      <c r="B40" s="25">
        <v>15566.659999999998</v>
      </c>
      <c r="C40" s="188">
        <v>11718.529999999999</v>
      </c>
      <c r="D40" s="67">
        <f>(C40-B40)/B40</f>
        <v>-0.24720331786009328</v>
      </c>
      <c r="F40" s="25">
        <v>5933.3810000000012</v>
      </c>
      <c r="G40" s="188">
        <v>4727.8450000000003</v>
      </c>
      <c r="H40" s="67">
        <f>(G40-F40)/F40</f>
        <v>-0.2031785924416451</v>
      </c>
      <c r="J40" s="48">
        <f>(F40/B40)*10</f>
        <v>3.8115954225248077</v>
      </c>
      <c r="K40" s="191">
        <f>(G40/C40)*10</f>
        <v>4.0345034744118937</v>
      </c>
      <c r="L40" s="67">
        <f t="shared" ref="L40:L62" si="2">(K40-J40)/J40</f>
        <v>5.8481561440073139E-2</v>
      </c>
    </row>
    <row r="41" spans="1:13" ht="20.100000000000001" customHeight="1" x14ac:dyDescent="0.25">
      <c r="A41" s="45" t="s">
        <v>166</v>
      </c>
      <c r="B41" s="25">
        <v>14697.940000000004</v>
      </c>
      <c r="C41" s="188">
        <v>11966.269999999999</v>
      </c>
      <c r="D41" s="67">
        <f>(C41-B41)/B41</f>
        <v>-0.18585393599375183</v>
      </c>
      <c r="F41" s="25">
        <v>3135.5569999999998</v>
      </c>
      <c r="G41" s="188">
        <v>3633.1489999999999</v>
      </c>
      <c r="H41" s="67">
        <f>(G41-F41)/F41</f>
        <v>0.15869333582518197</v>
      </c>
      <c r="J41" s="48">
        <f>(F41/B41)*10</f>
        <v>2.1333309293683325</v>
      </c>
      <c r="K41" s="191">
        <f>(G41/C41)*10</f>
        <v>3.0361583016261546</v>
      </c>
      <c r="L41" s="67">
        <f t="shared" si="2"/>
        <v>0.4232008076333213</v>
      </c>
    </row>
    <row r="42" spans="1:13" ht="20.100000000000001" customHeight="1" x14ac:dyDescent="0.25">
      <c r="A42" s="45" t="s">
        <v>168</v>
      </c>
      <c r="B42" s="25">
        <v>10483.199999999995</v>
      </c>
      <c r="C42" s="188">
        <v>10122.32</v>
      </c>
      <c r="D42" s="67">
        <f>(C42-B42)/B42</f>
        <v>-3.4424603174602768E-2</v>
      </c>
      <c r="F42" s="25">
        <v>3777.3090000000002</v>
      </c>
      <c r="G42" s="188">
        <v>3392.547</v>
      </c>
      <c r="H42" s="67">
        <f>(G42-F42)/F42</f>
        <v>-0.10186140450781235</v>
      </c>
      <c r="J42" s="48">
        <f>(F42/B42)*10</f>
        <v>3.6032022664835184</v>
      </c>
      <c r="K42" s="191">
        <f>(G42/C42)*10</f>
        <v>3.3515508302444501</v>
      </c>
      <c r="L42" s="67">
        <f t="shared" si="2"/>
        <v>-6.9841051827674125E-2</v>
      </c>
    </row>
    <row r="43" spans="1:13" ht="20.100000000000001" customHeight="1" x14ac:dyDescent="0.25">
      <c r="A43" s="45" t="s">
        <v>172</v>
      </c>
      <c r="B43" s="25">
        <v>11529.269999999997</v>
      </c>
      <c r="C43" s="188">
        <v>10056.189999999999</v>
      </c>
      <c r="D43" s="67">
        <f>(C43-B43)/B43</f>
        <v>-0.12776871389081862</v>
      </c>
      <c r="F43" s="25">
        <v>2495.1489999999999</v>
      </c>
      <c r="G43" s="188">
        <v>2299.4700000000003</v>
      </c>
      <c r="H43" s="67">
        <f>(G43-F43)/F43</f>
        <v>-7.8423773490080007E-2</v>
      </c>
      <c r="J43" s="48">
        <f>(F43/B43)*10</f>
        <v>2.1641864575987904</v>
      </c>
      <c r="K43" s="191">
        <f>(G43/C43)*10</f>
        <v>2.2866214739379433</v>
      </c>
      <c r="L43" s="67">
        <f t="shared" si="2"/>
        <v>5.6573229126938157E-2</v>
      </c>
    </row>
    <row r="44" spans="1:13" ht="20.100000000000001" customHeight="1" x14ac:dyDescent="0.25">
      <c r="A44" s="45" t="s">
        <v>170</v>
      </c>
      <c r="B44" s="25">
        <v>4820.6200000000008</v>
      </c>
      <c r="C44" s="188">
        <v>8018.76</v>
      </c>
      <c r="D44" s="67">
        <f>(C44-B44)/B44</f>
        <v>0.66342918545747209</v>
      </c>
      <c r="F44" s="25">
        <v>1242.8679999999999</v>
      </c>
      <c r="G44" s="188">
        <v>1756.5729999999999</v>
      </c>
      <c r="H44" s="67">
        <f>(G44-F44)/F44</f>
        <v>0.41332225143780349</v>
      </c>
      <c r="J44" s="48">
        <f>(F44/B44)*10</f>
        <v>2.5782326754649807</v>
      </c>
      <c r="K44" s="191">
        <f>(G44/C44)*10</f>
        <v>2.1905793414443129</v>
      </c>
      <c r="L44" s="67">
        <f t="shared" si="2"/>
        <v>-0.15035622568500537</v>
      </c>
    </row>
    <row r="45" spans="1:13" ht="20.100000000000001" customHeight="1" x14ac:dyDescent="0.25">
      <c r="A45" s="45" t="s">
        <v>174</v>
      </c>
      <c r="B45" s="25">
        <v>5914.2499999999982</v>
      </c>
      <c r="C45" s="188">
        <v>5735.6100000000006</v>
      </c>
      <c r="D45" s="67">
        <f>(C45-B45)/B45</f>
        <v>-3.0205013315297402E-2</v>
      </c>
      <c r="F45" s="25">
        <v>1723.3659999999998</v>
      </c>
      <c r="G45" s="188">
        <v>1584.4800000000002</v>
      </c>
      <c r="H45" s="67">
        <f>(G45-F45)/F45</f>
        <v>-8.0589961737668914E-2</v>
      </c>
      <c r="J45" s="48">
        <f>(F45/B45)*10</f>
        <v>2.9139214608783877</v>
      </c>
      <c r="K45" s="191">
        <f>(G45/C45)*10</f>
        <v>2.7625309252198109</v>
      </c>
      <c r="L45" s="67">
        <f t="shared" si="2"/>
        <v>-5.1954226526387155E-2</v>
      </c>
    </row>
    <row r="46" spans="1:13" ht="20.100000000000001" customHeight="1" x14ac:dyDescent="0.25">
      <c r="A46" s="45" t="s">
        <v>173</v>
      </c>
      <c r="B46" s="25">
        <v>2435.1700000000005</v>
      </c>
      <c r="C46" s="188">
        <v>2097.94</v>
      </c>
      <c r="D46" s="67">
        <f>(C46-B46)/B46</f>
        <v>-0.13848314491390762</v>
      </c>
      <c r="F46" s="25">
        <v>1246.9699999999998</v>
      </c>
      <c r="G46" s="188">
        <v>1011.3800000000003</v>
      </c>
      <c r="H46" s="67">
        <f>(G46-F46)/F46</f>
        <v>-0.18892996623816091</v>
      </c>
      <c r="J46" s="48">
        <f>(F46/B46)*10</f>
        <v>5.1206691935265276</v>
      </c>
      <c r="K46" s="191">
        <f>(G46/C46)*10</f>
        <v>4.8208242371087842</v>
      </c>
      <c r="L46" s="67">
        <f t="shared" si="2"/>
        <v>-5.8555814696407825E-2</v>
      </c>
    </row>
    <row r="47" spans="1:13" ht="20.100000000000001" customHeight="1" x14ac:dyDescent="0.25">
      <c r="A47" s="45" t="s">
        <v>177</v>
      </c>
      <c r="B47" s="25">
        <v>4382.630000000001</v>
      </c>
      <c r="C47" s="188">
        <v>3559.92</v>
      </c>
      <c r="D47" s="67">
        <f>(C47-B47)/B47</f>
        <v>-0.18772061524700939</v>
      </c>
      <c r="F47" s="25">
        <v>1026.77</v>
      </c>
      <c r="G47" s="188">
        <v>797.10800000000006</v>
      </c>
      <c r="H47" s="67">
        <f>(G47-F47)/F47</f>
        <v>-0.22367424057968185</v>
      </c>
      <c r="J47" s="48">
        <f>(F47/B47)*10</f>
        <v>2.3428169843221984</v>
      </c>
      <c r="K47" s="191">
        <f>(G47/C47)*10</f>
        <v>2.2391177329827636</v>
      </c>
      <c r="L47" s="67">
        <f t="shared" si="2"/>
        <v>-4.4262634270357266E-2</v>
      </c>
    </row>
    <row r="48" spans="1:13" ht="20.100000000000001" customHeight="1" x14ac:dyDescent="0.25">
      <c r="A48" s="45" t="s">
        <v>178</v>
      </c>
      <c r="B48" s="25">
        <v>2004.4499999999998</v>
      </c>
      <c r="C48" s="188">
        <v>3030.86</v>
      </c>
      <c r="D48" s="67">
        <f>(C48-B48)/B48</f>
        <v>0.51206565392002812</v>
      </c>
      <c r="F48" s="25">
        <v>517.17400000000009</v>
      </c>
      <c r="G48" s="188">
        <v>743.29000000000008</v>
      </c>
      <c r="H48" s="67">
        <f>(G48-F48)/F48</f>
        <v>0.43721455448263052</v>
      </c>
      <c r="J48" s="48">
        <f>(F48/B48)*10</f>
        <v>2.5801292125021833</v>
      </c>
      <c r="K48" s="191">
        <f>(G48/C48)*10</f>
        <v>2.452406247731667</v>
      </c>
      <c r="L48" s="67">
        <f t="shared" si="2"/>
        <v>-4.9502545900269784E-2</v>
      </c>
    </row>
    <row r="49" spans="1:12" ht="20.100000000000001" customHeight="1" x14ac:dyDescent="0.25">
      <c r="A49" s="45" t="s">
        <v>180</v>
      </c>
      <c r="B49" s="25">
        <v>1884.1499999999999</v>
      </c>
      <c r="C49" s="188">
        <v>1684.1699999999998</v>
      </c>
      <c r="D49" s="67">
        <f>(C49-B49)/B49</f>
        <v>-0.10613804633389064</v>
      </c>
      <c r="F49" s="25">
        <v>614.23700000000019</v>
      </c>
      <c r="G49" s="188">
        <v>586.17500000000007</v>
      </c>
      <c r="H49" s="67">
        <f>(G49-F49)/F49</f>
        <v>-4.568594858336459E-2</v>
      </c>
      <c r="J49" s="48">
        <f>(F49/B49)*10</f>
        <v>3.260021760475547</v>
      </c>
      <c r="K49" s="191">
        <f>(G49/C49)*10</f>
        <v>3.4804978119786014</v>
      </c>
      <c r="L49" s="67">
        <f t="shared" si="2"/>
        <v>6.7630239213769247E-2</v>
      </c>
    </row>
    <row r="50" spans="1:12" ht="20.100000000000001" customHeight="1" x14ac:dyDescent="0.25">
      <c r="A50" s="45" t="s">
        <v>185</v>
      </c>
      <c r="B50" s="25">
        <v>434.53</v>
      </c>
      <c r="C50" s="188">
        <v>864.02999999999975</v>
      </c>
      <c r="D50" s="67">
        <f>(C50-B50)/B50</f>
        <v>0.98842427450348602</v>
      </c>
      <c r="F50" s="25">
        <v>156.48400000000001</v>
      </c>
      <c r="G50" s="188">
        <v>254.96599999999998</v>
      </c>
      <c r="H50" s="67">
        <f>(G50-F50)/F50</f>
        <v>0.62934229697604849</v>
      </c>
      <c r="J50" s="48">
        <f>(F50/B50)*10</f>
        <v>3.6012243113248803</v>
      </c>
      <c r="K50" s="191">
        <f>(G50/C50)*10</f>
        <v>2.9508929088110376</v>
      </c>
      <c r="L50" s="67">
        <f t="shared" si="2"/>
        <v>-0.18058619688552185</v>
      </c>
    </row>
    <row r="51" spans="1:12" ht="20.100000000000001" customHeight="1" x14ac:dyDescent="0.25">
      <c r="A51" s="45" t="s">
        <v>189</v>
      </c>
      <c r="B51" s="25">
        <v>637.05999999999995</v>
      </c>
      <c r="C51" s="188">
        <v>519.38000000000011</v>
      </c>
      <c r="D51" s="67">
        <f>(C51-B51)/B51</f>
        <v>-0.18472357391768413</v>
      </c>
      <c r="F51" s="25">
        <v>210.798</v>
      </c>
      <c r="G51" s="188">
        <v>176.005</v>
      </c>
      <c r="H51" s="67">
        <f>(G51-F51)/F51</f>
        <v>-0.16505374813802789</v>
      </c>
      <c r="J51" s="48">
        <f>(F51/B51)*10</f>
        <v>3.3089190971023141</v>
      </c>
      <c r="K51" s="191">
        <f>(G51/C51)*10</f>
        <v>3.3887519735068725</v>
      </c>
      <c r="L51" s="67">
        <f t="shared" si="2"/>
        <v>2.4126572473309973E-2</v>
      </c>
    </row>
    <row r="52" spans="1:12" ht="20.100000000000001" customHeight="1" x14ac:dyDescent="0.25">
      <c r="A52" s="45" t="s">
        <v>186</v>
      </c>
      <c r="B52" s="25">
        <v>588.04</v>
      </c>
      <c r="C52" s="188">
        <v>433.98</v>
      </c>
      <c r="D52" s="67">
        <f>(C52-B52)/B52</f>
        <v>-0.26198898034147328</v>
      </c>
      <c r="F52" s="25">
        <v>147.20899999999997</v>
      </c>
      <c r="G52" s="188">
        <v>156.47399999999996</v>
      </c>
      <c r="H52" s="67">
        <f>(G52-F52)/F52</f>
        <v>6.2937727992174314E-2</v>
      </c>
      <c r="J52" s="48">
        <f>(F52/B52)*10</f>
        <v>2.5033841235290115</v>
      </c>
      <c r="K52" s="191">
        <f>(G52/C52)*10</f>
        <v>3.6055578598092071</v>
      </c>
      <c r="L52" s="67">
        <f t="shared" si="2"/>
        <v>0.44027351852278473</v>
      </c>
    </row>
    <row r="53" spans="1:12" ht="20.100000000000001" customHeight="1" x14ac:dyDescent="0.25">
      <c r="A53" s="45" t="s">
        <v>191</v>
      </c>
      <c r="B53" s="25">
        <v>460.59</v>
      </c>
      <c r="C53" s="188">
        <v>458.14999999999992</v>
      </c>
      <c r="D53" s="67">
        <f>(C53-B53)/B53</f>
        <v>-5.2975531383661276E-3</v>
      </c>
      <c r="F53" s="25">
        <v>124.24800000000002</v>
      </c>
      <c r="G53" s="188">
        <v>146.17399999999998</v>
      </c>
      <c r="H53" s="67">
        <f>(G53-F53)/F53</f>
        <v>0.17646964136243606</v>
      </c>
      <c r="J53" s="48">
        <f>(F53/B53)*10</f>
        <v>2.6975835341627046</v>
      </c>
      <c r="K53" s="191">
        <f>(G53/C53)*10</f>
        <v>3.1905271199388845</v>
      </c>
      <c r="L53" s="67">
        <f t="shared" si="2"/>
        <v>0.18273524416702941</v>
      </c>
    </row>
    <row r="54" spans="1:12" ht="20.100000000000001" customHeight="1" x14ac:dyDescent="0.25">
      <c r="A54" s="45" t="s">
        <v>187</v>
      </c>
      <c r="B54" s="25">
        <v>467.97</v>
      </c>
      <c r="C54" s="188">
        <v>255.84000000000003</v>
      </c>
      <c r="D54" s="67">
        <f>(C54-B54)/B54</f>
        <v>-0.4532982883518174</v>
      </c>
      <c r="F54" s="25">
        <v>230.41399999999999</v>
      </c>
      <c r="G54" s="188">
        <v>145.87400000000002</v>
      </c>
      <c r="H54" s="67">
        <f>(G54-F54)/F54</f>
        <v>-0.3669047887715155</v>
      </c>
      <c r="J54" s="48">
        <f>(F54/B54)*10</f>
        <v>4.9236916896382246</v>
      </c>
      <c r="K54" s="191">
        <f>(G54/C54)*10</f>
        <v>5.7017667292057537</v>
      </c>
      <c r="L54" s="67">
        <f t="shared" si="2"/>
        <v>0.15802675890632367</v>
      </c>
    </row>
    <row r="55" spans="1:12" ht="20.100000000000001" customHeight="1" x14ac:dyDescent="0.25">
      <c r="A55" s="45" t="s">
        <v>188</v>
      </c>
      <c r="B55" s="25">
        <v>519.07999999999993</v>
      </c>
      <c r="C55" s="188">
        <v>221.42000000000002</v>
      </c>
      <c r="D55" s="67">
        <f>(C55-B55)/B55</f>
        <v>-0.57343762040533242</v>
      </c>
      <c r="F55" s="25">
        <v>204.96900000000005</v>
      </c>
      <c r="G55" s="188">
        <v>82.66</v>
      </c>
      <c r="H55" s="67">
        <f>(G55-F55)/F55</f>
        <v>-0.59671950392498385</v>
      </c>
      <c r="J55" s="48">
        <f>(F55/B55)*10</f>
        <v>3.9486976959235589</v>
      </c>
      <c r="K55" s="191">
        <f>(G55/C55)*10</f>
        <v>3.7331767681329597</v>
      </c>
      <c r="L55" s="67">
        <f t="shared" si="2"/>
        <v>-5.4580255159338321E-2</v>
      </c>
    </row>
    <row r="56" spans="1:12" ht="20.100000000000001" customHeight="1" x14ac:dyDescent="0.25">
      <c r="A56" s="45" t="s">
        <v>190</v>
      </c>
      <c r="B56" s="25">
        <v>266.28999999999996</v>
      </c>
      <c r="C56" s="188">
        <v>252.01000000000002</v>
      </c>
      <c r="D56" s="67">
        <f>(C56-B56)/B56</f>
        <v>-5.3625746366742826E-2</v>
      </c>
      <c r="F56" s="25">
        <v>70.943999999999988</v>
      </c>
      <c r="G56" s="188">
        <v>67.135000000000005</v>
      </c>
      <c r="H56" s="67">
        <f>(G56-F56)/F56</f>
        <v>-5.3690234551195079E-2</v>
      </c>
      <c r="J56" s="48">
        <f>(F56/B56)*10</f>
        <v>2.6641631304217208</v>
      </c>
      <c r="K56" s="191">
        <f>(G56/C56)*10</f>
        <v>2.6639815880322208</v>
      </c>
      <c r="L56" s="67">
        <f t="shared" si="2"/>
        <v>-6.814236989730796E-5</v>
      </c>
    </row>
    <row r="57" spans="1:12" ht="20.100000000000001" customHeight="1" x14ac:dyDescent="0.25">
      <c r="A57" s="45" t="s">
        <v>192</v>
      </c>
      <c r="B57" s="25">
        <v>448.08</v>
      </c>
      <c r="C57" s="188">
        <v>197.33</v>
      </c>
      <c r="D57" s="67">
        <f>(C57-B57)/B57</f>
        <v>-0.55960989109087655</v>
      </c>
      <c r="F57" s="25">
        <v>95.399000000000001</v>
      </c>
      <c r="G57" s="188">
        <v>63.454000000000001</v>
      </c>
      <c r="H57" s="67">
        <f>(G57-F57)/F57</f>
        <v>-0.33485675950481664</v>
      </c>
      <c r="J57" s="48">
        <f>(F57/B57)*10</f>
        <v>2.1290617746830924</v>
      </c>
      <c r="K57" s="191">
        <f>(G57/C57)*10</f>
        <v>3.2156286423757159</v>
      </c>
      <c r="L57" s="67">
        <f t="shared" si="2"/>
        <v>0.51035008970294304</v>
      </c>
    </row>
    <row r="58" spans="1:12" ht="20.100000000000001" customHeight="1" x14ac:dyDescent="0.25">
      <c r="A58" s="45" t="s">
        <v>210</v>
      </c>
      <c r="B58" s="25"/>
      <c r="C58" s="188">
        <v>59.530000000000008</v>
      </c>
      <c r="D58" s="67"/>
      <c r="F58" s="25"/>
      <c r="G58" s="188">
        <v>25.433</v>
      </c>
      <c r="H58" s="67"/>
      <c r="J58" s="48"/>
      <c r="K58" s="191">
        <f>(G58/C58)*10</f>
        <v>4.2722996808331928</v>
      </c>
      <c r="L58" s="67"/>
    </row>
    <row r="59" spans="1:12" ht="20.100000000000001" customHeight="1" x14ac:dyDescent="0.25">
      <c r="A59" s="45" t="s">
        <v>193</v>
      </c>
      <c r="B59" s="25">
        <v>46.379999999999995</v>
      </c>
      <c r="C59" s="188">
        <v>33.39</v>
      </c>
      <c r="D59" s="67">
        <f>(C59-B59)/B59</f>
        <v>-0.28007761966364803</v>
      </c>
      <c r="F59" s="25">
        <v>24.92</v>
      </c>
      <c r="G59" s="188">
        <v>17.506</v>
      </c>
      <c r="H59" s="67">
        <f>(G59-F59)/F59</f>
        <v>-0.29751203852327451</v>
      </c>
      <c r="J59" s="48">
        <f>(F59/B59)*10</f>
        <v>5.3730056058645985</v>
      </c>
      <c r="K59" s="191">
        <f>(G59/C59)*10</f>
        <v>5.242887091943695</v>
      </c>
      <c r="L59" s="67">
        <f t="shared" si="2"/>
        <v>-2.4217081362967519E-2</v>
      </c>
    </row>
    <row r="60" spans="1:12" ht="20.100000000000001" customHeight="1" x14ac:dyDescent="0.25">
      <c r="A60" s="45" t="s">
        <v>211</v>
      </c>
      <c r="B60" s="25">
        <v>8.6900000000000013</v>
      </c>
      <c r="C60" s="188">
        <v>17.37</v>
      </c>
      <c r="D60" s="67">
        <f>(C60-B60)/B60</f>
        <v>0.99884925201380881</v>
      </c>
      <c r="F60" s="25">
        <v>2.5670000000000002</v>
      </c>
      <c r="G60" s="188">
        <v>7.774</v>
      </c>
      <c r="H60" s="67">
        <f>(G60-F60)/F60</f>
        <v>2.0284378652123101</v>
      </c>
      <c r="J60" s="48">
        <f>(F60/B60)*10</f>
        <v>2.953970080552359</v>
      </c>
      <c r="K60" s="191">
        <f>(G60/C60)*10</f>
        <v>4.4755325273459983</v>
      </c>
      <c r="L60" s="67">
        <f t="shared" ref="L60" si="3">(K60-J60)/J60</f>
        <v>0.51509067637852457</v>
      </c>
    </row>
    <row r="61" spans="1:12" ht="20.100000000000001" customHeight="1" thickBot="1" x14ac:dyDescent="0.3">
      <c r="A61" s="14" t="s">
        <v>17</v>
      </c>
      <c r="B61" s="25">
        <f>B62-SUM(B39:B60)</f>
        <v>13505.85000000002</v>
      </c>
      <c r="C61" s="188">
        <f>C62-SUM(C39:C60)</f>
        <v>35.740000000019791</v>
      </c>
      <c r="D61" s="67">
        <f>(C61-B61)/B61</f>
        <v>-0.99735373930555871</v>
      </c>
      <c r="F61" s="25">
        <f>F62-SUM(F39:F60)</f>
        <v>4714.416999999994</v>
      </c>
      <c r="G61" s="188">
        <f>G62-SUM(G39:G60)</f>
        <v>19.710000000002765</v>
      </c>
      <c r="H61" s="67">
        <f>(G61-F61)/F61</f>
        <v>-0.99581920733783147</v>
      </c>
      <c r="J61" s="48">
        <f>(F61/B61)*10</f>
        <v>3.4906481265525584</v>
      </c>
      <c r="K61" s="191">
        <f>(G61/C61)*10</f>
        <v>5.514829322885241</v>
      </c>
      <c r="L61" s="67">
        <f t="shared" si="2"/>
        <v>0.57988692155339328</v>
      </c>
    </row>
    <row r="62" spans="1:12" s="2" customFormat="1" ht="26.25" customHeight="1" thickBot="1" x14ac:dyDescent="0.3">
      <c r="A62" s="18" t="s">
        <v>18</v>
      </c>
      <c r="B62" s="47">
        <v>123931.31999999999</v>
      </c>
      <c r="C62" s="199">
        <v>104991.66</v>
      </c>
      <c r="D62" s="72">
        <f>(C62-B62)/B62</f>
        <v>-0.15282383823556459</v>
      </c>
      <c r="F62" s="47">
        <v>37043.723999999995</v>
      </c>
      <c r="G62" s="199">
        <v>31919.967000000004</v>
      </c>
      <c r="H62" s="72">
        <f>(G62-F62)/F62</f>
        <v>-0.13831646623865332</v>
      </c>
      <c r="J62" s="44">
        <f>(F62/B62)*10</f>
        <v>2.989052646256007</v>
      </c>
      <c r="K62" s="198">
        <f>(G62/C62)*10</f>
        <v>3.0402383389309211</v>
      </c>
      <c r="L62" s="72">
        <f t="shared" si="2"/>
        <v>1.7124386463727131E-2</v>
      </c>
    </row>
    <row r="64" spans="1:12" ht="15.75" thickBot="1" x14ac:dyDescent="0.3"/>
    <row r="65" spans="1:12" x14ac:dyDescent="0.25">
      <c r="A65" s="382" t="s">
        <v>15</v>
      </c>
      <c r="B65" s="377" t="s">
        <v>1</v>
      </c>
      <c r="C65" s="370"/>
      <c r="D65" s="178" t="s">
        <v>0</v>
      </c>
      <c r="F65" s="385" t="s">
        <v>19</v>
      </c>
      <c r="G65" s="386"/>
      <c r="H65" s="178" t="s">
        <v>0</v>
      </c>
      <c r="J65" s="369" t="s">
        <v>22</v>
      </c>
      <c r="K65" s="370"/>
      <c r="L65" s="178" t="s">
        <v>0</v>
      </c>
    </row>
    <row r="66" spans="1:12" x14ac:dyDescent="0.25">
      <c r="A66" s="383"/>
      <c r="B66" s="380" t="str">
        <f>B37</f>
        <v>dez</v>
      </c>
      <c r="C66" s="372"/>
      <c r="D66" s="179" t="str">
        <f>D5</f>
        <v>2020 /2019</v>
      </c>
      <c r="F66" s="367" t="str">
        <f>B66</f>
        <v>dez</v>
      </c>
      <c r="G66" s="372"/>
      <c r="H66" s="179" t="str">
        <f>D66</f>
        <v>2020 /2019</v>
      </c>
      <c r="J66" s="367" t="str">
        <f>B66</f>
        <v>dez</v>
      </c>
      <c r="K66" s="368"/>
      <c r="L66" s="179" t="str">
        <f>H66</f>
        <v>2020 /2019</v>
      </c>
    </row>
    <row r="67" spans="1:12" ht="19.5" customHeight="1" thickBot="1" x14ac:dyDescent="0.3">
      <c r="A67" s="384"/>
      <c r="B67" s="120">
        <f>B6</f>
        <v>2019</v>
      </c>
      <c r="C67" s="182">
        <f>C6</f>
        <v>2020</v>
      </c>
      <c r="D67" s="180" t="str">
        <f>D38</f>
        <v>HL</v>
      </c>
      <c r="F67" s="31">
        <f>B67</f>
        <v>2019</v>
      </c>
      <c r="G67" s="182">
        <f>C67</f>
        <v>2020</v>
      </c>
      <c r="H67" s="324">
        <f>H38</f>
        <v>1000</v>
      </c>
      <c r="J67" s="31">
        <f>B67</f>
        <v>2019</v>
      </c>
      <c r="K67" s="182">
        <f>C67</f>
        <v>2020</v>
      </c>
      <c r="L67" s="180"/>
    </row>
    <row r="68" spans="1:12" ht="20.100000000000001" customHeight="1" x14ac:dyDescent="0.25">
      <c r="A68" s="45" t="s">
        <v>162</v>
      </c>
      <c r="B68" s="46">
        <v>18080.859999999997</v>
      </c>
      <c r="C68" s="195">
        <v>21645.620000000003</v>
      </c>
      <c r="D68" s="67">
        <f>(C68-B68)/B68</f>
        <v>0.19715655118174724</v>
      </c>
      <c r="F68" s="25">
        <v>8061.6379999999999</v>
      </c>
      <c r="G68" s="195">
        <v>7958.9049999999988</v>
      </c>
      <c r="H68" s="67">
        <f>(G68-F68)/F68</f>
        <v>-1.2743439980808005E-2</v>
      </c>
      <c r="J68" s="48">
        <f>(F68/B68)*10</f>
        <v>4.4586584930141608</v>
      </c>
      <c r="K68" s="191">
        <f>(G68/C68)*10</f>
        <v>3.6769124654318048</v>
      </c>
      <c r="L68" s="67">
        <f t="shared" ref="L68" si="4">(K68-J68)/J68</f>
        <v>-0.1753321158835551</v>
      </c>
    </row>
    <row r="69" spans="1:12" ht="20.100000000000001" customHeight="1" x14ac:dyDescent="0.25">
      <c r="A69" s="45" t="s">
        <v>164</v>
      </c>
      <c r="B69" s="25">
        <v>15310.18</v>
      </c>
      <c r="C69" s="188">
        <v>24412.900000000005</v>
      </c>
      <c r="D69" s="67">
        <f>(C69-B69)/B69</f>
        <v>0.59455342784996679</v>
      </c>
      <c r="F69" s="25">
        <v>4552.74</v>
      </c>
      <c r="G69" s="188">
        <v>6665.829999999999</v>
      </c>
      <c r="H69" s="67">
        <f>(G69-F69)/F69</f>
        <v>0.46413588300671671</v>
      </c>
      <c r="J69" s="48">
        <f>(F69/B69)*10</f>
        <v>2.9736685003050258</v>
      </c>
      <c r="K69" s="191">
        <f>(G69/C69)*10</f>
        <v>2.7304539812967725</v>
      </c>
      <c r="L69" s="67">
        <f t="shared" ref="L69" si="5">(K69-J69)/J69</f>
        <v>-8.1789385394944139E-2</v>
      </c>
    </row>
    <row r="70" spans="1:12" ht="20.100000000000001" customHeight="1" x14ac:dyDescent="0.25">
      <c r="A70" s="45" t="s">
        <v>163</v>
      </c>
      <c r="B70" s="25"/>
      <c r="C70" s="188">
        <v>17058.620000000003</v>
      </c>
      <c r="D70" s="67"/>
      <c r="F70" s="25"/>
      <c r="G70" s="188">
        <v>6087.367000000002</v>
      </c>
      <c r="H70" s="67"/>
      <c r="J70" s="48"/>
      <c r="K70" s="191">
        <f>(G70/C70)*10</f>
        <v>3.5684990931271114</v>
      </c>
      <c r="L70" s="67"/>
    </row>
    <row r="71" spans="1:12" ht="20.100000000000001" customHeight="1" x14ac:dyDescent="0.25">
      <c r="A71" s="45" t="s">
        <v>165</v>
      </c>
      <c r="B71" s="25">
        <v>9064.18</v>
      </c>
      <c r="C71" s="188">
        <v>7625.9399999999987</v>
      </c>
      <c r="D71" s="67">
        <f>(C71-B71)/B71</f>
        <v>-0.15867293014922493</v>
      </c>
      <c r="F71" s="25">
        <v>3520.6469999999995</v>
      </c>
      <c r="G71" s="188">
        <v>3095.1430000000005</v>
      </c>
      <c r="H71" s="67">
        <f>(G71-F71)/F71</f>
        <v>-0.12085960336267711</v>
      </c>
      <c r="J71" s="48">
        <f>(F71/B71)*10</f>
        <v>3.8841318243900709</v>
      </c>
      <c r="K71" s="191">
        <f>(G71/C71)*10</f>
        <v>4.0587035827714368</v>
      </c>
      <c r="L71" s="67">
        <f t="shared" ref="L71" si="6">(K71-J71)/J71</f>
        <v>4.4944859308110416E-2</v>
      </c>
    </row>
    <row r="72" spans="1:12" ht="20.100000000000001" customHeight="1" x14ac:dyDescent="0.25">
      <c r="A72" s="45" t="s">
        <v>169</v>
      </c>
      <c r="B72" s="25">
        <v>7026.5999999999985</v>
      </c>
      <c r="C72" s="188">
        <v>7029.7900000000009</v>
      </c>
      <c r="D72" s="67">
        <f>(C72-B72)/B72</f>
        <v>4.5398912703189723E-4</v>
      </c>
      <c r="F72" s="25">
        <v>2349.5360000000005</v>
      </c>
      <c r="G72" s="188">
        <v>2123.8380000000006</v>
      </c>
      <c r="H72" s="67">
        <f>(G72-F72)/F72</f>
        <v>-9.6060669000176985E-2</v>
      </c>
      <c r="J72" s="48">
        <f>(F72/B72)*10</f>
        <v>3.343773660091653</v>
      </c>
      <c r="K72" s="191">
        <f>(G72/C72)*10</f>
        <v>3.0211969347590757</v>
      </c>
      <c r="L72" s="67">
        <f t="shared" ref="L72:L96" si="7">(K72-J72)/J72</f>
        <v>-9.6470861405055591E-2</v>
      </c>
    </row>
    <row r="73" spans="1:12" ht="20.100000000000001" customHeight="1" x14ac:dyDescent="0.25">
      <c r="A73" s="45" t="s">
        <v>176</v>
      </c>
      <c r="B73" s="25">
        <v>4511.82</v>
      </c>
      <c r="C73" s="188">
        <v>3027.7600000000007</v>
      </c>
      <c r="D73" s="67">
        <f>(C73-B73)/B73</f>
        <v>-0.32892712918511802</v>
      </c>
      <c r="F73" s="25">
        <v>1610.1209999999999</v>
      </c>
      <c r="G73" s="188">
        <v>1358.3410000000001</v>
      </c>
      <c r="H73" s="67">
        <f>(G73-F73)/F73</f>
        <v>-0.15637334088556062</v>
      </c>
      <c r="J73" s="48">
        <f>(F73/B73)*10</f>
        <v>3.5686729523784195</v>
      </c>
      <c r="K73" s="191">
        <f>(G73/C73)*10</f>
        <v>4.486290194731418</v>
      </c>
      <c r="L73" s="67">
        <f t="shared" si="7"/>
        <v>0.25713122345420658</v>
      </c>
    </row>
    <row r="74" spans="1:12" ht="20.100000000000001" customHeight="1" x14ac:dyDescent="0.25">
      <c r="A74" s="45" t="s">
        <v>171</v>
      </c>
      <c r="B74" s="25">
        <v>12861.810000000003</v>
      </c>
      <c r="C74" s="188">
        <v>6344.46</v>
      </c>
      <c r="D74" s="67">
        <f>(C74-B74)/B74</f>
        <v>-0.50672106025512753</v>
      </c>
      <c r="F74" s="25">
        <v>2018.5640000000003</v>
      </c>
      <c r="G74" s="188">
        <v>1042.7640000000001</v>
      </c>
      <c r="H74" s="67">
        <f>(G74-F74)/F74</f>
        <v>-0.48341296089695446</v>
      </c>
      <c r="J74" s="48">
        <f>(F74/B74)*10</f>
        <v>1.5694245211210549</v>
      </c>
      <c r="K74" s="191">
        <f>(G74/C74)*10</f>
        <v>1.6435819596939694</v>
      </c>
      <c r="L74" s="67">
        <f t="shared" si="7"/>
        <v>4.7251357153476288E-2</v>
      </c>
    </row>
    <row r="75" spans="1:12" ht="20.100000000000001" customHeight="1" x14ac:dyDescent="0.25">
      <c r="A75" s="45" t="s">
        <v>175</v>
      </c>
      <c r="B75" s="25">
        <v>1921.1499999999996</v>
      </c>
      <c r="C75" s="188">
        <v>2855.87</v>
      </c>
      <c r="D75" s="67">
        <f>(C75-B75)/B75</f>
        <v>0.48654191499882904</v>
      </c>
      <c r="F75" s="25">
        <v>617.17599999999993</v>
      </c>
      <c r="G75" s="188">
        <v>921.13</v>
      </c>
      <c r="H75" s="67">
        <f>(G75-F75)/F75</f>
        <v>0.49249160693222049</v>
      </c>
      <c r="J75" s="48">
        <f>(F75/B75)*10</f>
        <v>3.2125341592275465</v>
      </c>
      <c r="K75" s="191">
        <f>(G75/C75)*10</f>
        <v>3.2253919120968395</v>
      </c>
      <c r="L75" s="67">
        <f t="shared" si="7"/>
        <v>4.0023707864275818E-3</v>
      </c>
    </row>
    <row r="76" spans="1:12" ht="20.100000000000001" customHeight="1" x14ac:dyDescent="0.25">
      <c r="A76" s="45" t="s">
        <v>182</v>
      </c>
      <c r="B76" s="25">
        <v>961.67000000000007</v>
      </c>
      <c r="C76" s="188">
        <v>1354.7300000000002</v>
      </c>
      <c r="D76" s="67">
        <f>(C76-B76)/B76</f>
        <v>0.40872648621668572</v>
      </c>
      <c r="F76" s="25">
        <v>366.827</v>
      </c>
      <c r="G76" s="188">
        <v>532.20200000000011</v>
      </c>
      <c r="H76" s="67">
        <f>(G76-F76)/F76</f>
        <v>0.45082559353591778</v>
      </c>
      <c r="J76" s="48">
        <f>(F76/B76)*10</f>
        <v>3.8144789792756351</v>
      </c>
      <c r="K76" s="191">
        <f>(G76/C76)*10</f>
        <v>3.9284728322248714</v>
      </c>
      <c r="L76" s="67">
        <f t="shared" si="7"/>
        <v>2.9884514652872372E-2</v>
      </c>
    </row>
    <row r="77" spans="1:12" ht="20.100000000000001" customHeight="1" x14ac:dyDescent="0.25">
      <c r="A77" s="45" t="s">
        <v>198</v>
      </c>
      <c r="B77" s="25">
        <v>1119.1599999999999</v>
      </c>
      <c r="C77" s="188">
        <v>2410.4999999999995</v>
      </c>
      <c r="D77" s="67">
        <f>(C77-B77)/B77</f>
        <v>1.1538475285035203</v>
      </c>
      <c r="F77" s="25">
        <v>182.73899999999998</v>
      </c>
      <c r="G77" s="188">
        <v>513.399</v>
      </c>
      <c r="H77" s="67">
        <f>(G77-F77)/F77</f>
        <v>1.8094659596473663</v>
      </c>
      <c r="J77" s="48">
        <f>(F77/B77)*10</f>
        <v>1.6328228314092712</v>
      </c>
      <c r="K77" s="191">
        <f>(G77/C77)*10</f>
        <v>2.1298444306160551</v>
      </c>
      <c r="L77" s="67">
        <f t="shared" si="7"/>
        <v>0.30439407732791812</v>
      </c>
    </row>
    <row r="78" spans="1:12" ht="20.100000000000001" customHeight="1" x14ac:dyDescent="0.25">
      <c r="A78" s="45" t="s">
        <v>179</v>
      </c>
      <c r="B78" s="25">
        <v>1130.54</v>
      </c>
      <c r="C78" s="188">
        <v>2507.5899999999992</v>
      </c>
      <c r="D78" s="67">
        <f>(C78-B78)/B78</f>
        <v>1.2180462433881147</v>
      </c>
      <c r="F78" s="25">
        <v>346.82399999999996</v>
      </c>
      <c r="G78" s="188">
        <v>506.78599999999994</v>
      </c>
      <c r="H78" s="67">
        <f>(G78-F78)/F78</f>
        <v>0.46121952344705097</v>
      </c>
      <c r="J78" s="48">
        <f>(F78/B78)*10</f>
        <v>3.0677729226741199</v>
      </c>
      <c r="K78" s="191">
        <f>(G78/C78)*10</f>
        <v>2.021008219046974</v>
      </c>
      <c r="L78" s="67">
        <f t="shared" si="7"/>
        <v>-0.34121322862276937</v>
      </c>
    </row>
    <row r="79" spans="1:12" ht="20.100000000000001" customHeight="1" x14ac:dyDescent="0.25">
      <c r="A79" s="45" t="s">
        <v>196</v>
      </c>
      <c r="B79" s="25">
        <v>249.92000000000002</v>
      </c>
      <c r="C79" s="188">
        <v>710.07999999999993</v>
      </c>
      <c r="D79" s="67">
        <f>(C79-B79)/B79</f>
        <v>1.841229193341869</v>
      </c>
      <c r="F79" s="25">
        <v>145.23100000000002</v>
      </c>
      <c r="G79" s="188">
        <v>416.74</v>
      </c>
      <c r="H79" s="67">
        <f>(G79-F79)/F79</f>
        <v>1.8694975590610818</v>
      </c>
      <c r="J79" s="48">
        <f>(F79/B79)*10</f>
        <v>5.8110995518565947</v>
      </c>
      <c r="K79" s="191">
        <f>(G79/C79)*10</f>
        <v>5.8689161784587665</v>
      </c>
      <c r="L79" s="67">
        <f t="shared" si="7"/>
        <v>9.9493436803539011E-3</v>
      </c>
    </row>
    <row r="80" spans="1:12" ht="20.100000000000001" customHeight="1" x14ac:dyDescent="0.25">
      <c r="A80" s="45" t="s">
        <v>183</v>
      </c>
      <c r="B80" s="25">
        <v>5558.9</v>
      </c>
      <c r="C80" s="188">
        <v>5733.2099999999991</v>
      </c>
      <c r="D80" s="67">
        <f>(C80-B80)/B80</f>
        <v>3.1356923132274284E-2</v>
      </c>
      <c r="F80" s="25">
        <v>486.04900000000009</v>
      </c>
      <c r="G80" s="188">
        <v>360.35199999999998</v>
      </c>
      <c r="H80" s="67">
        <f>(G80-F80)/F80</f>
        <v>-0.25860972864875781</v>
      </c>
      <c r="J80" s="48">
        <f>(F80/B80)*10</f>
        <v>0.87436183417582636</v>
      </c>
      <c r="K80" s="191">
        <f>(G80/C80)*10</f>
        <v>0.62853445103179562</v>
      </c>
      <c r="L80" s="67">
        <f t="shared" si="7"/>
        <v>-0.2811506329936595</v>
      </c>
    </row>
    <row r="81" spans="1:12" ht="20.100000000000001" customHeight="1" x14ac:dyDescent="0.25">
      <c r="A81" s="45" t="s">
        <v>184</v>
      </c>
      <c r="B81" s="25">
        <v>1712.5800000000002</v>
      </c>
      <c r="C81" s="188">
        <v>1331.8799999999997</v>
      </c>
      <c r="D81" s="67">
        <f>(C81-B81)/B81</f>
        <v>-0.22229618470378054</v>
      </c>
      <c r="F81" s="25">
        <v>474.56099999999998</v>
      </c>
      <c r="G81" s="188">
        <v>355.74799999999999</v>
      </c>
      <c r="H81" s="67">
        <f>(G81-F81)/F81</f>
        <v>-0.25036402064223567</v>
      </c>
      <c r="J81" s="48">
        <f>(F81/B81)*10</f>
        <v>2.7710296745261531</v>
      </c>
      <c r="K81" s="191">
        <f>(G81/C81)*10</f>
        <v>2.6710214133405419</v>
      </c>
      <c r="L81" s="67">
        <f>(K81-J81)/J81</f>
        <v>-3.6090649661740873E-2</v>
      </c>
    </row>
    <row r="82" spans="1:12" ht="20.100000000000001" customHeight="1" x14ac:dyDescent="0.25">
      <c r="A82" s="45" t="s">
        <v>205</v>
      </c>
      <c r="B82" s="25">
        <v>200.69</v>
      </c>
      <c r="C82" s="188">
        <v>487.2</v>
      </c>
      <c r="D82" s="67">
        <f>(C82-B82)/B82</f>
        <v>1.4276246948029299</v>
      </c>
      <c r="F82" s="25">
        <v>126.56299999999999</v>
      </c>
      <c r="G82" s="188">
        <v>270.40300000000002</v>
      </c>
      <c r="H82" s="67">
        <f>(G82-F82)/F82</f>
        <v>1.1365090903344583</v>
      </c>
      <c r="J82" s="48">
        <f>(F82/B82)*10</f>
        <v>6.3063929443420195</v>
      </c>
      <c r="K82" s="191">
        <f>(G82/C82)*10</f>
        <v>5.5501436781609206</v>
      </c>
      <c r="L82" s="67">
        <f>(K82-J82)/J82</f>
        <v>-0.1199178790245844</v>
      </c>
    </row>
    <row r="83" spans="1:12" ht="20.100000000000001" customHeight="1" x14ac:dyDescent="0.25">
      <c r="A83" s="45" t="s">
        <v>181</v>
      </c>
      <c r="B83" s="25">
        <v>1260.8800000000001</v>
      </c>
      <c r="C83" s="188">
        <v>749.35</v>
      </c>
      <c r="D83" s="67">
        <f>(C83-B83)/B83</f>
        <v>-0.40569284943848744</v>
      </c>
      <c r="F83" s="25">
        <v>525.79199999999992</v>
      </c>
      <c r="G83" s="188">
        <v>265.87200000000001</v>
      </c>
      <c r="H83" s="67">
        <f>(G83-F83)/F83</f>
        <v>-0.49433996713529293</v>
      </c>
      <c r="J83" s="48">
        <f>(F83/B83)*10</f>
        <v>4.1700399720829884</v>
      </c>
      <c r="K83" s="191">
        <f>(G83/C83)*10</f>
        <v>3.5480349636351507</v>
      </c>
      <c r="L83" s="67">
        <f>(K83-J83)/J83</f>
        <v>-0.14916044273243217</v>
      </c>
    </row>
    <row r="84" spans="1:12" ht="20.100000000000001" customHeight="1" x14ac:dyDescent="0.25">
      <c r="A84" s="45" t="s">
        <v>197</v>
      </c>
      <c r="B84" s="25">
        <v>1143.72</v>
      </c>
      <c r="C84" s="188">
        <v>2595.8000000000002</v>
      </c>
      <c r="D84" s="67">
        <f>(C84-B84)/B84</f>
        <v>1.2696114433602632</v>
      </c>
      <c r="F84" s="25">
        <v>101.86099999999999</v>
      </c>
      <c r="G84" s="188">
        <v>225.44800000000004</v>
      </c>
      <c r="H84" s="67">
        <f>(G84-F84)/F84</f>
        <v>1.2132906608024667</v>
      </c>
      <c r="J84" s="48">
        <f>(F84/B84)*10</f>
        <v>0.89061133843947815</v>
      </c>
      <c r="K84" s="191">
        <f>(G84/C84)*10</f>
        <v>0.86851067108405899</v>
      </c>
      <c r="L84" s="67">
        <f t="shared" si="7"/>
        <v>-2.4815165046229666E-2</v>
      </c>
    </row>
    <row r="85" spans="1:12" ht="20.100000000000001" customHeight="1" x14ac:dyDescent="0.25">
      <c r="A85" s="45" t="s">
        <v>212</v>
      </c>
      <c r="B85" s="25">
        <v>306.03999999999996</v>
      </c>
      <c r="C85" s="188">
        <v>784.26</v>
      </c>
      <c r="D85" s="67">
        <f>(C85-B85)/B85</f>
        <v>1.5626061952685926</v>
      </c>
      <c r="F85" s="25">
        <v>110.76899999999999</v>
      </c>
      <c r="G85" s="188">
        <v>175.238</v>
      </c>
      <c r="H85" s="67">
        <f>(G85-F85)/F85</f>
        <v>0.58201301808267669</v>
      </c>
      <c r="J85" s="48">
        <f>(F85/B85)*10</f>
        <v>3.6194288328323099</v>
      </c>
      <c r="K85" s="191">
        <f>(G85/C85)*10</f>
        <v>2.2344375589727896</v>
      </c>
      <c r="L85" s="67">
        <f t="shared" si="7"/>
        <v>-0.38265465017465855</v>
      </c>
    </row>
    <row r="86" spans="1:12" ht="20.100000000000001" customHeight="1" x14ac:dyDescent="0.25">
      <c r="A86" s="45" t="s">
        <v>208</v>
      </c>
      <c r="B86" s="25">
        <v>179.46</v>
      </c>
      <c r="C86" s="188">
        <v>174.50999999999996</v>
      </c>
      <c r="D86" s="67">
        <f>(C86-B86)/B86</f>
        <v>-2.7582748244734456E-2</v>
      </c>
      <c r="F86" s="25">
        <v>79.90100000000001</v>
      </c>
      <c r="G86" s="188">
        <v>173.60300000000004</v>
      </c>
      <c r="H86" s="67">
        <f>(G86-F86)/F86</f>
        <v>1.172726248732807</v>
      </c>
      <c r="J86" s="48">
        <f>(F86/B86)*10</f>
        <v>4.4523013484899145</v>
      </c>
      <c r="K86" s="191">
        <f>(G86/C86)*10</f>
        <v>9.9480259010944962</v>
      </c>
      <c r="L86" s="67">
        <f t="shared" si="7"/>
        <v>1.2343559257211025</v>
      </c>
    </row>
    <row r="87" spans="1:12" ht="20.100000000000001" customHeight="1" x14ac:dyDescent="0.25">
      <c r="A87" s="45" t="s">
        <v>202</v>
      </c>
      <c r="B87" s="25">
        <v>119.25</v>
      </c>
      <c r="C87" s="188">
        <v>869.36</v>
      </c>
      <c r="D87" s="67">
        <f>(C87-B87)/B87</f>
        <v>6.2902306079664569</v>
      </c>
      <c r="F87" s="25">
        <v>27.428000000000001</v>
      </c>
      <c r="G87" s="188">
        <v>167.84799999999998</v>
      </c>
      <c r="H87" s="67">
        <f>(G87-F87)/F87</f>
        <v>5.1195858247046804</v>
      </c>
      <c r="J87" s="48">
        <f>(F87/B87)*10</f>
        <v>2.300041928721174</v>
      </c>
      <c r="K87" s="191">
        <f>(G87/C87)*10</f>
        <v>1.9307076470046929</v>
      </c>
      <c r="L87" s="67">
        <f t="shared" si="7"/>
        <v>-0.16057719518262495</v>
      </c>
    </row>
    <row r="88" spans="1:12" ht="20.100000000000001" customHeight="1" x14ac:dyDescent="0.25">
      <c r="A88" s="45" t="s">
        <v>199</v>
      </c>
      <c r="B88" s="25">
        <v>315.7700000000001</v>
      </c>
      <c r="C88" s="188">
        <v>61.59</v>
      </c>
      <c r="D88" s="67">
        <f>(C88-B88)/B88</f>
        <v>-0.80495297209994621</v>
      </c>
      <c r="F88" s="25">
        <v>750.40599999999995</v>
      </c>
      <c r="G88" s="188">
        <v>136.994</v>
      </c>
      <c r="H88" s="67">
        <f>(G88-F88)/F88</f>
        <v>-0.81744015906056178</v>
      </c>
      <c r="J88" s="48">
        <f>(F88/B88)*10</f>
        <v>23.764322133198203</v>
      </c>
      <c r="K88" s="191">
        <f>(G88/C88)*10</f>
        <v>22.242896574119175</v>
      </c>
      <c r="L88" s="67">
        <f t="shared" si="7"/>
        <v>-6.4021416245390456E-2</v>
      </c>
    </row>
    <row r="89" spans="1:12" ht="20.100000000000001" customHeight="1" x14ac:dyDescent="0.25">
      <c r="A89" s="45" t="s">
        <v>201</v>
      </c>
      <c r="B89" s="25">
        <v>2809.7899999999995</v>
      </c>
      <c r="C89" s="188">
        <v>4506.0800000000017</v>
      </c>
      <c r="D89" s="67">
        <f>(C89-B89)/B89</f>
        <v>0.60370703860430941</v>
      </c>
      <c r="F89" s="25">
        <v>149.16900000000004</v>
      </c>
      <c r="G89" s="188">
        <v>134.79400000000001</v>
      </c>
      <c r="H89" s="67">
        <f>(G89-F89)/F89</f>
        <v>-9.6367207663790894E-2</v>
      </c>
      <c r="J89" s="48">
        <f>(F89/B89)*10</f>
        <v>0.53089020887682015</v>
      </c>
      <c r="K89" s="191">
        <f>(G89/C89)*10</f>
        <v>0.29913805347441669</v>
      </c>
      <c r="L89" s="67">
        <f t="shared" si="7"/>
        <v>-0.43653499636527632</v>
      </c>
    </row>
    <row r="90" spans="1:12" ht="20.100000000000001" customHeight="1" x14ac:dyDescent="0.25">
      <c r="A90" s="45" t="s">
        <v>206</v>
      </c>
      <c r="B90" s="25">
        <v>281.14</v>
      </c>
      <c r="C90" s="188">
        <v>255.29999999999998</v>
      </c>
      <c r="D90" s="67">
        <f>(C90-B90)/B90</f>
        <v>-9.1911503165682598E-2</v>
      </c>
      <c r="F90" s="25">
        <v>164.327</v>
      </c>
      <c r="G90" s="188">
        <v>130.05699999999999</v>
      </c>
      <c r="H90" s="67">
        <f>(G90-F90)/F90</f>
        <v>-0.20854759108363208</v>
      </c>
      <c r="J90" s="48">
        <f>(F90/B90)*10</f>
        <v>5.8450238315430036</v>
      </c>
      <c r="K90" s="191">
        <f>(G90/C90)*10</f>
        <v>5.0942812377594979</v>
      </c>
      <c r="L90" s="67">
        <f t="shared" ref="L90:L91" si="8">(K90-J90)/J90</f>
        <v>-0.12844132298179531</v>
      </c>
    </row>
    <row r="91" spans="1:12" ht="20.100000000000001" customHeight="1" x14ac:dyDescent="0.25">
      <c r="A91" s="45" t="s">
        <v>200</v>
      </c>
      <c r="B91" s="25">
        <v>247.84</v>
      </c>
      <c r="C91" s="188">
        <v>480.86999999999995</v>
      </c>
      <c r="D91" s="67">
        <f>(C91-B91)/B91</f>
        <v>0.94024370561652659</v>
      </c>
      <c r="F91" s="25">
        <v>140.535</v>
      </c>
      <c r="G91" s="188">
        <v>126.07100000000001</v>
      </c>
      <c r="H91" s="67">
        <f>(G91-F91)/F91</f>
        <v>-0.10292098053865574</v>
      </c>
      <c r="J91" s="48">
        <f>(F91/B91)*10</f>
        <v>5.670392188508715</v>
      </c>
      <c r="K91" s="191">
        <f>(G91/C91)*10</f>
        <v>2.6217272859608629</v>
      </c>
      <c r="L91" s="67">
        <f t="shared" si="8"/>
        <v>-0.53764621585189432</v>
      </c>
    </row>
    <row r="92" spans="1:12" ht="20.100000000000001" customHeight="1" x14ac:dyDescent="0.25">
      <c r="A92" s="45" t="s">
        <v>213</v>
      </c>
      <c r="B92" s="25">
        <v>12.430000000000001</v>
      </c>
      <c r="C92" s="188">
        <v>325.79999999999995</v>
      </c>
      <c r="D92" s="67">
        <f>(C92-B92)/B92</f>
        <v>25.210780370072399</v>
      </c>
      <c r="F92" s="25">
        <v>5.0539999999999985</v>
      </c>
      <c r="G92" s="188">
        <v>115.26900000000001</v>
      </c>
      <c r="H92" s="67">
        <f>(G92-F92)/F92</f>
        <v>21.807479224376738</v>
      </c>
      <c r="J92" s="48">
        <f>(F92/B92)*10</f>
        <v>4.0659694288012851</v>
      </c>
      <c r="K92" s="191">
        <f>(G92/C92)*10</f>
        <v>3.5380294659300193</v>
      </c>
      <c r="L92" s="67">
        <f t="shared" si="7"/>
        <v>-0.12984356427562005</v>
      </c>
    </row>
    <row r="93" spans="1:12" ht="20.100000000000001" customHeight="1" x14ac:dyDescent="0.25">
      <c r="A93" s="45" t="s">
        <v>214</v>
      </c>
      <c r="B93" s="25">
        <v>94.44</v>
      </c>
      <c r="C93" s="188">
        <v>360.05</v>
      </c>
      <c r="D93" s="67">
        <f>(C93-B93)/B93</f>
        <v>2.8124735281660316</v>
      </c>
      <c r="F93" s="25">
        <v>29.123999999999999</v>
      </c>
      <c r="G93" s="188">
        <v>99.364999999999995</v>
      </c>
      <c r="H93" s="67">
        <f>(G93-F93)/F93</f>
        <v>2.411790962779838</v>
      </c>
      <c r="J93" s="48">
        <f>(F93/B93)*10</f>
        <v>3.0838627700127064</v>
      </c>
      <c r="K93" s="191">
        <f>(G93/C93)*10</f>
        <v>2.7597555895014581</v>
      </c>
      <c r="L93" s="67">
        <f t="shared" ref="L93" si="9">(K93-J93)/J93</f>
        <v>-0.10509779607019054</v>
      </c>
    </row>
    <row r="94" spans="1:12" ht="20.100000000000001" customHeight="1" x14ac:dyDescent="0.25">
      <c r="A94" s="45" t="s">
        <v>203</v>
      </c>
      <c r="B94" s="25">
        <v>17.509999999999998</v>
      </c>
      <c r="C94" s="188">
        <v>65.589999999999989</v>
      </c>
      <c r="D94" s="67">
        <f>(C94-B94)/B94</f>
        <v>2.7458595088520843</v>
      </c>
      <c r="F94" s="25">
        <v>11.532</v>
      </c>
      <c r="G94" s="188">
        <v>84.267999999999986</v>
      </c>
      <c r="H94" s="67">
        <f>(G94-F94)/F94</f>
        <v>6.3073187651751637</v>
      </c>
      <c r="J94" s="48">
        <f>(F94/B94)*10</f>
        <v>6.5859508852084536</v>
      </c>
      <c r="K94" s="191">
        <f>(G94/C94)*10</f>
        <v>12.847690196676322</v>
      </c>
      <c r="L94" s="67">
        <f t="shared" si="7"/>
        <v>0.95077224543706507</v>
      </c>
    </row>
    <row r="95" spans="1:12" ht="20.100000000000001" customHeight="1" thickBot="1" x14ac:dyDescent="0.3">
      <c r="A95" s="14" t="s">
        <v>17</v>
      </c>
      <c r="B95" s="25">
        <f>B96-SUM(B68:B94)</f>
        <v>3507.8199999999779</v>
      </c>
      <c r="C95" s="188">
        <f>C96-SUM(C68:C94)</f>
        <v>2681.3600000000006</v>
      </c>
      <c r="D95" s="67">
        <f>(C95-B95)/B95</f>
        <v>-0.23560501964182384</v>
      </c>
      <c r="F95" s="25">
        <f>F96-SUM(F68:F94)</f>
        <v>767.3849999999984</v>
      </c>
      <c r="G95" s="188">
        <f>G96-SUM(G68:G94)</f>
        <v>607.44800000000396</v>
      </c>
      <c r="H95" s="67">
        <f>(G95-F95)/F95</f>
        <v>-0.20841819946962056</v>
      </c>
      <c r="J95" s="48">
        <f>(F95/B95)*10</f>
        <v>2.1876407569373661</v>
      </c>
      <c r="K95" s="191">
        <f>(G95/C95)*10</f>
        <v>2.265447384909165</v>
      </c>
      <c r="L95" s="67">
        <f t="shared" si="7"/>
        <v>3.5566455655509845E-2</v>
      </c>
    </row>
    <row r="96" spans="1:12" s="2" customFormat="1" ht="26.25" customHeight="1" thickBot="1" x14ac:dyDescent="0.3">
      <c r="A96" s="18" t="s">
        <v>18</v>
      </c>
      <c r="B96" s="23">
        <v>90006.149999999951</v>
      </c>
      <c r="C96" s="193">
        <v>118446.06999999998</v>
      </c>
      <c r="D96" s="72">
        <f>(C96-B96)/B96</f>
        <v>0.31597751931395845</v>
      </c>
      <c r="F96" s="23">
        <v>27722.499000000003</v>
      </c>
      <c r="G96" s="193">
        <v>34651.223000000005</v>
      </c>
      <c r="H96" s="72">
        <f>(G96-F96)/F96</f>
        <v>0.24993143655627875</v>
      </c>
      <c r="J96" s="44">
        <f>(F96/B96)*10</f>
        <v>3.0800671954083159</v>
      </c>
      <c r="K96" s="198">
        <f>(G96/C96)*10</f>
        <v>2.925485244043978</v>
      </c>
      <c r="L96" s="72">
        <f t="shared" si="7"/>
        <v>-5.0187850315338768E-2</v>
      </c>
    </row>
  </sheetData>
  <mergeCells count="21">
    <mergeCell ref="A4:A6"/>
    <mergeCell ref="B4:C4"/>
    <mergeCell ref="F4:G4"/>
    <mergeCell ref="J4:K4"/>
    <mergeCell ref="B5:C5"/>
    <mergeCell ref="F5:G5"/>
    <mergeCell ref="J5:K5"/>
    <mergeCell ref="A36:A38"/>
    <mergeCell ref="B36:C36"/>
    <mergeCell ref="F36:G36"/>
    <mergeCell ref="J36:K36"/>
    <mergeCell ref="B37:C37"/>
    <mergeCell ref="F37:G37"/>
    <mergeCell ref="J37:K37"/>
    <mergeCell ref="A65:A67"/>
    <mergeCell ref="B65:C65"/>
    <mergeCell ref="F65:G65"/>
    <mergeCell ref="J65:K65"/>
    <mergeCell ref="B66:C66"/>
    <mergeCell ref="F66:G66"/>
    <mergeCell ref="J66:K66"/>
  </mergeCells>
  <conditionalFormatting sqref="M7:M33">
    <cfRule type="cellIs" dxfId="1" priority="4" operator="greaterThan">
      <formula>0</formula>
    </cfRule>
    <cfRule type="cellIs" dxfId="0" priority="5" operator="lessThan">
      <formula>0</formula>
    </cfRule>
  </conditionalFormatting>
  <printOptions horizontalCentered="1"/>
  <pageMargins left="0.31496062992125984" right="0.31496062992125984" top="0.35433070866141736" bottom="0.35433070866141736" header="0.31496062992125984" footer="0.31496062992125984"/>
  <pageSetup paperSize="9" scale="82" fitToHeight="3" orientation="landscape" r:id="rId1"/>
  <ignoredErrors>
    <ignoredError sqref="L92 L94" evalError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" id="{A64AD17F-AC17-42AA-94D6-3E926910080B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L7:L33 L39:L62 L68:L96</xm:sqref>
        </x14:conditionalFormatting>
        <x14:conditionalFormatting xmlns:xm="http://schemas.microsoft.com/office/excel/2006/main">
          <x14:cfRule type="iconSet" priority="251" id="{47C1CA2A-D311-483A-AE1B-9D031CCDD1DD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D7:D33 D39:D62 D68:D96</xm:sqref>
        </x14:conditionalFormatting>
        <x14:conditionalFormatting xmlns:xm="http://schemas.microsoft.com/office/excel/2006/main">
          <x14:cfRule type="iconSet" priority="252" id="{ABD89A60-5137-4C98-BB86-7F9FA17B2B4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H7:H33 H39:H62 H68:H96</xm:sqref>
        </x14:conditionalFormatting>
      </x14:conditionalFormatting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Folha8">
    <pageSetUpPr fitToPage="1"/>
  </sheetPr>
  <dimension ref="A1:O39"/>
  <sheetViews>
    <sheetView showGridLines="0" topLeftCell="A4" workbookViewId="0">
      <selection activeCell="R8" sqref="R8"/>
    </sheetView>
  </sheetViews>
  <sheetFormatPr defaultRowHeight="15" x14ac:dyDescent="0.25"/>
  <cols>
    <col min="1" max="2" width="2.85546875" customWidth="1"/>
    <col min="3" max="3" width="2.28515625" customWidth="1"/>
    <col min="4" max="4" width="22" customWidth="1"/>
    <col min="7" max="7" width="10.85546875" customWidth="1"/>
    <col min="8" max="8" width="2.140625" customWidth="1"/>
    <col min="11" max="11" width="10.85546875" customWidth="1"/>
    <col min="12" max="12" width="2" style="13" customWidth="1"/>
    <col min="13" max="14" width="9.140625" style="41"/>
    <col min="15" max="15" width="10.85546875" customWidth="1"/>
  </cols>
  <sheetData>
    <row r="1" spans="1:15" ht="15.75" x14ac:dyDescent="0.25">
      <c r="A1" s="36" t="s">
        <v>97</v>
      </c>
      <c r="B1" s="6"/>
    </row>
    <row r="3" spans="1:15" ht="15.75" thickBot="1" x14ac:dyDescent="0.3"/>
    <row r="4" spans="1:15" x14ac:dyDescent="0.25">
      <c r="A4" s="358" t="s">
        <v>16</v>
      </c>
      <c r="B4" s="378"/>
      <c r="C4" s="378"/>
      <c r="D4" s="378"/>
      <c r="E4" s="377" t="s">
        <v>1</v>
      </c>
      <c r="F4" s="373"/>
      <c r="G4" s="178" t="s">
        <v>0</v>
      </c>
      <c r="I4" s="371" t="s">
        <v>19</v>
      </c>
      <c r="J4" s="373"/>
      <c r="K4" s="178" t="s">
        <v>0</v>
      </c>
      <c r="L4"/>
      <c r="M4" s="369" t="s">
        <v>22</v>
      </c>
      <c r="N4" s="370"/>
      <c r="O4" s="178" t="s">
        <v>0</v>
      </c>
    </row>
    <row r="5" spans="1:15" x14ac:dyDescent="0.25">
      <c r="A5" s="375"/>
      <c r="B5" s="379"/>
      <c r="C5" s="379"/>
      <c r="D5" s="379"/>
      <c r="E5" s="380" t="s">
        <v>155</v>
      </c>
      <c r="F5" s="368"/>
      <c r="G5" s="179" t="s">
        <v>136</v>
      </c>
      <c r="I5" s="367" t="str">
        <f>E5</f>
        <v>jan-dez</v>
      </c>
      <c r="J5" s="368"/>
      <c r="K5" s="179" t="str">
        <f>G5</f>
        <v>2020/2019</v>
      </c>
      <c r="L5"/>
      <c r="M5" s="367" t="str">
        <f>E5</f>
        <v>jan-dez</v>
      </c>
      <c r="N5" s="368"/>
      <c r="O5" s="179" t="str">
        <f>K5</f>
        <v>2020/2019</v>
      </c>
    </row>
    <row r="6" spans="1:15" ht="19.5" customHeight="1" thickBot="1" x14ac:dyDescent="0.3">
      <c r="A6" s="359"/>
      <c r="B6" s="381"/>
      <c r="C6" s="381"/>
      <c r="D6" s="381"/>
      <c r="E6" s="120">
        <v>2019</v>
      </c>
      <c r="F6" s="192">
        <v>2020</v>
      </c>
      <c r="G6" s="179" t="s">
        <v>1</v>
      </c>
      <c r="I6" s="227">
        <f>E6</f>
        <v>2019</v>
      </c>
      <c r="J6" s="186">
        <f>F6</f>
        <v>2020</v>
      </c>
      <c r="K6" s="324">
        <v>1000</v>
      </c>
      <c r="L6"/>
      <c r="M6" s="227">
        <f>E6</f>
        <v>2019</v>
      </c>
      <c r="N6" s="186">
        <f>F6</f>
        <v>2020</v>
      </c>
      <c r="O6" s="179"/>
    </row>
    <row r="7" spans="1:15" ht="24" customHeight="1" thickBot="1" x14ac:dyDescent="0.3">
      <c r="A7" s="18" t="s">
        <v>20</v>
      </c>
      <c r="B7" s="19"/>
      <c r="C7" s="19"/>
      <c r="D7" s="19"/>
      <c r="E7" s="23">
        <v>972319.69000000111</v>
      </c>
      <c r="F7" s="193">
        <v>899939.26999999909</v>
      </c>
      <c r="G7" s="216">
        <f>(F7-E7)/E7</f>
        <v>-7.4440969101429943E-2</v>
      </c>
      <c r="H7" s="12"/>
      <c r="I7" s="23">
        <v>194836.62599999973</v>
      </c>
      <c r="J7" s="193">
        <v>185284.3680000001</v>
      </c>
      <c r="K7" s="216">
        <f>(J7-I7)/I7</f>
        <v>-4.9027014048167908E-2</v>
      </c>
      <c r="L7" s="52"/>
      <c r="M7" s="249">
        <f>(I7/E7)*10</f>
        <v>2.0038329780198065</v>
      </c>
      <c r="N7" s="250">
        <f>(J7/F7)*10</f>
        <v>2.058854126901255</v>
      </c>
      <c r="O7" s="70">
        <f>(N7-M7)/M7</f>
        <v>2.7457951578289997E-2</v>
      </c>
    </row>
    <row r="8" spans="1:15" s="9" customFormat="1" ht="24" customHeight="1" x14ac:dyDescent="0.25">
      <c r="A8" s="58"/>
      <c r="B8" s="235" t="s">
        <v>35</v>
      </c>
      <c r="C8" s="235"/>
      <c r="D8" s="236"/>
      <c r="E8" s="238">
        <v>738100.34000000125</v>
      </c>
      <c r="F8" s="239">
        <v>677440.81999999913</v>
      </c>
      <c r="G8" s="283">
        <f>(F8-E8)/E8</f>
        <v>-8.218329773429181E-2</v>
      </c>
      <c r="H8" s="5"/>
      <c r="I8" s="238">
        <v>174906.5659999997</v>
      </c>
      <c r="J8" s="239">
        <v>162040.65700000009</v>
      </c>
      <c r="K8" s="284">
        <f>(J8-I8)/I8</f>
        <v>-7.3558753649074729E-2</v>
      </c>
      <c r="L8" s="57"/>
      <c r="M8" s="251">
        <f>(I8/E8)*10</f>
        <v>2.3696854820578923</v>
      </c>
      <c r="N8" s="252">
        <f>(J8/F8)*10</f>
        <v>2.3919529531745711</v>
      </c>
      <c r="O8" s="240">
        <f t="shared" ref="O8:O18" si="0">(N8-M8)/M8</f>
        <v>9.3968044642537135E-3</v>
      </c>
    </row>
    <row r="9" spans="1:15" ht="24" customHeight="1" x14ac:dyDescent="0.25">
      <c r="A9" s="14"/>
      <c r="B9" s="1" t="s">
        <v>39</v>
      </c>
      <c r="D9" s="1"/>
      <c r="E9" s="25">
        <v>123405.40999999995</v>
      </c>
      <c r="F9" s="188">
        <v>156052.73000000001</v>
      </c>
      <c r="G9" s="240">
        <f>(F9-E9)/E9</f>
        <v>0.26455339356678187</v>
      </c>
      <c r="H9" s="1"/>
      <c r="I9" s="25">
        <v>13714.634000000009</v>
      </c>
      <c r="J9" s="188">
        <v>19461.759000000016</v>
      </c>
      <c r="K9" s="240">
        <f>(J9-I9)/I9</f>
        <v>0.41905055577859412</v>
      </c>
      <c r="L9" s="8"/>
      <c r="M9" s="251">
        <f>(I9/E9)*10</f>
        <v>1.1113478736467077</v>
      </c>
      <c r="N9" s="252">
        <f>(J9/F9)*10</f>
        <v>1.2471271088945393</v>
      </c>
      <c r="O9" s="240">
        <f t="shared" si="0"/>
        <v>0.12217527784733506</v>
      </c>
    </row>
    <row r="10" spans="1:15" ht="24" customHeight="1" thickBot="1" x14ac:dyDescent="0.3">
      <c r="A10" s="14"/>
      <c r="B10" s="1" t="s">
        <v>38</v>
      </c>
      <c r="D10" s="1"/>
      <c r="E10" s="25">
        <v>110813.93999999996</v>
      </c>
      <c r="F10" s="188">
        <v>66445.719999999987</v>
      </c>
      <c r="G10" s="248">
        <f>(F10-E10)/E10</f>
        <v>-0.40038482523047181</v>
      </c>
      <c r="H10" s="1"/>
      <c r="I10" s="25">
        <v>6215.4260000000004</v>
      </c>
      <c r="J10" s="188">
        <v>3781.951999999998</v>
      </c>
      <c r="K10" s="286">
        <f>(J10-I10)/I10</f>
        <v>-0.39152167526409326</v>
      </c>
      <c r="L10" s="8"/>
      <c r="M10" s="251">
        <f>(I10/E10)*10</f>
        <v>0.56088845861811276</v>
      </c>
      <c r="N10" s="252">
        <f>(J10/F10)*10</f>
        <v>0.56917917361720194</v>
      </c>
      <c r="O10" s="240">
        <f t="shared" si="0"/>
        <v>1.4781397034831847E-2</v>
      </c>
    </row>
    <row r="11" spans="1:15" ht="24" customHeight="1" thickBot="1" x14ac:dyDescent="0.3">
      <c r="A11" s="18" t="s">
        <v>21</v>
      </c>
      <c r="B11" s="19"/>
      <c r="C11" s="19"/>
      <c r="D11" s="19"/>
      <c r="E11" s="23">
        <v>1285176.8800000057</v>
      </c>
      <c r="F11" s="193">
        <v>1521403.1600000041</v>
      </c>
      <c r="G11" s="216">
        <f>(F11-E11)/E11</f>
        <v>0.1838083797461384</v>
      </c>
      <c r="H11" s="12"/>
      <c r="I11" s="23">
        <v>276401.85599999985</v>
      </c>
      <c r="J11" s="193">
        <v>329874.52299999987</v>
      </c>
      <c r="K11" s="216">
        <f>(J11-I11)/I11</f>
        <v>0.1934598695314117</v>
      </c>
      <c r="L11" s="8"/>
      <c r="M11" s="253">
        <f>(I11/E11)*10</f>
        <v>2.1506911640053672</v>
      </c>
      <c r="N11" s="254">
        <f>(J11/F11)*10</f>
        <v>2.1682255675083453</v>
      </c>
      <c r="O11" s="72">
        <f t="shared" si="0"/>
        <v>8.1529155819483907E-3</v>
      </c>
    </row>
    <row r="12" spans="1:15" s="9" customFormat="1" ht="24" customHeight="1" x14ac:dyDescent="0.25">
      <c r="A12" s="58"/>
      <c r="B12" s="5" t="s">
        <v>35</v>
      </c>
      <c r="C12" s="5"/>
      <c r="D12" s="5"/>
      <c r="E12" s="37">
        <v>961049.81000000576</v>
      </c>
      <c r="F12" s="189">
        <v>1193132.5200000042</v>
      </c>
      <c r="G12" s="283">
        <f>(F12-E12)/E12</f>
        <v>0.24148874239931128</v>
      </c>
      <c r="H12" s="5"/>
      <c r="I12" s="37">
        <v>247420.82999999987</v>
      </c>
      <c r="J12" s="189">
        <v>298607.08999999985</v>
      </c>
      <c r="K12" s="283">
        <f>(J12-I12)/I12</f>
        <v>0.20687934803225747</v>
      </c>
      <c r="L12" s="57"/>
      <c r="M12" s="251">
        <f>(I12/E12)*10</f>
        <v>2.5744849790875919</v>
      </c>
      <c r="N12" s="252">
        <f>(J12/F12)*10</f>
        <v>2.502715205516306</v>
      </c>
      <c r="O12" s="240">
        <f t="shared" si="0"/>
        <v>-2.7877332419597722E-2</v>
      </c>
    </row>
    <row r="13" spans="1:15" ht="24" customHeight="1" x14ac:dyDescent="0.25">
      <c r="A13" s="14"/>
      <c r="B13" s="5" t="s">
        <v>39</v>
      </c>
      <c r="D13" s="5"/>
      <c r="E13" s="215">
        <v>152042.53999999998</v>
      </c>
      <c r="F13" s="213">
        <v>166908.87000000002</v>
      </c>
      <c r="G13" s="240">
        <f>(F13-E13)/E13</f>
        <v>9.7777437814443563E-2</v>
      </c>
      <c r="H13" s="241"/>
      <c r="I13" s="215">
        <v>15204.341999999991</v>
      </c>
      <c r="J13" s="213">
        <v>17842.347999999994</v>
      </c>
      <c r="K13" s="240">
        <f>(J13-I13)/I13</f>
        <v>0.17350346368162492</v>
      </c>
      <c r="L13" s="242"/>
      <c r="M13" s="251">
        <f>(I13/E13)*10</f>
        <v>1.0000057878538462</v>
      </c>
      <c r="N13" s="252">
        <f>(J13/F13)*10</f>
        <v>1.0689874061216753</v>
      </c>
      <c r="O13" s="240">
        <f t="shared" si="0"/>
        <v>6.8981219014615319E-2</v>
      </c>
    </row>
    <row r="14" spans="1:15" ht="24" customHeight="1" thickBot="1" x14ac:dyDescent="0.3">
      <c r="A14" s="14"/>
      <c r="B14" s="1" t="s">
        <v>38</v>
      </c>
      <c r="D14" s="1"/>
      <c r="E14" s="215">
        <v>172084.53</v>
      </c>
      <c r="F14" s="213">
        <v>161361.76999999984</v>
      </c>
      <c r="G14" s="248">
        <f>(F14-E14)/E14</f>
        <v>-6.2311004946232845E-2</v>
      </c>
      <c r="H14" s="241"/>
      <c r="I14" s="215">
        <v>13776.684000000008</v>
      </c>
      <c r="J14" s="213">
        <v>13425.085000000005</v>
      </c>
      <c r="K14" s="286">
        <f>(J14-I14)/I14</f>
        <v>-2.5521308320638231E-2</v>
      </c>
      <c r="L14" s="242"/>
      <c r="M14" s="251">
        <f>(I14/E14)*10</f>
        <v>0.80057655385989723</v>
      </c>
      <c r="N14" s="252">
        <f>(J14/F14)*10</f>
        <v>0.8319867215140252</v>
      </c>
      <c r="O14" s="240">
        <f t="shared" si="0"/>
        <v>3.9234433612484756E-2</v>
      </c>
    </row>
    <row r="15" spans="1:15" ht="24" customHeight="1" thickBot="1" x14ac:dyDescent="0.3">
      <c r="A15" s="18" t="s">
        <v>12</v>
      </c>
      <c r="B15" s="19"/>
      <c r="C15" s="19"/>
      <c r="D15" s="19"/>
      <c r="E15" s="23">
        <v>2257496.5700000068</v>
      </c>
      <c r="F15" s="193">
        <v>2421342.4300000034</v>
      </c>
      <c r="G15" s="216">
        <f>(F15-E15)/E15</f>
        <v>7.2578564316488028E-2</v>
      </c>
      <c r="H15" s="12"/>
      <c r="I15" s="23">
        <v>471238.48199999961</v>
      </c>
      <c r="J15" s="193">
        <v>515158.891</v>
      </c>
      <c r="K15" s="216">
        <f>(J15-I15)/I15</f>
        <v>9.32020848840618E-2</v>
      </c>
      <c r="L15" s="8"/>
      <c r="M15" s="253">
        <f>(I15/E15)*10</f>
        <v>2.0874383078243093</v>
      </c>
      <c r="N15" s="254">
        <f>(J15/F15)*10</f>
        <v>2.1275755325528216</v>
      </c>
      <c r="O15" s="72">
        <f t="shared" si="0"/>
        <v>1.9227981290784336E-2</v>
      </c>
    </row>
    <row r="16" spans="1:15" s="53" customFormat="1" ht="24" customHeight="1" x14ac:dyDescent="0.25">
      <c r="A16" s="237"/>
      <c r="B16" s="235" t="s">
        <v>35</v>
      </c>
      <c r="C16" s="235"/>
      <c r="D16" s="236"/>
      <c r="E16" s="238">
        <f>E8+E12</f>
        <v>1699150.1500000069</v>
      </c>
      <c r="F16" s="239">
        <f t="shared" ref="F16:F17" si="1">F8+F12</f>
        <v>1870573.3400000033</v>
      </c>
      <c r="G16" s="284">
        <f>(F16-E16)/E16</f>
        <v>0.10088760548912983</v>
      </c>
      <c r="H16" s="5"/>
      <c r="I16" s="238">
        <f t="shared" ref="I16:J18" si="2">I8+I12</f>
        <v>422327.3959999996</v>
      </c>
      <c r="J16" s="239">
        <f t="shared" si="2"/>
        <v>460647.74699999997</v>
      </c>
      <c r="K16" s="284">
        <f>(J16-I16)/I16</f>
        <v>9.0736124066174498E-2</v>
      </c>
      <c r="L16" s="57"/>
      <c r="M16" s="251">
        <f>(I16/E16)*10</f>
        <v>2.4855213413599611</v>
      </c>
      <c r="N16" s="252">
        <f>(J16/F16)*10</f>
        <v>2.4626019047186847</v>
      </c>
      <c r="O16" s="240">
        <f t="shared" si="0"/>
        <v>-9.2211787764155499E-3</v>
      </c>
    </row>
    <row r="17" spans="1:15" ht="24" customHeight="1" x14ac:dyDescent="0.25">
      <c r="A17" s="14"/>
      <c r="B17" s="5" t="s">
        <v>39</v>
      </c>
      <c r="C17" s="5"/>
      <c r="D17" s="243"/>
      <c r="E17" s="215">
        <f>E9+E13</f>
        <v>275447.94999999995</v>
      </c>
      <c r="F17" s="213">
        <f t="shared" si="1"/>
        <v>322961.60000000003</v>
      </c>
      <c r="G17" s="240">
        <f>(F17-E17)/E17</f>
        <v>0.17249592890417259</v>
      </c>
      <c r="H17" s="241"/>
      <c r="I17" s="215">
        <f t="shared" si="2"/>
        <v>28918.976000000002</v>
      </c>
      <c r="J17" s="213">
        <f t="shared" si="2"/>
        <v>37304.107000000011</v>
      </c>
      <c r="K17" s="240">
        <f>(J17-I17)/I17</f>
        <v>0.28995255571981554</v>
      </c>
      <c r="L17" s="242"/>
      <c r="M17" s="251">
        <f>(I17/E17)*10</f>
        <v>1.0498889536117444</v>
      </c>
      <c r="N17" s="252">
        <f>(J17/F17)*10</f>
        <v>1.1550632335237381</v>
      </c>
      <c r="O17" s="240">
        <f t="shared" si="0"/>
        <v>0.10017657538940809</v>
      </c>
    </row>
    <row r="18" spans="1:15" ht="24" customHeight="1" thickBot="1" x14ac:dyDescent="0.3">
      <c r="A18" s="15"/>
      <c r="B18" s="244" t="s">
        <v>38</v>
      </c>
      <c r="C18" s="244"/>
      <c r="D18" s="245"/>
      <c r="E18" s="246">
        <f>E10+E14</f>
        <v>282898.46999999997</v>
      </c>
      <c r="F18" s="247">
        <f>F10+F14</f>
        <v>227807.48999999982</v>
      </c>
      <c r="G18" s="285">
        <f>(F18-E18)/E18</f>
        <v>-0.19473763855986978</v>
      </c>
      <c r="H18" s="241"/>
      <c r="I18" s="246">
        <f t="shared" si="2"/>
        <v>19992.110000000008</v>
      </c>
      <c r="J18" s="247">
        <f t="shared" si="2"/>
        <v>17207.037000000004</v>
      </c>
      <c r="K18" s="285">
        <f>(J18-I18)/I18</f>
        <v>-0.13930860724555852</v>
      </c>
      <c r="L18" s="242"/>
      <c r="M18" s="255">
        <f>(I18/E18)*10</f>
        <v>0.70668851620159023</v>
      </c>
      <c r="N18" s="256">
        <f>(J18/F18)*10</f>
        <v>0.75533236418170535</v>
      </c>
      <c r="O18" s="248">
        <f t="shared" si="0"/>
        <v>6.8833505660418792E-2</v>
      </c>
    </row>
    <row r="19" spans="1:15" ht="6.75" customHeight="1" x14ac:dyDescent="0.25">
      <c r="M19" s="257"/>
      <c r="N19" s="257"/>
    </row>
    <row r="20" spans="1:15" x14ac:dyDescent="0.25">
      <c r="A20" s="2" t="s">
        <v>141</v>
      </c>
    </row>
    <row r="21" spans="1:15" x14ac:dyDescent="0.25">
      <c r="A21" s="2"/>
    </row>
    <row r="23" spans="1:15" ht="15.75" x14ac:dyDescent="0.25">
      <c r="A23" s="36" t="s">
        <v>144</v>
      </c>
    </row>
    <row r="24" spans="1:15" ht="15.75" thickBot="1" x14ac:dyDescent="0.3"/>
    <row r="25" spans="1:15" x14ac:dyDescent="0.25">
      <c r="A25" s="358" t="s">
        <v>16</v>
      </c>
      <c r="B25" s="378"/>
      <c r="C25" s="378"/>
      <c r="D25" s="378"/>
      <c r="E25" s="377" t="s">
        <v>1</v>
      </c>
      <c r="F25" s="373"/>
      <c r="G25" s="178" t="s">
        <v>0</v>
      </c>
      <c r="I25" s="371" t="s">
        <v>19</v>
      </c>
      <c r="J25" s="373"/>
      <c r="K25" s="178" t="s">
        <v>0</v>
      </c>
      <c r="L25"/>
      <c r="M25" s="369" t="s">
        <v>22</v>
      </c>
      <c r="N25" s="370"/>
      <c r="O25" s="178" t="s">
        <v>0</v>
      </c>
    </row>
    <row r="26" spans="1:15" x14ac:dyDescent="0.25">
      <c r="A26" s="375"/>
      <c r="B26" s="379"/>
      <c r="C26" s="379"/>
      <c r="D26" s="379"/>
      <c r="E26" s="380" t="str">
        <f>E5</f>
        <v>jan-dez</v>
      </c>
      <c r="F26" s="368"/>
      <c r="G26" s="179" t="s">
        <v>136</v>
      </c>
      <c r="I26" s="367" t="str">
        <f>E26</f>
        <v>jan-dez</v>
      </c>
      <c r="J26" s="368"/>
      <c r="K26" s="179" t="str">
        <f>G26</f>
        <v>2020/2019</v>
      </c>
      <c r="L26"/>
      <c r="M26" s="367" t="str">
        <f>E26</f>
        <v>jan-dez</v>
      </c>
      <c r="N26" s="368"/>
      <c r="O26" s="179" t="str">
        <f>K26</f>
        <v>2020/2019</v>
      </c>
    </row>
    <row r="27" spans="1:15" ht="19.5" customHeight="1" thickBot="1" x14ac:dyDescent="0.3">
      <c r="A27" s="359"/>
      <c r="B27" s="381"/>
      <c r="C27" s="381"/>
      <c r="D27" s="381"/>
      <c r="E27" s="120">
        <v>2019</v>
      </c>
      <c r="F27" s="192">
        <v>2020</v>
      </c>
      <c r="G27" s="179" t="s">
        <v>1</v>
      </c>
      <c r="I27" s="335">
        <f>E27</f>
        <v>2019</v>
      </c>
      <c r="J27" s="186">
        <f>F27</f>
        <v>2020</v>
      </c>
      <c r="K27" s="324">
        <v>1000</v>
      </c>
      <c r="L27"/>
      <c r="M27" s="335">
        <f>E27</f>
        <v>2019</v>
      </c>
      <c r="N27" s="186">
        <f>F27</f>
        <v>2020</v>
      </c>
      <c r="O27" s="179"/>
    </row>
    <row r="28" spans="1:15" ht="24" customHeight="1" thickBot="1" x14ac:dyDescent="0.3">
      <c r="A28" s="18" t="s">
        <v>20</v>
      </c>
      <c r="B28" s="19"/>
      <c r="C28" s="19"/>
      <c r="D28" s="19"/>
      <c r="E28" s="23">
        <v>972319.69000000111</v>
      </c>
      <c r="F28" s="193">
        <v>1080808.7799999984</v>
      </c>
      <c r="G28" s="216">
        <f>(F28-E28)/E28</f>
        <v>0.11157759234516496</v>
      </c>
      <c r="H28" s="12"/>
      <c r="I28" s="23">
        <v>194836.62599999973</v>
      </c>
      <c r="J28" s="193">
        <v>226229.22399999981</v>
      </c>
      <c r="K28" s="216">
        <f>(J28-I28)/I28</f>
        <v>0.16112267310562095</v>
      </c>
      <c r="L28" s="52"/>
      <c r="M28" s="249">
        <f>(I28/E28)*10</f>
        <v>2.0038329780198065</v>
      </c>
      <c r="N28" s="250">
        <f>(J28/F28)*10</f>
        <v>2.0931475408628724</v>
      </c>
      <c r="O28" s="70">
        <f>(N28-M28)/M28</f>
        <v>4.4571859941803502E-2</v>
      </c>
    </row>
    <row r="29" spans="1:15" ht="24" customHeight="1" x14ac:dyDescent="0.25">
      <c r="A29" s="58"/>
      <c r="B29" s="235" t="s">
        <v>35</v>
      </c>
      <c r="C29" s="235"/>
      <c r="D29" s="236"/>
      <c r="E29" s="238">
        <v>738100.34000000125</v>
      </c>
      <c r="F29" s="239">
        <v>852833.15999999864</v>
      </c>
      <c r="G29" s="283">
        <f>(F29-E29)/E29</f>
        <v>0.15544339134161245</v>
      </c>
      <c r="H29" s="5"/>
      <c r="I29" s="238">
        <v>174906.5659999997</v>
      </c>
      <c r="J29" s="239">
        <v>202393.1709999998</v>
      </c>
      <c r="K29" s="284">
        <f>(J29-I29)/I29</f>
        <v>0.15715021813417882</v>
      </c>
      <c r="L29" s="57"/>
      <c r="M29" s="251">
        <f>(I29/E29)*10</f>
        <v>2.3696854820578923</v>
      </c>
      <c r="N29" s="252">
        <f>(J29/F29)*10</f>
        <v>2.3731859933776511</v>
      </c>
      <c r="O29" s="240">
        <f t="shared" ref="O29:O39" si="3">(N29-M29)/M29</f>
        <v>1.4772050325931379E-3</v>
      </c>
    </row>
    <row r="30" spans="1:15" ht="24" customHeight="1" x14ac:dyDescent="0.25">
      <c r="A30" s="14"/>
      <c r="B30" s="1" t="s">
        <v>39</v>
      </c>
      <c r="D30" s="1"/>
      <c r="E30" s="25">
        <v>123405.40999999995</v>
      </c>
      <c r="F30" s="188">
        <v>161436.49999999983</v>
      </c>
      <c r="G30" s="240">
        <f>(F30-E30)/E30</f>
        <v>0.30818008708046024</v>
      </c>
      <c r="H30" s="1"/>
      <c r="I30" s="25">
        <v>13714.634000000009</v>
      </c>
      <c r="J30" s="188">
        <v>20038.650000000012</v>
      </c>
      <c r="K30" s="240">
        <f>(J30-I30)/I30</f>
        <v>0.46111445628078729</v>
      </c>
      <c r="L30" s="8"/>
      <c r="M30" s="251">
        <f>(I30/E30)*10</f>
        <v>1.1113478736467077</v>
      </c>
      <c r="N30" s="252">
        <f>(J30/F30)*10</f>
        <v>1.2412713357883771</v>
      </c>
      <c r="O30" s="240">
        <f t="shared" si="3"/>
        <v>0.11690620481897053</v>
      </c>
    </row>
    <row r="31" spans="1:15" ht="24" customHeight="1" thickBot="1" x14ac:dyDescent="0.3">
      <c r="A31" s="14"/>
      <c r="B31" s="1" t="s">
        <v>38</v>
      </c>
      <c r="D31" s="1"/>
      <c r="E31" s="25">
        <v>110813.93999999996</v>
      </c>
      <c r="F31" s="188">
        <v>66539.119999999981</v>
      </c>
      <c r="G31" s="248">
        <f>(F31-E31)/E31</f>
        <v>-0.39954197098307304</v>
      </c>
      <c r="H31" s="1"/>
      <c r="I31" s="25">
        <v>6215.4260000000004</v>
      </c>
      <c r="J31" s="188">
        <v>3797.402999999998</v>
      </c>
      <c r="K31" s="286">
        <f>(J31-I31)/I31</f>
        <v>-0.38903576359850511</v>
      </c>
      <c r="L31" s="8"/>
      <c r="M31" s="251">
        <f>(I31/E31)*10</f>
        <v>0.56088845861811276</v>
      </c>
      <c r="N31" s="252">
        <f>(J31/F31)*10</f>
        <v>0.57070231767417412</v>
      </c>
      <c r="O31" s="240">
        <f t="shared" si="3"/>
        <v>1.7496988760011614E-2</v>
      </c>
    </row>
    <row r="32" spans="1:15" ht="24" customHeight="1" thickBot="1" x14ac:dyDescent="0.3">
      <c r="A32" s="18" t="s">
        <v>21</v>
      </c>
      <c r="B32" s="19"/>
      <c r="C32" s="19"/>
      <c r="D32" s="19"/>
      <c r="E32" s="23">
        <v>1285176.8800000057</v>
      </c>
      <c r="F32" s="193">
        <v>1340533.650000006</v>
      </c>
      <c r="G32" s="216">
        <f>(F32-E32)/E32</f>
        <v>4.3073269416424614E-2</v>
      </c>
      <c r="H32" s="12"/>
      <c r="I32" s="23">
        <v>276401.85599999985</v>
      </c>
      <c r="J32" s="193">
        <v>288929.66700000025</v>
      </c>
      <c r="K32" s="216">
        <f>(J32-I32)/I32</f>
        <v>4.5324626908440156E-2</v>
      </c>
      <c r="L32" s="8"/>
      <c r="M32" s="253">
        <f>(I32/E32)*10</f>
        <v>2.1506911640053672</v>
      </c>
      <c r="N32" s="254">
        <f>(J32/F32)*10</f>
        <v>2.1553331913749347</v>
      </c>
      <c r="O32" s="72">
        <f t="shared" si="3"/>
        <v>2.1583886367591695E-3</v>
      </c>
    </row>
    <row r="33" spans="1:15" ht="24" customHeight="1" x14ac:dyDescent="0.25">
      <c r="A33" s="58"/>
      <c r="B33" s="5" t="s">
        <v>35</v>
      </c>
      <c r="C33" s="5"/>
      <c r="D33" s="5"/>
      <c r="E33" s="37">
        <v>961049.81000000576</v>
      </c>
      <c r="F33" s="189">
        <v>1017740.180000006</v>
      </c>
      <c r="G33" s="283">
        <f>(F33-E33)/E33</f>
        <v>5.8987962340890418E-2</v>
      </c>
      <c r="H33" s="5"/>
      <c r="I33" s="37">
        <v>247420.82999999987</v>
      </c>
      <c r="J33" s="189">
        <v>258254.57600000023</v>
      </c>
      <c r="K33" s="283">
        <f>(J33-I33)/I33</f>
        <v>4.3786717553248727E-2</v>
      </c>
      <c r="L33" s="57"/>
      <c r="M33" s="251">
        <f>(I33/E33)*10</f>
        <v>2.5744849790875919</v>
      </c>
      <c r="N33" s="252">
        <f>(J33/F33)*10</f>
        <v>2.5375295293932361</v>
      </c>
      <c r="O33" s="240">
        <f t="shared" si="3"/>
        <v>-1.43545019662352E-2</v>
      </c>
    </row>
    <row r="34" spans="1:15" ht="24" customHeight="1" x14ac:dyDescent="0.25">
      <c r="A34" s="14"/>
      <c r="B34" s="5" t="s">
        <v>39</v>
      </c>
      <c r="D34" s="5"/>
      <c r="E34" s="215">
        <v>152042.53999999998</v>
      </c>
      <c r="F34" s="213">
        <v>161525.10000000003</v>
      </c>
      <c r="G34" s="240">
        <f>(F34-E34)/E34</f>
        <v>6.2367808377839895E-2</v>
      </c>
      <c r="H34" s="241"/>
      <c r="I34" s="215">
        <v>15204.341999999991</v>
      </c>
      <c r="J34" s="213">
        <v>17265.456999999999</v>
      </c>
      <c r="K34" s="240">
        <f>(J34-I34)/I34</f>
        <v>0.13556094699790416</v>
      </c>
      <c r="L34" s="242"/>
      <c r="M34" s="251">
        <f>(I34/E34)*10</f>
        <v>1.0000057878538462</v>
      </c>
      <c r="N34" s="252">
        <f>(J34/F34)*10</f>
        <v>1.0689024182619293</v>
      </c>
      <c r="O34" s="240">
        <f t="shared" si="3"/>
        <v>6.8896231646763811E-2</v>
      </c>
    </row>
    <row r="35" spans="1:15" ht="24" customHeight="1" thickBot="1" x14ac:dyDescent="0.3">
      <c r="A35" s="14"/>
      <c r="B35" s="1" t="s">
        <v>38</v>
      </c>
      <c r="D35" s="1"/>
      <c r="E35" s="215">
        <v>172084.53</v>
      </c>
      <c r="F35" s="213">
        <v>161268.36999999988</v>
      </c>
      <c r="G35" s="248">
        <f>(F35-E35)/E35</f>
        <v>-6.2853761462463353E-2</v>
      </c>
      <c r="H35" s="241"/>
      <c r="I35" s="215">
        <v>13776.684000000008</v>
      </c>
      <c r="J35" s="213">
        <v>13409.634000000007</v>
      </c>
      <c r="K35" s="286">
        <f>(J35-I35)/I35</f>
        <v>-2.6642840904240881E-2</v>
      </c>
      <c r="L35" s="242"/>
      <c r="M35" s="251">
        <f>(I35/E35)*10</f>
        <v>0.80057655385989723</v>
      </c>
      <c r="N35" s="252">
        <f>(J35/F35)*10</f>
        <v>0.83151048156560503</v>
      </c>
      <c r="O35" s="240">
        <f t="shared" si="3"/>
        <v>3.8639562396079498E-2</v>
      </c>
    </row>
    <row r="36" spans="1:15" ht="24" customHeight="1" thickBot="1" x14ac:dyDescent="0.3">
      <c r="A36" s="18" t="s">
        <v>12</v>
      </c>
      <c r="B36" s="19"/>
      <c r="C36" s="19"/>
      <c r="D36" s="19"/>
      <c r="E36" s="23">
        <v>2257496.5700000068</v>
      </c>
      <c r="F36" s="193">
        <v>2421342.4300000044</v>
      </c>
      <c r="G36" s="216">
        <f>(F36-E36)/E36</f>
        <v>7.2578564316488445E-2</v>
      </c>
      <c r="H36" s="12"/>
      <c r="I36" s="23">
        <v>471238.48199999961</v>
      </c>
      <c r="J36" s="193">
        <v>515158.89100000006</v>
      </c>
      <c r="K36" s="216">
        <f>(J36-I36)/I36</f>
        <v>9.3202084884061925E-2</v>
      </c>
      <c r="L36" s="8"/>
      <c r="M36" s="253">
        <f>(I36/E36)*10</f>
        <v>2.0874383078243093</v>
      </c>
      <c r="N36" s="254">
        <f>(J36/F36)*10</f>
        <v>2.1275755325528207</v>
      </c>
      <c r="O36" s="72">
        <f t="shared" si="3"/>
        <v>1.9227981290783909E-2</v>
      </c>
    </row>
    <row r="37" spans="1:15" ht="24" customHeight="1" x14ac:dyDescent="0.25">
      <c r="A37" s="237"/>
      <c r="B37" s="235" t="s">
        <v>35</v>
      </c>
      <c r="C37" s="235"/>
      <c r="D37" s="236"/>
      <c r="E37" s="238">
        <f>E29+E33</f>
        <v>1699150.1500000069</v>
      </c>
      <c r="F37" s="239">
        <f t="shared" ref="F37:F38" si="4">F29+F33</f>
        <v>1870573.3400000045</v>
      </c>
      <c r="G37" s="284">
        <f>(F37-E37)/E37</f>
        <v>0.10088760548913051</v>
      </c>
      <c r="H37" s="5"/>
      <c r="I37" s="238">
        <f t="shared" ref="I37:J37" si="5">I29+I33</f>
        <v>422327.3959999996</v>
      </c>
      <c r="J37" s="239">
        <f t="shared" si="5"/>
        <v>460647.74700000003</v>
      </c>
      <c r="K37" s="284">
        <f>(J37-I37)/I37</f>
        <v>9.0736124066174637E-2</v>
      </c>
      <c r="L37" s="57"/>
      <c r="M37" s="251">
        <f>(I37/E37)*10</f>
        <v>2.4855213413599611</v>
      </c>
      <c r="N37" s="252">
        <f>(J37/F37)*10</f>
        <v>2.4626019047186833</v>
      </c>
      <c r="O37" s="240">
        <f t="shared" si="3"/>
        <v>-9.221178776416086E-3</v>
      </c>
    </row>
    <row r="38" spans="1:15" ht="24" customHeight="1" x14ac:dyDescent="0.25">
      <c r="A38" s="14"/>
      <c r="B38" s="5" t="s">
        <v>39</v>
      </c>
      <c r="C38" s="5"/>
      <c r="D38" s="243"/>
      <c r="E38" s="215">
        <f>E30+E34</f>
        <v>275447.94999999995</v>
      </c>
      <c r="F38" s="213">
        <f t="shared" si="4"/>
        <v>322961.59999999986</v>
      </c>
      <c r="G38" s="240">
        <f>(F38-E38)/E38</f>
        <v>0.17249592890417198</v>
      </c>
      <c r="H38" s="241"/>
      <c r="I38" s="215">
        <f t="shared" ref="I38:J38" si="6">I30+I34</f>
        <v>28918.976000000002</v>
      </c>
      <c r="J38" s="213">
        <f t="shared" si="6"/>
        <v>37304.107000000011</v>
      </c>
      <c r="K38" s="240">
        <f>(J38-I38)/I38</f>
        <v>0.28995255571981554</v>
      </c>
      <c r="L38" s="242"/>
      <c r="M38" s="251">
        <f>(I38/E38)*10</f>
        <v>1.0498889536117444</v>
      </c>
      <c r="N38" s="252">
        <f>(J38/F38)*10</f>
        <v>1.1550632335237385</v>
      </c>
      <c r="O38" s="240">
        <f t="shared" si="3"/>
        <v>0.10017657538940851</v>
      </c>
    </row>
    <row r="39" spans="1:15" ht="24" customHeight="1" thickBot="1" x14ac:dyDescent="0.3">
      <c r="A39" s="15"/>
      <c r="B39" s="244" t="s">
        <v>38</v>
      </c>
      <c r="C39" s="244"/>
      <c r="D39" s="245"/>
      <c r="E39" s="246">
        <f>E31+E35</f>
        <v>282898.46999999997</v>
      </c>
      <c r="F39" s="247">
        <f>F31+F35</f>
        <v>227807.48999999987</v>
      </c>
      <c r="G39" s="285">
        <f>(F39-E39)/E39</f>
        <v>-0.19473763855986956</v>
      </c>
      <c r="H39" s="241"/>
      <c r="I39" s="246">
        <f t="shared" ref="I39:J39" si="7">I31+I35</f>
        <v>19992.110000000008</v>
      </c>
      <c r="J39" s="247">
        <f t="shared" si="7"/>
        <v>17207.037000000004</v>
      </c>
      <c r="K39" s="285">
        <f>(J39-I39)/I39</f>
        <v>-0.13930860724555852</v>
      </c>
      <c r="L39" s="242"/>
      <c r="M39" s="255">
        <f>(I39/E39)*10</f>
        <v>0.70668851620159023</v>
      </c>
      <c r="N39" s="256">
        <f>(J39/F39)*10</f>
        <v>0.75533236418170502</v>
      </c>
      <c r="O39" s="248">
        <f t="shared" si="3"/>
        <v>6.883350566041832E-2</v>
      </c>
    </row>
  </sheetData>
  <mergeCells count="14">
    <mergeCell ref="M25:N25"/>
    <mergeCell ref="E26:F26"/>
    <mergeCell ref="I26:J26"/>
    <mergeCell ref="M26:N26"/>
    <mergeCell ref="A25:D27"/>
    <mergeCell ref="E25:F25"/>
    <mergeCell ref="I25:J25"/>
    <mergeCell ref="A4:D6"/>
    <mergeCell ref="E4:F4"/>
    <mergeCell ref="I4:J4"/>
    <mergeCell ref="M4:N4"/>
    <mergeCell ref="E5:F5"/>
    <mergeCell ref="I5:J5"/>
    <mergeCell ref="M5:N5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83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5" id="{6585B2EE-F035-4D35-881D-9C1617E6847D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O7:O18</xm:sqref>
        </x14:conditionalFormatting>
        <x14:conditionalFormatting xmlns:xm="http://schemas.microsoft.com/office/excel/2006/main">
          <x14:cfRule type="iconSet" priority="256" id="{F3E484C1-802D-4598-839B-71A17A749FF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G7:G18</xm:sqref>
        </x14:conditionalFormatting>
        <x14:conditionalFormatting xmlns:xm="http://schemas.microsoft.com/office/excel/2006/main">
          <x14:cfRule type="iconSet" priority="257" id="{79E16714-05A7-47AD-8277-E178561D3776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K7:K18</xm:sqref>
        </x14:conditionalFormatting>
        <x14:conditionalFormatting xmlns:xm="http://schemas.microsoft.com/office/excel/2006/main">
          <x14:cfRule type="iconSet" priority="1" id="{F94B7B26-F2C1-4466-B19F-4A79E7A5589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O28:O39</xm:sqref>
        </x14:conditionalFormatting>
        <x14:conditionalFormatting xmlns:xm="http://schemas.microsoft.com/office/excel/2006/main">
          <x14:cfRule type="iconSet" priority="2" id="{41ABBC8C-0A05-424F-9387-97B1209DAA2E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G28:G39</xm:sqref>
        </x14:conditionalFormatting>
        <x14:conditionalFormatting xmlns:xm="http://schemas.microsoft.com/office/excel/2006/main">
          <x14:cfRule type="iconSet" priority="3" id="{B19D5C04-1805-46C1-A514-834E9DEE7B5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K28:K39</xm:sqref>
        </x14:conditionalFormatting>
      </x14:conditionalFormatting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Folha9">
    <pageSetUpPr fitToPage="1"/>
  </sheetPr>
  <dimension ref="A1:L96"/>
  <sheetViews>
    <sheetView showGridLines="0" workbookViewId="0">
      <selection activeCell="G7" sqref="G7"/>
    </sheetView>
  </sheetViews>
  <sheetFormatPr defaultRowHeight="15" x14ac:dyDescent="0.25"/>
  <cols>
    <col min="1" max="1" width="26.7109375" customWidth="1"/>
    <col min="4" max="4" width="10.85546875" customWidth="1"/>
    <col min="5" max="5" width="2" customWidth="1"/>
    <col min="8" max="8" width="10.85546875" customWidth="1"/>
    <col min="9" max="9" width="2" customWidth="1"/>
    <col min="12" max="12" width="10.85546875" customWidth="1"/>
  </cols>
  <sheetData>
    <row r="1" spans="1:12" ht="15.75" x14ac:dyDescent="0.25">
      <c r="A1" s="6" t="s">
        <v>106</v>
      </c>
    </row>
    <row r="3" spans="1:12" ht="8.25" customHeight="1" thickBot="1" x14ac:dyDescent="0.3"/>
    <row r="4" spans="1:12" x14ac:dyDescent="0.25">
      <c r="A4" s="382" t="s">
        <v>3</v>
      </c>
      <c r="B4" s="377" t="s">
        <v>1</v>
      </c>
      <c r="C4" s="370"/>
      <c r="D4" s="178" t="s">
        <v>0</v>
      </c>
      <c r="F4" s="385" t="s">
        <v>19</v>
      </c>
      <c r="G4" s="386"/>
      <c r="H4" s="178" t="s">
        <v>0</v>
      </c>
      <c r="J4" s="369" t="s">
        <v>22</v>
      </c>
      <c r="K4" s="370"/>
      <c r="L4" s="178" t="s">
        <v>0</v>
      </c>
    </row>
    <row r="5" spans="1:12" x14ac:dyDescent="0.25">
      <c r="A5" s="383"/>
      <c r="B5" s="380" t="s">
        <v>155</v>
      </c>
      <c r="C5" s="372"/>
      <c r="D5" s="179" t="s">
        <v>136</v>
      </c>
      <c r="F5" s="367" t="str">
        <f>B5</f>
        <v>jan-dez</v>
      </c>
      <c r="G5" s="372"/>
      <c r="H5" s="179" t="str">
        <f>D5</f>
        <v>2020/2019</v>
      </c>
      <c r="J5" s="367" t="str">
        <f>B5</f>
        <v>jan-dez</v>
      </c>
      <c r="K5" s="368"/>
      <c r="L5" s="179" t="str">
        <f>D5</f>
        <v>2020/2019</v>
      </c>
    </row>
    <row r="6" spans="1:12" ht="19.5" customHeight="1" thickBot="1" x14ac:dyDescent="0.3">
      <c r="A6" s="384"/>
      <c r="B6" s="120">
        <v>2019</v>
      </c>
      <c r="C6" s="182">
        <f>'6'!F6</f>
        <v>2020</v>
      </c>
      <c r="D6" s="180" t="s">
        <v>1</v>
      </c>
      <c r="F6" s="31">
        <f>B6</f>
        <v>2019</v>
      </c>
      <c r="G6" s="182">
        <f>C6</f>
        <v>2020</v>
      </c>
      <c r="H6" s="323">
        <v>1000</v>
      </c>
      <c r="J6" s="31">
        <f>B6</f>
        <v>2019</v>
      </c>
      <c r="K6" s="182">
        <f>C6</f>
        <v>2020</v>
      </c>
      <c r="L6" s="180"/>
    </row>
    <row r="7" spans="1:12" ht="20.100000000000001" customHeight="1" x14ac:dyDescent="0.25">
      <c r="A7" s="14" t="s">
        <v>164</v>
      </c>
      <c r="B7" s="46">
        <v>190183.00999999998</v>
      </c>
      <c r="C7" s="195">
        <v>243614.43000000025</v>
      </c>
      <c r="D7" s="67">
        <f>(C7-B7)/B7</f>
        <v>0.28094738851803996</v>
      </c>
      <c r="F7" s="46">
        <v>49587.636000000013</v>
      </c>
      <c r="G7" s="195">
        <v>63448.441999999974</v>
      </c>
      <c r="H7" s="67">
        <f>(G7-F7)/F7</f>
        <v>0.27952141134535952</v>
      </c>
      <c r="J7" s="40">
        <f>(F7/B7)*10</f>
        <v>2.6073641383633595</v>
      </c>
      <c r="K7" s="200">
        <f>(G7/C7)*10</f>
        <v>2.604461566582895</v>
      </c>
      <c r="L7" s="76">
        <f>(K7-J7)/J7</f>
        <v>-1.1132207188699133E-3</v>
      </c>
    </row>
    <row r="8" spans="1:12" ht="20.100000000000001" customHeight="1" x14ac:dyDescent="0.25">
      <c r="A8" s="14" t="s">
        <v>162</v>
      </c>
      <c r="B8" s="25">
        <v>188660.78000000003</v>
      </c>
      <c r="C8" s="188">
        <v>220258.62999999992</v>
      </c>
      <c r="D8" s="67">
        <f>(C8-B8)/B8</f>
        <v>0.1674849960866264</v>
      </c>
      <c r="F8" s="25">
        <v>52114.444000000003</v>
      </c>
      <c r="G8" s="188">
        <v>59091.89099999996</v>
      </c>
      <c r="H8" s="67">
        <f>(G8-F8)/F8</f>
        <v>0.13388700836950224</v>
      </c>
      <c r="J8" s="40">
        <f>(F8/B8)*10</f>
        <v>2.7623358707623282</v>
      </c>
      <c r="K8" s="201">
        <f>(G8/C8)*10</f>
        <v>2.6828411218211961</v>
      </c>
      <c r="L8" s="67">
        <f t="shared" ref="L8:L69" si="0">(K8-J8)/J8</f>
        <v>-2.8778089508425284E-2</v>
      </c>
    </row>
    <row r="9" spans="1:12" ht="20.100000000000001" customHeight="1" x14ac:dyDescent="0.25">
      <c r="A9" s="14" t="s">
        <v>163</v>
      </c>
      <c r="B9" s="25">
        <v>131947.97000000003</v>
      </c>
      <c r="C9" s="188">
        <v>180869.5100000001</v>
      </c>
      <c r="D9" s="67">
        <f>(C9-B9)/B9</f>
        <v>0.37076387003149847</v>
      </c>
      <c r="F9" s="25">
        <v>30497.572000000004</v>
      </c>
      <c r="G9" s="188">
        <v>40944.856000000014</v>
      </c>
      <c r="H9" s="67">
        <f>(G9-F9)/F9</f>
        <v>0.34256117175491901</v>
      </c>
      <c r="J9" s="40">
        <f>(F9/B9)*10</f>
        <v>2.3113331717039678</v>
      </c>
      <c r="K9" s="201">
        <f>(G9/C9)*10</f>
        <v>2.2637787872593891</v>
      </c>
      <c r="L9" s="67">
        <f t="shared" si="0"/>
        <v>-2.0574439473613634E-2</v>
      </c>
    </row>
    <row r="10" spans="1:12" ht="20.100000000000001" customHeight="1" x14ac:dyDescent="0.25">
      <c r="A10" s="14" t="s">
        <v>165</v>
      </c>
      <c r="B10" s="25">
        <v>114012.49</v>
      </c>
      <c r="C10" s="188">
        <v>120607.73999999998</v>
      </c>
      <c r="D10" s="67">
        <f>(C10-B10)/B10</f>
        <v>5.7846732406247513E-2</v>
      </c>
      <c r="F10" s="25">
        <v>35690.164000000019</v>
      </c>
      <c r="G10" s="188">
        <v>37400.434000000001</v>
      </c>
      <c r="H10" s="67">
        <f>(G10-F10)/F10</f>
        <v>4.7919925501042286E-2</v>
      </c>
      <c r="J10" s="40">
        <f>(F10/B10)*10</f>
        <v>3.1303731722726185</v>
      </c>
      <c r="K10" s="201">
        <f>(G10/C10)*10</f>
        <v>3.1009978298241898</v>
      </c>
      <c r="L10" s="67">
        <f t="shared" si="0"/>
        <v>-9.3839746355551795E-3</v>
      </c>
    </row>
    <row r="11" spans="1:12" ht="20.100000000000001" customHeight="1" x14ac:dyDescent="0.25">
      <c r="A11" s="14" t="s">
        <v>161</v>
      </c>
      <c r="B11" s="25">
        <v>196501.65999999989</v>
      </c>
      <c r="C11" s="188">
        <v>198118.53999999995</v>
      </c>
      <c r="D11" s="67">
        <f>(C11-B11)/B11</f>
        <v>8.2283274349950215E-3</v>
      </c>
      <c r="F11" s="25">
        <v>31500.866000000002</v>
      </c>
      <c r="G11" s="188">
        <v>32014.59299999999</v>
      </c>
      <c r="H11" s="67">
        <f>(G11-F11)/F11</f>
        <v>1.6308345300728812E-2</v>
      </c>
      <c r="J11" s="40">
        <f>(F11/B11)*10</f>
        <v>1.6030839637690604</v>
      </c>
      <c r="K11" s="201">
        <f>(G11/C11)*10</f>
        <v>1.61593119957375</v>
      </c>
      <c r="L11" s="67">
        <f t="shared" si="0"/>
        <v>8.0140754290150031E-3</v>
      </c>
    </row>
    <row r="12" spans="1:12" ht="20.100000000000001" customHeight="1" x14ac:dyDescent="0.25">
      <c r="A12" s="14" t="s">
        <v>166</v>
      </c>
      <c r="B12" s="25">
        <v>193045.72000000003</v>
      </c>
      <c r="C12" s="188">
        <v>152240.24999999997</v>
      </c>
      <c r="D12" s="67">
        <f>(C12-B12)/B12</f>
        <v>-0.21137723229502345</v>
      </c>
      <c r="F12" s="25">
        <v>31811.731000000007</v>
      </c>
      <c r="G12" s="188">
        <v>31408.218999999997</v>
      </c>
      <c r="H12" s="67">
        <f>(G12-F12)/F12</f>
        <v>-1.2684377344948932E-2</v>
      </c>
      <c r="J12" s="40">
        <f>(F12/B12)*10</f>
        <v>1.647885847974252</v>
      </c>
      <c r="K12" s="201">
        <f>(G12/C12)*10</f>
        <v>2.0630693262786943</v>
      </c>
      <c r="L12" s="67">
        <f t="shared" si="0"/>
        <v>0.25194917403704142</v>
      </c>
    </row>
    <row r="13" spans="1:12" ht="20.100000000000001" customHeight="1" x14ac:dyDescent="0.25">
      <c r="A13" s="14" t="s">
        <v>169</v>
      </c>
      <c r="B13" s="25">
        <v>89517.059999999983</v>
      </c>
      <c r="C13" s="188">
        <v>99504.040000000008</v>
      </c>
      <c r="D13" s="67">
        <f>(C13-B13)/B13</f>
        <v>0.11156510278599439</v>
      </c>
      <c r="F13" s="25">
        <v>25973.893999999989</v>
      </c>
      <c r="G13" s="188">
        <v>28364.258000000002</v>
      </c>
      <c r="H13" s="67">
        <f>(G13-F13)/F13</f>
        <v>9.2029481601796526E-2</v>
      </c>
      <c r="J13" s="40">
        <f>(F13/B13)*10</f>
        <v>2.9015579823555413</v>
      </c>
      <c r="K13" s="201">
        <f>(G13/C13)*10</f>
        <v>2.8505634545089826</v>
      </c>
      <c r="L13" s="67">
        <f t="shared" si="0"/>
        <v>-1.7574878102267086E-2</v>
      </c>
    </row>
    <row r="14" spans="1:12" ht="20.100000000000001" customHeight="1" x14ac:dyDescent="0.25">
      <c r="A14" s="14" t="s">
        <v>170</v>
      </c>
      <c r="B14" s="25">
        <v>84738.349999999991</v>
      </c>
      <c r="C14" s="188">
        <v>120741.95000000006</v>
      </c>
      <c r="D14" s="67">
        <f>(C14-B14)/B14</f>
        <v>0.42487964422248092</v>
      </c>
      <c r="F14" s="25">
        <v>18570.615000000009</v>
      </c>
      <c r="G14" s="188">
        <v>26185.212</v>
      </c>
      <c r="H14" s="67">
        <f>(G14-F14)/F14</f>
        <v>0.41003472421349463</v>
      </c>
      <c r="J14" s="40">
        <f>(F14/B14)*10</f>
        <v>2.1915242626272531</v>
      </c>
      <c r="K14" s="201">
        <f>(G14/C14)*10</f>
        <v>2.1686921571168916</v>
      </c>
      <c r="L14" s="67">
        <f t="shared" si="0"/>
        <v>-1.0418367662966155E-2</v>
      </c>
    </row>
    <row r="15" spans="1:12" ht="20.100000000000001" customHeight="1" x14ac:dyDescent="0.25">
      <c r="A15" s="14" t="s">
        <v>171</v>
      </c>
      <c r="B15" s="25">
        <v>266052.91999999993</v>
      </c>
      <c r="C15" s="188">
        <v>216030.17000000013</v>
      </c>
      <c r="D15" s="67">
        <f>(C15-B15)/B15</f>
        <v>-0.18801804543246436</v>
      </c>
      <c r="F15" s="25">
        <v>35261.615000000013</v>
      </c>
      <c r="G15" s="188">
        <v>24716.099000000009</v>
      </c>
      <c r="H15" s="67">
        <f>(G15-F15)/F15</f>
        <v>-0.29906503147969826</v>
      </c>
      <c r="J15" s="40">
        <f>(F15/B15)*10</f>
        <v>1.3253609469875398</v>
      </c>
      <c r="K15" s="201">
        <f>(G15/C15)*10</f>
        <v>1.144104038801617</v>
      </c>
      <c r="L15" s="67">
        <f t="shared" si="0"/>
        <v>-0.13676041126600874</v>
      </c>
    </row>
    <row r="16" spans="1:12" ht="20.100000000000001" customHeight="1" x14ac:dyDescent="0.25">
      <c r="A16" s="14" t="s">
        <v>172</v>
      </c>
      <c r="B16" s="25">
        <v>94921.829999999929</v>
      </c>
      <c r="C16" s="188">
        <v>107436.24000000005</v>
      </c>
      <c r="D16" s="67">
        <f>(C16-B16)/B16</f>
        <v>0.13183911435335927</v>
      </c>
      <c r="F16" s="25">
        <v>19728.421000000006</v>
      </c>
      <c r="G16" s="188">
        <v>22635.107</v>
      </c>
      <c r="H16" s="67">
        <f>(G16-F16)/F16</f>
        <v>0.1473349539732548</v>
      </c>
      <c r="J16" s="40">
        <f>(F16/B16)*10</f>
        <v>2.078386078313073</v>
      </c>
      <c r="K16" s="201">
        <f>(G16/C16)*10</f>
        <v>2.1068409505023622</v>
      </c>
      <c r="L16" s="67">
        <f t="shared" si="0"/>
        <v>1.3690850071698266E-2</v>
      </c>
    </row>
    <row r="17" spans="1:12" ht="20.100000000000001" customHeight="1" x14ac:dyDescent="0.25">
      <c r="A17" s="14" t="s">
        <v>168</v>
      </c>
      <c r="B17" s="25">
        <v>56124.399999999972</v>
      </c>
      <c r="C17" s="188">
        <v>59707.859999999964</v>
      </c>
      <c r="D17" s="67">
        <f>(C17-B17)/B17</f>
        <v>6.3848522211373188E-2</v>
      </c>
      <c r="F17" s="25">
        <v>14185.949000000006</v>
      </c>
      <c r="G17" s="188">
        <v>14672.300999999998</v>
      </c>
      <c r="H17" s="67">
        <f>(G17-F17)/F17</f>
        <v>3.4284065168991615E-2</v>
      </c>
      <c r="J17" s="40">
        <f>(F17/B17)*10</f>
        <v>2.5275903172238836</v>
      </c>
      <c r="K17" s="201">
        <f>(G17/C17)*10</f>
        <v>2.4573483290139699</v>
      </c>
      <c r="L17" s="67">
        <f t="shared" si="0"/>
        <v>-2.7790100211755136E-2</v>
      </c>
    </row>
    <row r="18" spans="1:12" ht="20.100000000000001" customHeight="1" x14ac:dyDescent="0.25">
      <c r="A18" s="14" t="s">
        <v>175</v>
      </c>
      <c r="B18" s="25">
        <v>35146.620000000017</v>
      </c>
      <c r="C18" s="188">
        <v>50713.479999999974</v>
      </c>
      <c r="D18" s="67">
        <f>(C18-B18)/B18</f>
        <v>0.44291200690137345</v>
      </c>
      <c r="F18" s="25">
        <v>8693.6990000000023</v>
      </c>
      <c r="G18" s="188">
        <v>12205.933000000006</v>
      </c>
      <c r="H18" s="67">
        <f>(G18-F18)/F18</f>
        <v>0.40399765393303855</v>
      </c>
      <c r="J18" s="40">
        <f>(F18/B18)*10</f>
        <v>2.4735519375689603</v>
      </c>
      <c r="K18" s="201">
        <f>(G18/C18)*10</f>
        <v>2.4068419284182454</v>
      </c>
      <c r="L18" s="67">
        <f t="shared" si="0"/>
        <v>-2.6969318144287029E-2</v>
      </c>
    </row>
    <row r="19" spans="1:12" ht="20.100000000000001" customHeight="1" x14ac:dyDescent="0.25">
      <c r="A19" s="14" t="s">
        <v>176</v>
      </c>
      <c r="B19" s="25">
        <v>60183.569999999992</v>
      </c>
      <c r="C19" s="188">
        <v>37929.840000000018</v>
      </c>
      <c r="D19" s="67">
        <f>(C19-B19)/B19</f>
        <v>-0.36976420641048674</v>
      </c>
      <c r="F19" s="25">
        <v>17000.706000000006</v>
      </c>
      <c r="G19" s="188">
        <v>10912.862000000001</v>
      </c>
      <c r="H19" s="67">
        <f>(G19-F19)/F19</f>
        <v>-0.35809359917170513</v>
      </c>
      <c r="J19" s="40">
        <f>(F19/B19)*10</f>
        <v>2.824808498399149</v>
      </c>
      <c r="K19" s="201">
        <f>(G19/C19)*10</f>
        <v>2.8771178576023511</v>
      </c>
      <c r="L19" s="67">
        <f t="shared" si="0"/>
        <v>1.8517842619365638E-2</v>
      </c>
    </row>
    <row r="20" spans="1:12" ht="20.100000000000001" customHeight="1" x14ac:dyDescent="0.25">
      <c r="A20" s="14" t="s">
        <v>167</v>
      </c>
      <c r="B20" s="25">
        <v>33561.980000000003</v>
      </c>
      <c r="C20" s="188">
        <v>45972.719999999987</v>
      </c>
      <c r="D20" s="67">
        <f>(C20-B20)/B20</f>
        <v>0.36978569202412914</v>
      </c>
      <c r="F20" s="25">
        <v>7539.1239999999971</v>
      </c>
      <c r="G20" s="188">
        <v>10017.494000000002</v>
      </c>
      <c r="H20" s="67">
        <f>(G20-F20)/F20</f>
        <v>0.32873447896599212</v>
      </c>
      <c r="J20" s="40">
        <f>(F20/B20)*10</f>
        <v>2.2463287326909782</v>
      </c>
      <c r="K20" s="201">
        <f>(G20/C20)*10</f>
        <v>2.1790083336378627</v>
      </c>
      <c r="L20" s="67">
        <f t="shared" si="0"/>
        <v>-2.9969077131675806E-2</v>
      </c>
    </row>
    <row r="21" spans="1:12" ht="20.100000000000001" customHeight="1" x14ac:dyDescent="0.25">
      <c r="A21" s="14" t="s">
        <v>178</v>
      </c>
      <c r="B21" s="25">
        <v>29675.509999999977</v>
      </c>
      <c r="C21" s="188">
        <v>46297.630000000012</v>
      </c>
      <c r="D21" s="67">
        <f>(C21-B21)/B21</f>
        <v>0.56012921092173473</v>
      </c>
      <c r="F21" s="25">
        <v>6406.8449999999993</v>
      </c>
      <c r="G21" s="188">
        <v>9666.0179999999964</v>
      </c>
      <c r="H21" s="67">
        <f>(G21-F21)/F21</f>
        <v>0.50870170887542887</v>
      </c>
      <c r="J21" s="40">
        <f>(F21/B21)*10</f>
        <v>2.1589671078946933</v>
      </c>
      <c r="K21" s="201">
        <f>(G21/C21)*10</f>
        <v>2.0877997426650117</v>
      </c>
      <c r="L21" s="67">
        <f t="shared" si="0"/>
        <v>-3.2963617171120368E-2</v>
      </c>
    </row>
    <row r="22" spans="1:12" ht="20.100000000000001" customHeight="1" x14ac:dyDescent="0.25">
      <c r="A22" s="14" t="s">
        <v>177</v>
      </c>
      <c r="B22" s="25">
        <v>40604.199999999997</v>
      </c>
      <c r="C22" s="188">
        <v>46260.990000000005</v>
      </c>
      <c r="D22" s="67">
        <f>(C22-B22)/B22</f>
        <v>0.1393153910186633</v>
      </c>
      <c r="F22" s="25">
        <v>8266.8689999999988</v>
      </c>
      <c r="G22" s="188">
        <v>9450.9130000000005</v>
      </c>
      <c r="H22" s="67">
        <f>(G22-F22)/F22</f>
        <v>0.14322762342066891</v>
      </c>
      <c r="J22" s="40">
        <f>(F22/B22)*10</f>
        <v>2.0359640135749499</v>
      </c>
      <c r="K22" s="201">
        <f>(G22/C22)*10</f>
        <v>2.0429551983215228</v>
      </c>
      <c r="L22" s="67">
        <f t="shared" si="0"/>
        <v>3.4338449500868509E-3</v>
      </c>
    </row>
    <row r="23" spans="1:12" ht="20.100000000000001" customHeight="1" x14ac:dyDescent="0.25">
      <c r="A23" s="14" t="s">
        <v>174</v>
      </c>
      <c r="B23" s="25">
        <v>33448.470000000016</v>
      </c>
      <c r="C23" s="188">
        <v>45982.330000000038</v>
      </c>
      <c r="D23" s="67">
        <f>(C23-B23)/B23</f>
        <v>0.37472147455474097</v>
      </c>
      <c r="F23" s="25">
        <v>7033.5500000000011</v>
      </c>
      <c r="G23" s="188">
        <v>8333.2329999999929</v>
      </c>
      <c r="H23" s="67">
        <f>(G23-F23)/F23</f>
        <v>0.18478335975431917</v>
      </c>
      <c r="J23" s="40">
        <f>(F23/B23)*10</f>
        <v>2.1028017126044922</v>
      </c>
      <c r="K23" s="201">
        <f>(G23/C23)*10</f>
        <v>1.8122685388060991</v>
      </c>
      <c r="L23" s="67">
        <f t="shared" si="0"/>
        <v>-0.13816479797257916</v>
      </c>
    </row>
    <row r="24" spans="1:12" ht="20.100000000000001" customHeight="1" x14ac:dyDescent="0.25">
      <c r="A24" s="14" t="s">
        <v>179</v>
      </c>
      <c r="B24" s="25">
        <v>26459.03</v>
      </c>
      <c r="C24" s="188">
        <v>33516.79</v>
      </c>
      <c r="D24" s="67">
        <f>(C24-B24)/B24</f>
        <v>0.26674296072078235</v>
      </c>
      <c r="F24" s="25">
        <v>4649.159999999998</v>
      </c>
      <c r="G24" s="188">
        <v>6311.2600000000029</v>
      </c>
      <c r="H24" s="67">
        <f>(G24-F24)/F24</f>
        <v>0.35750544184325889</v>
      </c>
      <c r="J24" s="40">
        <f>(F24/B24)*10</f>
        <v>1.7571165685212187</v>
      </c>
      <c r="K24" s="201">
        <f>(G24/C24)*10</f>
        <v>1.8830144533530815</v>
      </c>
      <c r="L24" s="67">
        <f t="shared" si="0"/>
        <v>7.1650274709900388E-2</v>
      </c>
    </row>
    <row r="25" spans="1:12" ht="20.100000000000001" customHeight="1" x14ac:dyDescent="0.25">
      <c r="A25" s="14" t="s">
        <v>173</v>
      </c>
      <c r="B25" s="25">
        <v>17403.329999999998</v>
      </c>
      <c r="C25" s="188">
        <v>16329.710000000001</v>
      </c>
      <c r="D25" s="67">
        <f>(C25-B25)/B25</f>
        <v>-6.1690492566652315E-2</v>
      </c>
      <c r="F25" s="25">
        <v>5310.9530000000013</v>
      </c>
      <c r="G25" s="188">
        <v>5362.7620000000006</v>
      </c>
      <c r="H25" s="67">
        <f>(G25-F25)/F25</f>
        <v>9.7551230447716769E-3</v>
      </c>
      <c r="J25" s="40">
        <f>(F25/B25)*10</f>
        <v>3.051687809172154</v>
      </c>
      <c r="K25" s="201">
        <f>(G25/C25)*10</f>
        <v>3.2840521968853094</v>
      </c>
      <c r="L25" s="67">
        <f t="shared" si="0"/>
        <v>7.6142909184471919E-2</v>
      </c>
    </row>
    <row r="26" spans="1:12" ht="20.100000000000001" customHeight="1" x14ac:dyDescent="0.25">
      <c r="A26" s="14" t="s">
        <v>182</v>
      </c>
      <c r="B26" s="25">
        <v>17543.340000000004</v>
      </c>
      <c r="C26" s="188">
        <v>12554.189999999999</v>
      </c>
      <c r="D26" s="67">
        <f>(C26-B26)/B26</f>
        <v>-0.2843899736310192</v>
      </c>
      <c r="F26" s="25">
        <v>5223.1150000000007</v>
      </c>
      <c r="G26" s="188">
        <v>4558.1870000000035</v>
      </c>
      <c r="H26" s="67">
        <f>(G26-F26)/F26</f>
        <v>-0.12730487458154705</v>
      </c>
      <c r="J26" s="40">
        <f>(F26/B26)*10</f>
        <v>2.9772637365518761</v>
      </c>
      <c r="K26" s="201">
        <f>(G26/C26)*10</f>
        <v>3.6308093154556396</v>
      </c>
      <c r="L26" s="67">
        <f t="shared" si="0"/>
        <v>0.21951215503019847</v>
      </c>
    </row>
    <row r="27" spans="1:12" ht="20.100000000000001" customHeight="1" x14ac:dyDescent="0.25">
      <c r="A27" s="14" t="s">
        <v>183</v>
      </c>
      <c r="B27" s="25">
        <v>91009.109999999957</v>
      </c>
      <c r="C27" s="188">
        <v>80488.140000000014</v>
      </c>
      <c r="D27" s="67">
        <f>(C27-B27)/B27</f>
        <v>-0.11560348189318573</v>
      </c>
      <c r="F27" s="25">
        <v>5816.317</v>
      </c>
      <c r="G27" s="188">
        <v>4553.0680000000002</v>
      </c>
      <c r="H27" s="67">
        <f>(G27-F27)/F27</f>
        <v>-0.21719053483501669</v>
      </c>
      <c r="J27" s="40">
        <f>(F27/B27)*10</f>
        <v>0.63909173488236537</v>
      </c>
      <c r="K27" s="201">
        <f>(G27/C27)*10</f>
        <v>0.56568185076708188</v>
      </c>
      <c r="L27" s="67">
        <f t="shared" si="0"/>
        <v>-0.11486595759026003</v>
      </c>
    </row>
    <row r="28" spans="1:12" ht="20.100000000000001" customHeight="1" x14ac:dyDescent="0.25">
      <c r="A28" s="14" t="s">
        <v>180</v>
      </c>
      <c r="B28" s="25">
        <v>13912.900000000001</v>
      </c>
      <c r="C28" s="188">
        <v>16593.570000000007</v>
      </c>
      <c r="D28" s="67">
        <f>(C28-B28)/B28</f>
        <v>0.19267514321241475</v>
      </c>
      <c r="F28" s="25">
        <v>3878.0149999999994</v>
      </c>
      <c r="G28" s="188">
        <v>4392.8860000000022</v>
      </c>
      <c r="H28" s="67">
        <f>(G28-F28)/F28</f>
        <v>0.13276663447665957</v>
      </c>
      <c r="J28" s="40">
        <f>(F28/B28)*10</f>
        <v>2.7873520258177651</v>
      </c>
      <c r="K28" s="201">
        <f>(G28/C28)*10</f>
        <v>2.647342313920392</v>
      </c>
      <c r="L28" s="67">
        <f t="shared" si="0"/>
        <v>-5.0230365809749655E-2</v>
      </c>
    </row>
    <row r="29" spans="1:12" ht="20.100000000000001" customHeight="1" x14ac:dyDescent="0.25">
      <c r="A29" s="14" t="s">
        <v>181</v>
      </c>
      <c r="B29" s="25">
        <v>14716.770000000006</v>
      </c>
      <c r="C29" s="188">
        <v>13958.849999999995</v>
      </c>
      <c r="D29" s="67">
        <f>(C29-B29)/B29</f>
        <v>-5.1500431140801321E-2</v>
      </c>
      <c r="F29" s="25">
        <v>4243.4589999999998</v>
      </c>
      <c r="G29" s="188">
        <v>4099.469000000001</v>
      </c>
      <c r="H29" s="67">
        <f>(G29-F29)/F29</f>
        <v>-3.3932223688269141E-2</v>
      </c>
      <c r="J29" s="40">
        <f>(F29/B29)*10</f>
        <v>2.8834173531284368</v>
      </c>
      <c r="K29" s="201">
        <f>(G29/C29)*10</f>
        <v>2.9368243085927581</v>
      </c>
      <c r="L29" s="67">
        <f>(K29-J29)/J29</f>
        <v>1.8522103782990712E-2</v>
      </c>
    </row>
    <row r="30" spans="1:12" ht="20.100000000000001" customHeight="1" x14ac:dyDescent="0.25">
      <c r="A30" s="14" t="s">
        <v>184</v>
      </c>
      <c r="B30" s="25">
        <v>13930.689999999999</v>
      </c>
      <c r="C30" s="188">
        <v>15366.139999999998</v>
      </c>
      <c r="D30" s="67">
        <f>(C30-B30)/B30</f>
        <v>0.10304227572360013</v>
      </c>
      <c r="F30" s="25">
        <v>3333.4070000000006</v>
      </c>
      <c r="G30" s="188">
        <v>3719.0659999999993</v>
      </c>
      <c r="H30" s="67">
        <f>(G30-F30)/F30</f>
        <v>0.11569514313733627</v>
      </c>
      <c r="J30" s="40">
        <f>(F30/B30)*10</f>
        <v>2.392851323229503</v>
      </c>
      <c r="K30" s="201">
        <f>(G30/C30)*10</f>
        <v>2.4202994375946076</v>
      </c>
      <c r="L30" s="67">
        <f t="shared" si="0"/>
        <v>1.1470881662659839E-2</v>
      </c>
    </row>
    <row r="31" spans="1:12" ht="20.100000000000001" customHeight="1" x14ac:dyDescent="0.25">
      <c r="A31" s="14" t="s">
        <v>197</v>
      </c>
      <c r="B31" s="25">
        <v>31290.230000000003</v>
      </c>
      <c r="C31" s="188">
        <v>33960.21</v>
      </c>
      <c r="D31" s="67">
        <f>(C31-B31)/B31</f>
        <v>8.5329510201746547E-2</v>
      </c>
      <c r="F31" s="25">
        <v>3060.6269999999995</v>
      </c>
      <c r="G31" s="188">
        <v>3299.4539999999993</v>
      </c>
      <c r="H31" s="67">
        <f>(G31-F31)/F31</f>
        <v>7.8032050295576624E-2</v>
      </c>
      <c r="J31" s="40">
        <f>(F31/B31)*10</f>
        <v>0.97814141986172654</v>
      </c>
      <c r="K31" s="201">
        <f>(G31/C31)*10</f>
        <v>0.9715646634693953</v>
      </c>
      <c r="L31" s="67">
        <f t="shared" si="0"/>
        <v>-6.7237275293596634E-3</v>
      </c>
    </row>
    <row r="32" spans="1:12" ht="20.100000000000001" customHeight="1" thickBot="1" x14ac:dyDescent="0.3">
      <c r="A32" s="14" t="s">
        <v>17</v>
      </c>
      <c r="B32" s="25">
        <f>B33-SUM(B7:B31)</f>
        <v>192904.63000000035</v>
      </c>
      <c r="C32" s="188">
        <f>C33-SUM(C7:C31)</f>
        <v>206288.48000000091</v>
      </c>
      <c r="D32" s="67">
        <f>(C32-B32)/B32</f>
        <v>6.9380657167225759E-2</v>
      </c>
      <c r="F32" s="25">
        <f>F33-SUM(F7:F31)</f>
        <v>35859.728999999876</v>
      </c>
      <c r="G32" s="188">
        <f>G33-SUM(G7:G31)</f>
        <v>37394.873999999953</v>
      </c>
      <c r="H32" s="67">
        <f>(G32-F32)/F32</f>
        <v>4.2809721177761328E-2</v>
      </c>
      <c r="J32" s="40">
        <f>(F32/B32)*10</f>
        <v>1.8589356305237366</v>
      </c>
      <c r="K32" s="201">
        <f>(G32/C32)*10</f>
        <v>1.8127465964168132</v>
      </c>
      <c r="L32" s="67">
        <f t="shared" si="0"/>
        <v>-2.4847032542977307E-2</v>
      </c>
    </row>
    <row r="33" spans="1:12" ht="26.25" customHeight="1" thickBot="1" x14ac:dyDescent="0.3">
      <c r="A33" s="18" t="s">
        <v>18</v>
      </c>
      <c r="B33" s="23">
        <v>2257496.5700000003</v>
      </c>
      <c r="C33" s="193">
        <v>2421342.4300000011</v>
      </c>
      <c r="D33" s="72">
        <f>(C33-B33)/B33</f>
        <v>7.2578564316490096E-2</v>
      </c>
      <c r="E33" s="2"/>
      <c r="F33" s="47">
        <v>471238.4819999999</v>
      </c>
      <c r="G33" s="199">
        <v>515158.89099999995</v>
      </c>
      <c r="H33" s="72">
        <f>(G33-F33)/F33</f>
        <v>9.3202084884060996E-2</v>
      </c>
      <c r="J33" s="35">
        <f>(F33/B33)*10</f>
        <v>2.0874383078243164</v>
      </c>
      <c r="K33" s="194">
        <f>(G33/C33)*10</f>
        <v>2.1275755325528229</v>
      </c>
      <c r="L33" s="72">
        <f t="shared" si="0"/>
        <v>1.9227981290781505E-2</v>
      </c>
    </row>
    <row r="35" spans="1:12" ht="15.75" thickBot="1" x14ac:dyDescent="0.3"/>
    <row r="36" spans="1:12" x14ac:dyDescent="0.25">
      <c r="A36" s="382" t="s">
        <v>2</v>
      </c>
      <c r="B36" s="377" t="s">
        <v>1</v>
      </c>
      <c r="C36" s="370"/>
      <c r="D36" s="178" t="s">
        <v>0</v>
      </c>
      <c r="F36" s="385" t="s">
        <v>19</v>
      </c>
      <c r="G36" s="386"/>
      <c r="H36" s="178" t="s">
        <v>0</v>
      </c>
      <c r="J36" s="369" t="s">
        <v>22</v>
      </c>
      <c r="K36" s="370"/>
      <c r="L36" s="178" t="s">
        <v>0</v>
      </c>
    </row>
    <row r="37" spans="1:12" x14ac:dyDescent="0.25">
      <c r="A37" s="383"/>
      <c r="B37" s="380" t="str">
        <f>B5</f>
        <v>jan-dez</v>
      </c>
      <c r="C37" s="372"/>
      <c r="D37" s="179" t="str">
        <f>D5</f>
        <v>2020/2019</v>
      </c>
      <c r="F37" s="367" t="str">
        <f>B5</f>
        <v>jan-dez</v>
      </c>
      <c r="G37" s="372"/>
      <c r="H37" s="179" t="str">
        <f>D37</f>
        <v>2020/2019</v>
      </c>
      <c r="J37" s="367" t="str">
        <f>B5</f>
        <v>jan-dez</v>
      </c>
      <c r="K37" s="368"/>
      <c r="L37" s="179" t="str">
        <f>L5</f>
        <v>2020/2019</v>
      </c>
    </row>
    <row r="38" spans="1:12" ht="19.5" customHeight="1" thickBot="1" x14ac:dyDescent="0.3">
      <c r="A38" s="384"/>
      <c r="B38" s="120">
        <f>B6</f>
        <v>2019</v>
      </c>
      <c r="C38" s="182">
        <f>C6</f>
        <v>2020</v>
      </c>
      <c r="D38" s="180" t="s">
        <v>1</v>
      </c>
      <c r="F38" s="31">
        <f>B6</f>
        <v>2019</v>
      </c>
      <c r="G38" s="182">
        <f>C6</f>
        <v>2020</v>
      </c>
      <c r="H38" s="323">
        <v>1000</v>
      </c>
      <c r="J38" s="31">
        <f>B6</f>
        <v>2019</v>
      </c>
      <c r="K38" s="182">
        <f>C6</f>
        <v>2020</v>
      </c>
      <c r="L38" s="180"/>
    </row>
    <row r="39" spans="1:12" ht="20.100000000000001" customHeight="1" x14ac:dyDescent="0.25">
      <c r="A39" s="45" t="s">
        <v>161</v>
      </c>
      <c r="B39" s="46">
        <v>196501.65999999989</v>
      </c>
      <c r="C39" s="195">
        <v>198118.53999999995</v>
      </c>
      <c r="D39" s="67">
        <f>(C39-B39)/B39</f>
        <v>8.2283274349950215E-3</v>
      </c>
      <c r="F39" s="46">
        <v>31500.865999999998</v>
      </c>
      <c r="G39" s="195">
        <v>32014.59299999999</v>
      </c>
      <c r="H39" s="67">
        <f>(G39-F39)/F39</f>
        <v>1.630834530072893E-2</v>
      </c>
      <c r="J39" s="40">
        <f>(F39/B39)*10</f>
        <v>1.6030839637690599</v>
      </c>
      <c r="K39" s="200">
        <f>(G39/C39)*10</f>
        <v>1.61593119957375</v>
      </c>
      <c r="L39" s="76">
        <f t="shared" si="0"/>
        <v>8.0140754290152823E-3</v>
      </c>
    </row>
    <row r="40" spans="1:12" ht="20.100000000000001" customHeight="1" x14ac:dyDescent="0.25">
      <c r="A40" s="45" t="s">
        <v>166</v>
      </c>
      <c r="B40" s="25">
        <v>193045.72000000003</v>
      </c>
      <c r="C40" s="188">
        <v>152240.24999999997</v>
      </c>
      <c r="D40" s="67">
        <f>(C40-B40)/B40</f>
        <v>-0.21137723229502345</v>
      </c>
      <c r="F40" s="25">
        <v>31811.731000000007</v>
      </c>
      <c r="G40" s="188">
        <v>31408.218999999997</v>
      </c>
      <c r="H40" s="67">
        <f>(G40-F40)/F40</f>
        <v>-1.2684377344948932E-2</v>
      </c>
      <c r="J40" s="40">
        <f>(F40/B40)*10</f>
        <v>1.647885847974252</v>
      </c>
      <c r="K40" s="201">
        <f>(G40/C40)*10</f>
        <v>2.0630693262786943</v>
      </c>
      <c r="L40" s="67">
        <f t="shared" si="0"/>
        <v>0.25194917403704142</v>
      </c>
    </row>
    <row r="41" spans="1:12" ht="20.100000000000001" customHeight="1" x14ac:dyDescent="0.25">
      <c r="A41" s="45" t="s">
        <v>170</v>
      </c>
      <c r="B41" s="25">
        <v>84738.349999999977</v>
      </c>
      <c r="C41" s="188">
        <v>120741.95000000006</v>
      </c>
      <c r="D41" s="67">
        <f>(C41-B41)/B41</f>
        <v>0.4248796442224812</v>
      </c>
      <c r="F41" s="25">
        <v>18570.615000000002</v>
      </c>
      <c r="G41" s="188">
        <v>26185.212</v>
      </c>
      <c r="H41" s="67">
        <f>(G41-F41)/F41</f>
        <v>0.41003472421349518</v>
      </c>
      <c r="J41" s="40">
        <f>(F41/B41)*10</f>
        <v>2.1915242626272526</v>
      </c>
      <c r="K41" s="201">
        <f>(G41/C41)*10</f>
        <v>2.1686921571168916</v>
      </c>
      <c r="L41" s="67">
        <f t="shared" si="0"/>
        <v>-1.0418367662965954E-2</v>
      </c>
    </row>
    <row r="42" spans="1:12" ht="20.100000000000001" customHeight="1" x14ac:dyDescent="0.25">
      <c r="A42" s="45" t="s">
        <v>172</v>
      </c>
      <c r="B42" s="25">
        <v>94921.829999999958</v>
      </c>
      <c r="C42" s="188">
        <v>107436.24000000005</v>
      </c>
      <c r="D42" s="67">
        <f>(C42-B42)/B42</f>
        <v>0.13183911435335893</v>
      </c>
      <c r="F42" s="25">
        <v>19728.420999999998</v>
      </c>
      <c r="G42" s="188">
        <v>22635.107</v>
      </c>
      <c r="H42" s="67">
        <f>(G42-F42)/F42</f>
        <v>0.14733495397325522</v>
      </c>
      <c r="J42" s="40">
        <f>(F42/B42)*10</f>
        <v>2.0783860783130716</v>
      </c>
      <c r="K42" s="201">
        <f>(G42/C42)*10</f>
        <v>2.1068409505023622</v>
      </c>
      <c r="L42" s="67">
        <f t="shared" si="0"/>
        <v>1.3690850071698917E-2</v>
      </c>
    </row>
    <row r="43" spans="1:12" ht="20.100000000000001" customHeight="1" x14ac:dyDescent="0.25">
      <c r="A43" s="45" t="s">
        <v>168</v>
      </c>
      <c r="B43" s="25">
        <v>56124.399999999965</v>
      </c>
      <c r="C43" s="188">
        <v>59707.859999999964</v>
      </c>
      <c r="D43" s="67">
        <f>(C43-B43)/B43</f>
        <v>6.3848522211373326E-2</v>
      </c>
      <c r="F43" s="25">
        <v>14185.949000000004</v>
      </c>
      <c r="G43" s="188">
        <v>14672.300999999998</v>
      </c>
      <c r="H43" s="67">
        <f>(G43-F43)/F43</f>
        <v>3.4284065168991754E-2</v>
      </c>
      <c r="J43" s="40">
        <f>(F43/B43)*10</f>
        <v>2.5275903172238836</v>
      </c>
      <c r="K43" s="201">
        <f>(G43/C43)*10</f>
        <v>2.4573483290139699</v>
      </c>
      <c r="L43" s="67">
        <f t="shared" si="0"/>
        <v>-2.7790100211755136E-2</v>
      </c>
    </row>
    <row r="44" spans="1:12" ht="20.100000000000001" customHeight="1" x14ac:dyDescent="0.25">
      <c r="A44" s="45" t="s">
        <v>167</v>
      </c>
      <c r="B44" s="25">
        <v>33561.980000000003</v>
      </c>
      <c r="C44" s="188">
        <v>45972.719999999987</v>
      </c>
      <c r="D44" s="67">
        <f>(C44-B44)/B44</f>
        <v>0.36978569202412914</v>
      </c>
      <c r="F44" s="25">
        <v>7539.1239999999971</v>
      </c>
      <c r="G44" s="188">
        <v>10017.494000000002</v>
      </c>
      <c r="H44" s="67">
        <f>(G44-F44)/F44</f>
        <v>0.32873447896599212</v>
      </c>
      <c r="J44" s="40">
        <f>(F44/B44)*10</f>
        <v>2.2463287326909782</v>
      </c>
      <c r="K44" s="201">
        <f>(G44/C44)*10</f>
        <v>2.1790083336378627</v>
      </c>
      <c r="L44" s="67">
        <f t="shared" si="0"/>
        <v>-2.9969077131675806E-2</v>
      </c>
    </row>
    <row r="45" spans="1:12" ht="20.100000000000001" customHeight="1" x14ac:dyDescent="0.25">
      <c r="A45" s="45" t="s">
        <v>178</v>
      </c>
      <c r="B45" s="25">
        <v>29675.509999999977</v>
      </c>
      <c r="C45" s="188">
        <v>46297.630000000012</v>
      </c>
      <c r="D45" s="67">
        <f>(C45-B45)/B45</f>
        <v>0.56012921092173473</v>
      </c>
      <c r="F45" s="25">
        <v>6406.8449999999993</v>
      </c>
      <c r="G45" s="188">
        <v>9666.0179999999964</v>
      </c>
      <c r="H45" s="67">
        <f>(G45-F45)/F45</f>
        <v>0.50870170887542887</v>
      </c>
      <c r="J45" s="40">
        <f>(F45/B45)*10</f>
        <v>2.1589671078946933</v>
      </c>
      <c r="K45" s="201">
        <f>(G45/C45)*10</f>
        <v>2.0877997426650117</v>
      </c>
      <c r="L45" s="67">
        <f t="shared" si="0"/>
        <v>-3.2963617171120368E-2</v>
      </c>
    </row>
    <row r="46" spans="1:12" ht="20.100000000000001" customHeight="1" x14ac:dyDescent="0.25">
      <c r="A46" s="45" t="s">
        <v>177</v>
      </c>
      <c r="B46" s="25">
        <v>40604.199999999997</v>
      </c>
      <c r="C46" s="188">
        <v>46260.990000000005</v>
      </c>
      <c r="D46" s="67">
        <f>(C46-B46)/B46</f>
        <v>0.1393153910186633</v>
      </c>
      <c r="F46" s="25">
        <v>8266.8689999999988</v>
      </c>
      <c r="G46" s="188">
        <v>9450.9130000000005</v>
      </c>
      <c r="H46" s="67">
        <f>(G46-F46)/F46</f>
        <v>0.14322762342066891</v>
      </c>
      <c r="J46" s="40">
        <f>(F46/B46)*10</f>
        <v>2.0359640135749499</v>
      </c>
      <c r="K46" s="201">
        <f>(G46/C46)*10</f>
        <v>2.0429551983215228</v>
      </c>
      <c r="L46" s="67">
        <f t="shared" si="0"/>
        <v>3.4338449500868509E-3</v>
      </c>
    </row>
    <row r="47" spans="1:12" ht="20.100000000000001" customHeight="1" x14ac:dyDescent="0.25">
      <c r="A47" s="45" t="s">
        <v>174</v>
      </c>
      <c r="B47" s="25">
        <v>33448.470000000008</v>
      </c>
      <c r="C47" s="188">
        <v>45982.330000000038</v>
      </c>
      <c r="D47" s="67">
        <f>(C47-B47)/B47</f>
        <v>0.37472147455474125</v>
      </c>
      <c r="F47" s="25">
        <v>7033.5500000000011</v>
      </c>
      <c r="G47" s="188">
        <v>8333.2329999999929</v>
      </c>
      <c r="H47" s="67">
        <f>(G47-F47)/F47</f>
        <v>0.18478335975431917</v>
      </c>
      <c r="J47" s="40">
        <f>(F47/B47)*10</f>
        <v>2.1028017126044927</v>
      </c>
      <c r="K47" s="201">
        <f>(G47/C47)*10</f>
        <v>1.8122685388060991</v>
      </c>
      <c r="L47" s="67">
        <f t="shared" si="0"/>
        <v>-0.13816479797257936</v>
      </c>
    </row>
    <row r="48" spans="1:12" ht="20.100000000000001" customHeight="1" x14ac:dyDescent="0.25">
      <c r="A48" s="45" t="s">
        <v>173</v>
      </c>
      <c r="B48" s="25">
        <v>17403.329999999991</v>
      </c>
      <c r="C48" s="188">
        <v>16329.710000000001</v>
      </c>
      <c r="D48" s="67">
        <f>(C48-B48)/B48</f>
        <v>-6.1690492566651926E-2</v>
      </c>
      <c r="F48" s="25">
        <v>5310.9530000000004</v>
      </c>
      <c r="G48" s="188">
        <v>5362.7620000000006</v>
      </c>
      <c r="H48" s="67">
        <f>(G48-F48)/F48</f>
        <v>9.7551230447718504E-3</v>
      </c>
      <c r="J48" s="40">
        <f>(F48/B48)*10</f>
        <v>3.0516878091721544</v>
      </c>
      <c r="K48" s="201">
        <f>(G48/C48)*10</f>
        <v>3.2840521968853094</v>
      </c>
      <c r="L48" s="67">
        <f t="shared" si="0"/>
        <v>7.6142909184471752E-2</v>
      </c>
    </row>
    <row r="49" spans="1:12" ht="20.100000000000001" customHeight="1" x14ac:dyDescent="0.25">
      <c r="A49" s="45" t="s">
        <v>180</v>
      </c>
      <c r="B49" s="25">
        <v>13912.900000000001</v>
      </c>
      <c r="C49" s="188">
        <v>16593.570000000007</v>
      </c>
      <c r="D49" s="67">
        <f>(C49-B49)/B49</f>
        <v>0.19267514321241475</v>
      </c>
      <c r="F49" s="25">
        <v>3878.0149999999994</v>
      </c>
      <c r="G49" s="188">
        <v>4392.8860000000022</v>
      </c>
      <c r="H49" s="67">
        <f>(G49-F49)/F49</f>
        <v>0.13276663447665957</v>
      </c>
      <c r="J49" s="40">
        <f>(F49/B49)*10</f>
        <v>2.7873520258177651</v>
      </c>
      <c r="K49" s="201">
        <f>(G49/C49)*10</f>
        <v>2.647342313920392</v>
      </c>
      <c r="L49" s="67">
        <f t="shared" si="0"/>
        <v>-5.0230365809749655E-2</v>
      </c>
    </row>
    <row r="50" spans="1:12" ht="20.100000000000001" customHeight="1" x14ac:dyDescent="0.25">
      <c r="A50" s="45" t="s">
        <v>185</v>
      </c>
      <c r="B50" s="25">
        <v>5529.8399999999983</v>
      </c>
      <c r="C50" s="188">
        <v>10446.900000000001</v>
      </c>
      <c r="D50" s="67">
        <f>(C50-B50)/B50</f>
        <v>0.88918666724534612</v>
      </c>
      <c r="F50" s="25">
        <v>1597.9659999999997</v>
      </c>
      <c r="G50" s="188">
        <v>2781.8490000000011</v>
      </c>
      <c r="H50" s="67">
        <f>(G50-F50)/F50</f>
        <v>0.74086870434039376</v>
      </c>
      <c r="J50" s="40">
        <f>(F50/B50)*10</f>
        <v>2.8897147114563899</v>
      </c>
      <c r="K50" s="201">
        <f>(G50/C50)*10</f>
        <v>2.6628463946242431</v>
      </c>
      <c r="L50" s="67">
        <f t="shared" si="0"/>
        <v>-7.8508897758217538E-2</v>
      </c>
    </row>
    <row r="51" spans="1:12" ht="20.100000000000001" customHeight="1" x14ac:dyDescent="0.25">
      <c r="A51" s="45" t="s">
        <v>186</v>
      </c>
      <c r="B51" s="25">
        <v>11971.220000000007</v>
      </c>
      <c r="C51" s="188">
        <v>8150.7899999999991</v>
      </c>
      <c r="D51" s="67">
        <f>(C51-B51)/B51</f>
        <v>-0.31913455771425181</v>
      </c>
      <c r="F51" s="25">
        <v>2508.2560000000008</v>
      </c>
      <c r="G51" s="188">
        <v>1844.5870000000004</v>
      </c>
      <c r="H51" s="67">
        <f>(G51-F51)/F51</f>
        <v>-0.26459380541699096</v>
      </c>
      <c r="J51" s="40">
        <f>(F51/B51)*10</f>
        <v>2.0952384134616184</v>
      </c>
      <c r="K51" s="201">
        <f>(G51/C51)*10</f>
        <v>2.2630775667143928</v>
      </c>
      <c r="L51" s="67">
        <f t="shared" si="0"/>
        <v>8.0105038249790983E-2</v>
      </c>
    </row>
    <row r="52" spans="1:12" ht="20.100000000000001" customHeight="1" x14ac:dyDescent="0.25">
      <c r="A52" s="45" t="s">
        <v>189</v>
      </c>
      <c r="B52" s="25">
        <v>4190.04</v>
      </c>
      <c r="C52" s="188">
        <v>5597.55</v>
      </c>
      <c r="D52" s="67">
        <f>(C52-B52)/B52</f>
        <v>0.33591803419537769</v>
      </c>
      <c r="F52" s="25">
        <v>963.95300000000032</v>
      </c>
      <c r="G52" s="188">
        <v>1391.5269999999996</v>
      </c>
      <c r="H52" s="67">
        <f>(G52-F52)/F52</f>
        <v>0.44356311977866053</v>
      </c>
      <c r="J52" s="40">
        <f>(F52/B52)*10</f>
        <v>2.3005818560204681</v>
      </c>
      <c r="K52" s="201">
        <f>(G52/C52)*10</f>
        <v>2.4859572491536466</v>
      </c>
      <c r="L52" s="67">
        <f t="shared" si="0"/>
        <v>8.0577612419251057E-2</v>
      </c>
    </row>
    <row r="53" spans="1:12" ht="20.100000000000001" customHeight="1" x14ac:dyDescent="0.25">
      <c r="A53" s="45" t="s">
        <v>191</v>
      </c>
      <c r="B53" s="25">
        <v>3222.4700000000021</v>
      </c>
      <c r="C53" s="188">
        <v>4149.0999999999995</v>
      </c>
      <c r="D53" s="67">
        <f>(C53-B53)/B53</f>
        <v>0.28755271577392399</v>
      </c>
      <c r="F53" s="25">
        <v>899.85699999999974</v>
      </c>
      <c r="G53" s="188">
        <v>1174.653</v>
      </c>
      <c r="H53" s="67">
        <f>(G53-F53)/F53</f>
        <v>0.30537740996625057</v>
      </c>
      <c r="J53" s="40">
        <f>(F53/B53)*10</f>
        <v>2.7924449257867385</v>
      </c>
      <c r="K53" s="201">
        <f>(G53/C53)*10</f>
        <v>2.831103130799451</v>
      </c>
      <c r="L53" s="67">
        <f t="shared" si="0"/>
        <v>1.384385584679739E-2</v>
      </c>
    </row>
    <row r="54" spans="1:12" ht="20.100000000000001" customHeight="1" x14ac:dyDescent="0.25">
      <c r="A54" s="45" t="s">
        <v>190</v>
      </c>
      <c r="B54" s="25">
        <v>4792.0500000000011</v>
      </c>
      <c r="C54" s="188">
        <v>4798.3399999999992</v>
      </c>
      <c r="D54" s="67">
        <f>(C54-B54)/B54</f>
        <v>1.3125906449219318E-3</v>
      </c>
      <c r="F54" s="25">
        <v>1086.8050000000003</v>
      </c>
      <c r="G54" s="188">
        <v>1145.7210000000005</v>
      </c>
      <c r="H54" s="67">
        <f>(G54-F54)/F54</f>
        <v>5.4210276912601753E-2</v>
      </c>
      <c r="J54" s="40">
        <f>(F54/B54)*10</f>
        <v>2.2679333479408608</v>
      </c>
      <c r="K54" s="201">
        <f>(G54/C54)*10</f>
        <v>2.3877445116436116</v>
      </c>
      <c r="L54" s="67">
        <f t="shared" si="0"/>
        <v>5.2828344277194794E-2</v>
      </c>
    </row>
    <row r="55" spans="1:12" ht="20.100000000000001" customHeight="1" x14ac:dyDescent="0.25">
      <c r="A55" s="45" t="s">
        <v>188</v>
      </c>
      <c r="B55" s="25">
        <v>3852.3100000000009</v>
      </c>
      <c r="C55" s="188">
        <v>3464.84</v>
      </c>
      <c r="D55" s="67">
        <f>(C55-B55)/B55</f>
        <v>-0.10058120971572916</v>
      </c>
      <c r="F55" s="25">
        <v>859.49499999999978</v>
      </c>
      <c r="G55" s="188">
        <v>845.75599999999986</v>
      </c>
      <c r="H55" s="67">
        <f>(G55-F55)/F55</f>
        <v>-1.5984967917207108E-2</v>
      </c>
      <c r="J55" s="40">
        <f>(F55/B55)*10</f>
        <v>2.2311158759289871</v>
      </c>
      <c r="K55" s="201">
        <f>(G55/C55)*10</f>
        <v>2.4409669710578261</v>
      </c>
      <c r="L55" s="67">
        <f t="shared" si="0"/>
        <v>9.4056564875395238E-2</v>
      </c>
    </row>
    <row r="56" spans="1:12" ht="20.100000000000001" customHeight="1" x14ac:dyDescent="0.25">
      <c r="A56" s="45" t="s">
        <v>187</v>
      </c>
      <c r="B56" s="25">
        <v>1745.94</v>
      </c>
      <c r="C56" s="188">
        <v>2638.9200000000005</v>
      </c>
      <c r="D56" s="67">
        <f>(C56-B56)/B56</f>
        <v>0.51146087494415637</v>
      </c>
      <c r="F56" s="25">
        <v>628.01199999999972</v>
      </c>
      <c r="G56" s="188">
        <v>813.38500000000022</v>
      </c>
      <c r="H56" s="67">
        <f>(G56-F56)/F56</f>
        <v>0.29517429603256085</v>
      </c>
      <c r="J56" s="40">
        <f>(F56/B56)*10</f>
        <v>3.5969850052120904</v>
      </c>
      <c r="K56" s="201">
        <f>(G56/C56)*10</f>
        <v>3.0822647143528412</v>
      </c>
      <c r="L56" s="67">
        <f t="shared" si="0"/>
        <v>-0.14309770269083999</v>
      </c>
    </row>
    <row r="57" spans="1:12" ht="20.100000000000001" customHeight="1" x14ac:dyDescent="0.25">
      <c r="A57" s="45" t="s">
        <v>192</v>
      </c>
      <c r="B57" s="25">
        <v>2198.3700000000003</v>
      </c>
      <c r="C57" s="188">
        <v>1862.6400000000006</v>
      </c>
      <c r="D57" s="67">
        <f>(C57-B57)/B57</f>
        <v>-0.15271769538339758</v>
      </c>
      <c r="F57" s="25">
        <v>579.01099999999997</v>
      </c>
      <c r="G57" s="188">
        <v>482.32600000000014</v>
      </c>
      <c r="H57" s="67">
        <f>(G57-F57)/F57</f>
        <v>-0.16698301068546165</v>
      </c>
      <c r="J57" s="40">
        <f>(F57/B57)*10</f>
        <v>2.6338196027056404</v>
      </c>
      <c r="K57" s="201">
        <f>(G57/C57)*10</f>
        <v>2.5894751535455054</v>
      </c>
      <c r="L57" s="67">
        <f t="shared" si="0"/>
        <v>-1.6836555212278531E-2</v>
      </c>
    </row>
    <row r="58" spans="1:12" ht="20.100000000000001" customHeight="1" x14ac:dyDescent="0.25">
      <c r="A58" s="45" t="s">
        <v>194</v>
      </c>
      <c r="B58" s="25">
        <v>408.92999999999995</v>
      </c>
      <c r="C58" s="188">
        <v>380.98</v>
      </c>
      <c r="D58" s="67">
        <f>(C58-B58)/B58</f>
        <v>-6.8349106203995633E-2</v>
      </c>
      <c r="F58" s="25">
        <v>178.161</v>
      </c>
      <c r="G58" s="188">
        <v>157.39200000000002</v>
      </c>
      <c r="H58" s="67">
        <f>(G58-F58)/F58</f>
        <v>-0.11657433445030044</v>
      </c>
      <c r="J58" s="40">
        <f>(F58/B58)*10</f>
        <v>4.3567603257281204</v>
      </c>
      <c r="K58" s="201">
        <f>(G58/C58)*10</f>
        <v>4.1312404850648328</v>
      </c>
      <c r="L58" s="67">
        <f t="shared" si="0"/>
        <v>-5.1763196458505627E-2</v>
      </c>
    </row>
    <row r="59" spans="1:12" ht="20.100000000000001" customHeight="1" x14ac:dyDescent="0.25">
      <c r="A59" s="45" t="s">
        <v>193</v>
      </c>
      <c r="B59" s="25">
        <v>449.51999999999992</v>
      </c>
      <c r="C59" s="188">
        <v>477.99</v>
      </c>
      <c r="D59" s="67">
        <f>(C59-B59)/B59</f>
        <v>6.3334223171383E-2</v>
      </c>
      <c r="F59" s="25">
        <v>102.395</v>
      </c>
      <c r="G59" s="188">
        <v>109.20500000000001</v>
      </c>
      <c r="H59" s="67">
        <f>(G59-F59)/F59</f>
        <v>6.6507153669612934E-2</v>
      </c>
      <c r="J59" s="40">
        <f>(F59/B59)*10</f>
        <v>2.2778741768998048</v>
      </c>
      <c r="K59" s="201">
        <f>(G59/C59)*10</f>
        <v>2.2846712274315366</v>
      </c>
      <c r="L59" s="67">
        <f>(K59-J59)/J59</f>
        <v>2.9839446799395492E-3</v>
      </c>
    </row>
    <row r="60" spans="1:12" ht="20.100000000000001" customHeight="1" x14ac:dyDescent="0.25">
      <c r="A60" s="45" t="s">
        <v>215</v>
      </c>
      <c r="B60" s="25">
        <v>284.14999999999992</v>
      </c>
      <c r="C60" s="188">
        <v>321.50999999999988</v>
      </c>
      <c r="D60" s="67">
        <f>(C60-B60)/B60</f>
        <v>0.13147985219074421</v>
      </c>
      <c r="F60" s="25">
        <v>86.361999999999995</v>
      </c>
      <c r="G60" s="188">
        <v>108.86300000000003</v>
      </c>
      <c r="H60" s="67">
        <f>(G60-F60)/F60</f>
        <v>0.26054283133785733</v>
      </c>
      <c r="J60" s="40">
        <f>(F60/B60)*10</f>
        <v>3.0393102234735183</v>
      </c>
      <c r="K60" s="201">
        <f>(G60/C60)*10</f>
        <v>3.3859911044757576</v>
      </c>
      <c r="L60" s="67">
        <f>(K60-J60)/J60</f>
        <v>0.11406564500218414</v>
      </c>
    </row>
    <row r="61" spans="1:12" ht="20.100000000000001" customHeight="1" thickBot="1" x14ac:dyDescent="0.3">
      <c r="A61" s="14" t="s">
        <v>17</v>
      </c>
      <c r="B61" s="25">
        <f>B62-SUM(B39:B60)</f>
        <v>139736.50000000012</v>
      </c>
      <c r="C61" s="188">
        <f>C62-SUM(C39:C60)</f>
        <v>1967.9200000000419</v>
      </c>
      <c r="D61" s="67">
        <f>(C61-B61)/B61</f>
        <v>-0.98591692220715388</v>
      </c>
      <c r="F61" s="25">
        <f>F62-SUM(F39:F60)</f>
        <v>31113.415000000008</v>
      </c>
      <c r="G61" s="188">
        <f>G62-SUM(G39:G60)</f>
        <v>290.36600000003818</v>
      </c>
      <c r="H61" s="67">
        <f>(G61-F61)/F61</f>
        <v>-0.99066749824794098</v>
      </c>
      <c r="J61" s="40">
        <f>(F61/B61)*10</f>
        <v>2.2265775226944986</v>
      </c>
      <c r="K61" s="201">
        <f>(G61/C61)*10</f>
        <v>1.4754969714217649</v>
      </c>
      <c r="L61" s="67">
        <f t="shared" si="0"/>
        <v>-0.33732512953953275</v>
      </c>
    </row>
    <row r="62" spans="1:12" ht="26.25" customHeight="1" thickBot="1" x14ac:dyDescent="0.3">
      <c r="A62" s="18" t="s">
        <v>18</v>
      </c>
      <c r="B62" s="47">
        <v>972319.68999999983</v>
      </c>
      <c r="C62" s="199">
        <v>899939.27000000014</v>
      </c>
      <c r="D62" s="72">
        <f>(C62-B62)/B62</f>
        <v>-7.444096910142764E-2</v>
      </c>
      <c r="E62" s="2"/>
      <c r="F62" s="47">
        <v>194836.62599999996</v>
      </c>
      <c r="G62" s="199">
        <v>185284.36799999996</v>
      </c>
      <c r="H62" s="72">
        <f>(G62-F62)/F62</f>
        <v>-4.9027014048169788E-2</v>
      </c>
      <c r="I62" s="2"/>
      <c r="J62" s="35">
        <f>(F62/B62)*10</f>
        <v>2.0038329780198119</v>
      </c>
      <c r="K62" s="194">
        <f>(G62/C62)*10</f>
        <v>2.058854126901251</v>
      </c>
      <c r="L62" s="72">
        <f t="shared" si="0"/>
        <v>2.7457951578285268E-2</v>
      </c>
    </row>
    <row r="64" spans="1:12" ht="15.75" thickBot="1" x14ac:dyDescent="0.3"/>
    <row r="65" spans="1:12" x14ac:dyDescent="0.25">
      <c r="A65" s="382" t="s">
        <v>15</v>
      </c>
      <c r="B65" s="377" t="s">
        <v>1</v>
      </c>
      <c r="C65" s="370"/>
      <c r="D65" s="178" t="s">
        <v>0</v>
      </c>
      <c r="F65" s="385" t="s">
        <v>19</v>
      </c>
      <c r="G65" s="386"/>
      <c r="H65" s="178" t="s">
        <v>0</v>
      </c>
      <c r="J65" s="369" t="s">
        <v>22</v>
      </c>
      <c r="K65" s="370"/>
      <c r="L65" s="178" t="s">
        <v>0</v>
      </c>
    </row>
    <row r="66" spans="1:12" x14ac:dyDescent="0.25">
      <c r="A66" s="383"/>
      <c r="B66" s="380" t="str">
        <f>B5</f>
        <v>jan-dez</v>
      </c>
      <c r="C66" s="372"/>
      <c r="D66" s="179" t="str">
        <f>D37</f>
        <v>2020/2019</v>
      </c>
      <c r="F66" s="367" t="str">
        <f>B5</f>
        <v>jan-dez</v>
      </c>
      <c r="G66" s="372"/>
      <c r="H66" s="179" t="str">
        <f>D66</f>
        <v>2020/2019</v>
      </c>
      <c r="J66" s="367" t="str">
        <f>B5</f>
        <v>jan-dez</v>
      </c>
      <c r="K66" s="368"/>
      <c r="L66" s="179" t="str">
        <f>L37</f>
        <v>2020/2019</v>
      </c>
    </row>
    <row r="67" spans="1:12" ht="19.5" customHeight="1" thickBot="1" x14ac:dyDescent="0.3">
      <c r="A67" s="384"/>
      <c r="B67" s="120">
        <f>B6</f>
        <v>2019</v>
      </c>
      <c r="C67" s="182">
        <f>C6</f>
        <v>2020</v>
      </c>
      <c r="D67" s="180" t="s">
        <v>1</v>
      </c>
      <c r="F67" s="31">
        <f>B6</f>
        <v>2019</v>
      </c>
      <c r="G67" s="182">
        <f>C6</f>
        <v>2020</v>
      </c>
      <c r="H67" s="32">
        <v>1000</v>
      </c>
      <c r="J67" s="31">
        <f>B6</f>
        <v>2019</v>
      </c>
      <c r="K67" s="182">
        <f>C6</f>
        <v>2020</v>
      </c>
      <c r="L67" s="180" t="s">
        <v>23</v>
      </c>
    </row>
    <row r="68" spans="1:12" ht="20.100000000000001" customHeight="1" x14ac:dyDescent="0.25">
      <c r="A68" s="45" t="s">
        <v>164</v>
      </c>
      <c r="B68" s="46">
        <v>190183.00999999998</v>
      </c>
      <c r="C68" s="195">
        <v>243614.43000000025</v>
      </c>
      <c r="D68" s="76">
        <f>(C68-B68)/B68</f>
        <v>0.28094738851803996</v>
      </c>
      <c r="F68" s="25">
        <v>49587.636000000013</v>
      </c>
      <c r="G68" s="195">
        <v>63448.441999999974</v>
      </c>
      <c r="H68" s="73">
        <f>(G68-F68)/F68</f>
        <v>0.27952141134535952</v>
      </c>
      <c r="J68" s="49">
        <f>(F68/B68)*10</f>
        <v>2.6073641383633595</v>
      </c>
      <c r="K68" s="197">
        <f>(G68/C68)*10</f>
        <v>2.604461566582895</v>
      </c>
      <c r="L68" s="76">
        <f t="shared" si="0"/>
        <v>-1.1132207188699133E-3</v>
      </c>
    </row>
    <row r="69" spans="1:12" ht="20.100000000000001" customHeight="1" x14ac:dyDescent="0.25">
      <c r="A69" s="45" t="s">
        <v>162</v>
      </c>
      <c r="B69" s="25">
        <v>188660.78000000003</v>
      </c>
      <c r="C69" s="188">
        <v>220258.62999999992</v>
      </c>
      <c r="D69" s="67">
        <f>(C69-B69)/B69</f>
        <v>0.1674849960866264</v>
      </c>
      <c r="F69" s="25">
        <v>52114.444000000003</v>
      </c>
      <c r="G69" s="188">
        <v>59091.89099999996</v>
      </c>
      <c r="H69" s="74">
        <f>(G69-F69)/F69</f>
        <v>0.13388700836950224</v>
      </c>
      <c r="J69" s="48">
        <f>(F69/B69)*10</f>
        <v>2.7623358707623282</v>
      </c>
      <c r="K69" s="191">
        <f>(G69/C69)*10</f>
        <v>2.6828411218211961</v>
      </c>
      <c r="L69" s="67">
        <f t="shared" si="0"/>
        <v>-2.8778089508425284E-2</v>
      </c>
    </row>
    <row r="70" spans="1:12" ht="20.100000000000001" customHeight="1" x14ac:dyDescent="0.25">
      <c r="A70" s="45" t="s">
        <v>163</v>
      </c>
      <c r="B70" s="25"/>
      <c r="C70" s="188">
        <v>180869.5100000001</v>
      </c>
      <c r="D70" s="67"/>
      <c r="F70" s="25"/>
      <c r="G70" s="188">
        <v>40944.856000000014</v>
      </c>
      <c r="H70" s="74"/>
      <c r="J70" s="48"/>
      <c r="K70" s="191">
        <f>(G70/C70)*10</f>
        <v>2.2637787872593891</v>
      </c>
      <c r="L70" s="67"/>
    </row>
    <row r="71" spans="1:12" ht="20.100000000000001" customHeight="1" x14ac:dyDescent="0.25">
      <c r="A71" s="45" t="s">
        <v>165</v>
      </c>
      <c r="B71" s="25">
        <v>114012.49</v>
      </c>
      <c r="C71" s="188">
        <v>120607.73999999998</v>
      </c>
      <c r="D71" s="67">
        <f>(C71-B71)/B71</f>
        <v>5.7846732406247513E-2</v>
      </c>
      <c r="F71" s="25">
        <v>35690.164000000012</v>
      </c>
      <c r="G71" s="188">
        <v>37400.434000000001</v>
      </c>
      <c r="H71" s="74">
        <f>(G71-F71)/F71</f>
        <v>4.7919925501042501E-2</v>
      </c>
      <c r="J71" s="48">
        <f>(F71/B71)*10</f>
        <v>3.1303731722726176</v>
      </c>
      <c r="K71" s="191">
        <f>(G71/C71)*10</f>
        <v>3.1009978298241898</v>
      </c>
      <c r="L71" s="67">
        <f t="shared" ref="L71" si="1">(K71-J71)/J71</f>
        <v>-9.3839746355548984E-3</v>
      </c>
    </row>
    <row r="72" spans="1:12" ht="20.100000000000001" customHeight="1" x14ac:dyDescent="0.25">
      <c r="A72" s="45" t="s">
        <v>169</v>
      </c>
      <c r="B72" s="25">
        <v>89517.059999999983</v>
      </c>
      <c r="C72" s="188">
        <v>99504.040000000008</v>
      </c>
      <c r="D72" s="67">
        <f>(C72-B72)/B72</f>
        <v>0.11156510278599439</v>
      </c>
      <c r="F72" s="25">
        <v>25973.893999999989</v>
      </c>
      <c r="G72" s="188">
        <v>28364.258000000002</v>
      </c>
      <c r="H72" s="74">
        <f>(G72-F72)/F72</f>
        <v>9.2029481601796526E-2</v>
      </c>
      <c r="J72" s="48">
        <f>(F72/B72)*10</f>
        <v>2.9015579823555413</v>
      </c>
      <c r="K72" s="191">
        <f>(G72/C72)*10</f>
        <v>2.8505634545089826</v>
      </c>
      <c r="L72" s="67">
        <f t="shared" ref="L72:L80" si="2">(K72-J72)/J72</f>
        <v>-1.7574878102267086E-2</v>
      </c>
    </row>
    <row r="73" spans="1:12" ht="20.100000000000001" customHeight="1" x14ac:dyDescent="0.25">
      <c r="A73" s="45" t="s">
        <v>171</v>
      </c>
      <c r="B73" s="25">
        <v>266052.92000000004</v>
      </c>
      <c r="C73" s="188">
        <v>216030.17000000013</v>
      </c>
      <c r="D73" s="67">
        <f>(C73-B73)/B73</f>
        <v>-0.18801804543246473</v>
      </c>
      <c r="F73" s="25">
        <v>35261.615000000013</v>
      </c>
      <c r="G73" s="188">
        <v>24716.099000000009</v>
      </c>
      <c r="H73" s="74">
        <f>(G73-F73)/F73</f>
        <v>-0.29906503147969826</v>
      </c>
      <c r="J73" s="48">
        <f>(F73/B73)*10</f>
        <v>1.3253609469875394</v>
      </c>
      <c r="K73" s="191">
        <f>(G73/C73)*10</f>
        <v>1.144104038801617</v>
      </c>
      <c r="L73" s="67">
        <f t="shared" ref="L73" si="3">(K73-J73)/J73</f>
        <v>-0.13676041126600846</v>
      </c>
    </row>
    <row r="74" spans="1:12" ht="20.100000000000001" customHeight="1" x14ac:dyDescent="0.25">
      <c r="A74" s="45" t="s">
        <v>175</v>
      </c>
      <c r="B74" s="25">
        <v>35146.620000000003</v>
      </c>
      <c r="C74" s="188">
        <v>50713.479999999974</v>
      </c>
      <c r="D74" s="67">
        <f>(C74-B74)/B74</f>
        <v>0.442912006901374</v>
      </c>
      <c r="F74" s="25">
        <v>8693.6989999999969</v>
      </c>
      <c r="G74" s="188">
        <v>12205.933000000006</v>
      </c>
      <c r="H74" s="74">
        <f>(G74-F74)/F74</f>
        <v>0.40399765393303938</v>
      </c>
      <c r="J74" s="48">
        <f>(F74/B74)*10</f>
        <v>2.4735519375689599</v>
      </c>
      <c r="K74" s="191">
        <f>(G74/C74)*10</f>
        <v>2.4068419284182454</v>
      </c>
      <c r="L74" s="67">
        <f t="shared" si="2"/>
        <v>-2.6969318144286856E-2</v>
      </c>
    </row>
    <row r="75" spans="1:12" ht="20.100000000000001" customHeight="1" x14ac:dyDescent="0.25">
      <c r="A75" s="45" t="s">
        <v>176</v>
      </c>
      <c r="B75" s="25">
        <v>60183.569999999992</v>
      </c>
      <c r="C75" s="188">
        <v>37929.840000000018</v>
      </c>
      <c r="D75" s="67">
        <f>(C75-B75)/B75</f>
        <v>-0.36976420641048674</v>
      </c>
      <c r="F75" s="25">
        <v>17000.706000000002</v>
      </c>
      <c r="G75" s="188">
        <v>10912.862000000001</v>
      </c>
      <c r="H75" s="74">
        <f>(G75-F75)/F75</f>
        <v>-0.35809359917170502</v>
      </c>
      <c r="J75" s="48">
        <f>(F75/B75)*10</f>
        <v>2.8248084983991486</v>
      </c>
      <c r="K75" s="191">
        <f>(G75/C75)*10</f>
        <v>2.8771178576023511</v>
      </c>
      <c r="L75" s="67">
        <f t="shared" si="2"/>
        <v>1.8517842619365798E-2</v>
      </c>
    </row>
    <row r="76" spans="1:12" ht="20.100000000000001" customHeight="1" x14ac:dyDescent="0.25">
      <c r="A76" s="45" t="s">
        <v>179</v>
      </c>
      <c r="B76" s="25">
        <v>26459.03</v>
      </c>
      <c r="C76" s="188">
        <v>33516.79</v>
      </c>
      <c r="D76" s="67">
        <f>(C76-B76)/B76</f>
        <v>0.26674296072078235</v>
      </c>
      <c r="F76" s="25">
        <v>4649.1599999999989</v>
      </c>
      <c r="G76" s="188">
        <v>6311.2600000000029</v>
      </c>
      <c r="H76" s="74">
        <f>(G76-F76)/F76</f>
        <v>0.35750544184325866</v>
      </c>
      <c r="J76" s="48">
        <f>(F76/B76)*10</f>
        <v>1.7571165685212193</v>
      </c>
      <c r="K76" s="191">
        <f>(G76/C76)*10</f>
        <v>1.8830144533530815</v>
      </c>
      <c r="L76" s="67">
        <f t="shared" si="2"/>
        <v>7.1650274709899972E-2</v>
      </c>
    </row>
    <row r="77" spans="1:12" ht="20.100000000000001" customHeight="1" x14ac:dyDescent="0.25">
      <c r="A77" s="45" t="s">
        <v>182</v>
      </c>
      <c r="B77" s="25">
        <v>17543.340000000004</v>
      </c>
      <c r="C77" s="188">
        <v>12554.189999999999</v>
      </c>
      <c r="D77" s="67">
        <f>(C77-B77)/B77</f>
        <v>-0.2843899736310192</v>
      </c>
      <c r="F77" s="25">
        <v>5223.1149999999998</v>
      </c>
      <c r="G77" s="188">
        <v>4558.1870000000035</v>
      </c>
      <c r="H77" s="74">
        <f>(G77-F77)/F77</f>
        <v>-0.12730487458154688</v>
      </c>
      <c r="J77" s="48">
        <f>(F77/B77)*10</f>
        <v>2.9772637365518761</v>
      </c>
      <c r="K77" s="191">
        <f>(G77/C77)*10</f>
        <v>3.6308093154556396</v>
      </c>
      <c r="L77" s="67">
        <f t="shared" si="2"/>
        <v>0.21951215503019847</v>
      </c>
    </row>
    <row r="78" spans="1:12" ht="20.100000000000001" customHeight="1" x14ac:dyDescent="0.25">
      <c r="A78" s="45" t="s">
        <v>183</v>
      </c>
      <c r="B78" s="25">
        <v>91009.109999999957</v>
      </c>
      <c r="C78" s="188">
        <v>80488.140000000014</v>
      </c>
      <c r="D78" s="67">
        <f>(C78-B78)/B78</f>
        <v>-0.11560348189318573</v>
      </c>
      <c r="F78" s="25">
        <v>5816.317</v>
      </c>
      <c r="G78" s="188">
        <v>4553.0680000000002</v>
      </c>
      <c r="H78" s="74">
        <f>(G78-F78)/F78</f>
        <v>-0.21719053483501669</v>
      </c>
      <c r="J78" s="48">
        <f>(F78/B78)*10</f>
        <v>0.63909173488236537</v>
      </c>
      <c r="K78" s="191">
        <f>(G78/C78)*10</f>
        <v>0.56568185076708188</v>
      </c>
      <c r="L78" s="67">
        <f t="shared" si="2"/>
        <v>-0.11486595759026003</v>
      </c>
    </row>
    <row r="79" spans="1:12" ht="20.100000000000001" customHeight="1" x14ac:dyDescent="0.25">
      <c r="A79" s="45" t="s">
        <v>181</v>
      </c>
      <c r="B79" s="25">
        <v>14716.770000000006</v>
      </c>
      <c r="C79" s="188">
        <v>13958.849999999995</v>
      </c>
      <c r="D79" s="67">
        <f>(C79-B79)/B79</f>
        <v>-5.1500431140801321E-2</v>
      </c>
      <c r="F79" s="25">
        <v>4243.4589999999998</v>
      </c>
      <c r="G79" s="188">
        <v>4099.469000000001</v>
      </c>
      <c r="H79" s="74">
        <f>(G79-F79)/F79</f>
        <v>-3.3932223688269141E-2</v>
      </c>
      <c r="J79" s="48">
        <f>(F79/B79)*10</f>
        <v>2.8834173531284368</v>
      </c>
      <c r="K79" s="191">
        <f>(G79/C79)*10</f>
        <v>2.9368243085927581</v>
      </c>
      <c r="L79" s="67">
        <f t="shared" si="2"/>
        <v>1.8522103782990712E-2</v>
      </c>
    </row>
    <row r="80" spans="1:12" ht="20.100000000000001" customHeight="1" x14ac:dyDescent="0.25">
      <c r="A80" s="45" t="s">
        <v>184</v>
      </c>
      <c r="B80" s="25">
        <v>13930.689999999999</v>
      </c>
      <c r="C80" s="188">
        <v>15366.139999999998</v>
      </c>
      <c r="D80" s="67">
        <f>(C80-B80)/B80</f>
        <v>0.10304227572360013</v>
      </c>
      <c r="F80" s="25">
        <v>3333.4070000000006</v>
      </c>
      <c r="G80" s="188">
        <v>3719.0659999999993</v>
      </c>
      <c r="H80" s="74">
        <f>(G80-F80)/F80</f>
        <v>0.11569514313733627</v>
      </c>
      <c r="J80" s="48">
        <f>(F80/B80)*10</f>
        <v>2.392851323229503</v>
      </c>
      <c r="K80" s="191">
        <f>(G80/C80)*10</f>
        <v>2.4202994375946076</v>
      </c>
      <c r="L80" s="67">
        <f t="shared" si="2"/>
        <v>1.1470881662659839E-2</v>
      </c>
    </row>
    <row r="81" spans="1:12" ht="20.100000000000001" customHeight="1" x14ac:dyDescent="0.25">
      <c r="A81" s="45" t="s">
        <v>197</v>
      </c>
      <c r="B81" s="25">
        <v>31290.230000000003</v>
      </c>
      <c r="C81" s="188">
        <v>33960.21</v>
      </c>
      <c r="D81" s="67">
        <f>(C81-B81)/B81</f>
        <v>8.5329510201746547E-2</v>
      </c>
      <c r="F81" s="25">
        <v>3060.6269999999995</v>
      </c>
      <c r="G81" s="188">
        <v>3299.4539999999993</v>
      </c>
      <c r="H81" s="74">
        <f>(G81-F81)/F81</f>
        <v>7.8032050295576624E-2</v>
      </c>
      <c r="J81" s="48">
        <f>(F81/B81)*10</f>
        <v>0.97814141986172654</v>
      </c>
      <c r="K81" s="191">
        <f>(G81/C81)*10</f>
        <v>0.9715646634693953</v>
      </c>
      <c r="L81" s="67">
        <f t="shared" ref="L81:L83" si="4">(K81-J81)/J81</f>
        <v>-6.7237275293596634E-3</v>
      </c>
    </row>
    <row r="82" spans="1:12" ht="20.100000000000001" customHeight="1" x14ac:dyDescent="0.25">
      <c r="A82" s="45" t="s">
        <v>198</v>
      </c>
      <c r="B82" s="25">
        <v>9228.3999999999942</v>
      </c>
      <c r="C82" s="188">
        <v>15278.529999999993</v>
      </c>
      <c r="D82" s="67">
        <f>(C82-B82)/B82</f>
        <v>0.65559902041524021</v>
      </c>
      <c r="F82" s="25">
        <v>2108.4549999999999</v>
      </c>
      <c r="G82" s="188">
        <v>3149.0389999999998</v>
      </c>
      <c r="H82" s="74">
        <f>(G82-F82)/F82</f>
        <v>0.49352914812030602</v>
      </c>
      <c r="J82" s="48">
        <f>(F82/B82)*10</f>
        <v>2.2847460014737129</v>
      </c>
      <c r="K82" s="191">
        <f>(G82/C82)*10</f>
        <v>2.0610876831737093</v>
      </c>
      <c r="L82" s="67">
        <f t="shared" si="4"/>
        <v>-9.7891983684724224E-2</v>
      </c>
    </row>
    <row r="83" spans="1:12" ht="20.100000000000001" customHeight="1" x14ac:dyDescent="0.25">
      <c r="A83" s="45" t="s">
        <v>201</v>
      </c>
      <c r="B83" s="25">
        <v>53240.129999999968</v>
      </c>
      <c r="C83" s="188">
        <v>58454.110000000052</v>
      </c>
      <c r="D83" s="67">
        <f>(C83-B83)/B83</f>
        <v>9.7933269509298468E-2</v>
      </c>
      <c r="F83" s="25">
        <v>2790.4390000000012</v>
      </c>
      <c r="G83" s="188">
        <v>2471.1129999999985</v>
      </c>
      <c r="H83" s="74">
        <f>(G83-F83)/F83</f>
        <v>-0.11443575724106587</v>
      </c>
      <c r="J83" s="48">
        <f>(F83/B83)*10</f>
        <v>0.52412325063819398</v>
      </c>
      <c r="K83" s="191">
        <f>(G83/C83)*10</f>
        <v>0.42274409789149064</v>
      </c>
      <c r="L83" s="67">
        <f t="shared" si="4"/>
        <v>-0.1934261695569886</v>
      </c>
    </row>
    <row r="84" spans="1:12" ht="20.100000000000001" customHeight="1" x14ac:dyDescent="0.25">
      <c r="A84" s="45" t="s">
        <v>196</v>
      </c>
      <c r="B84" s="25">
        <v>1687.1599999999989</v>
      </c>
      <c r="C84" s="188">
        <v>6543.43</v>
      </c>
      <c r="D84" s="67">
        <f>(C84-B84)/B84</f>
        <v>2.8783695677944028</v>
      </c>
      <c r="F84" s="25">
        <v>588.05699999999968</v>
      </c>
      <c r="G84" s="188">
        <v>2078.8869999999993</v>
      </c>
      <c r="H84" s="74">
        <f>(G84-F84)/F84</f>
        <v>2.5351794128800442</v>
      </c>
      <c r="J84" s="48">
        <f>(F84/B84)*10</f>
        <v>3.4854844827994973</v>
      </c>
      <c r="K84" s="191">
        <f>(G84/C84)*10</f>
        <v>3.1770600434328773</v>
      </c>
      <c r="L84" s="67">
        <f t="shared" ref="L84:L86" si="5">(K84-J84)/J84</f>
        <v>-8.8488254900764146E-2</v>
      </c>
    </row>
    <row r="85" spans="1:12" ht="20.100000000000001" customHeight="1" x14ac:dyDescent="0.25">
      <c r="A85" s="45" t="s">
        <v>200</v>
      </c>
      <c r="B85" s="25">
        <v>5505.9800000000005</v>
      </c>
      <c r="C85" s="188">
        <v>8900.4600000000009</v>
      </c>
      <c r="D85" s="67">
        <f>(C85-B85)/B85</f>
        <v>0.61650786962538917</v>
      </c>
      <c r="F85" s="25">
        <v>1173.903</v>
      </c>
      <c r="G85" s="188">
        <v>1969.5220000000008</v>
      </c>
      <c r="H85" s="74">
        <f>(G85-F85)/F85</f>
        <v>0.67775531709178771</v>
      </c>
      <c r="J85" s="48">
        <f>(F85/B85)*10</f>
        <v>2.1320509700362149</v>
      </c>
      <c r="K85" s="191">
        <f>(G85/C85)*10</f>
        <v>2.2128316963392911</v>
      </c>
      <c r="L85" s="67">
        <f t="shared" si="5"/>
        <v>3.7888740671947474E-2</v>
      </c>
    </row>
    <row r="86" spans="1:12" ht="20.100000000000001" customHeight="1" x14ac:dyDescent="0.25">
      <c r="A86" s="45" t="s">
        <v>202</v>
      </c>
      <c r="B86" s="25">
        <v>8264.3599999999988</v>
      </c>
      <c r="C86" s="188">
        <v>7860.2800000000025</v>
      </c>
      <c r="D86" s="67">
        <f>(C86-B86)/B86</f>
        <v>-4.8894288244945322E-2</v>
      </c>
      <c r="F86" s="25">
        <v>1890.9220000000003</v>
      </c>
      <c r="G86" s="188">
        <v>1675.1550000000004</v>
      </c>
      <c r="H86" s="74">
        <f>(G86-F86)/F86</f>
        <v>-0.11410676907878792</v>
      </c>
      <c r="J86" s="48">
        <f>(F86/B86)*10</f>
        <v>2.2880440832683964</v>
      </c>
      <c r="K86" s="191">
        <f>(G86/C86)*10</f>
        <v>2.1311645386678335</v>
      </c>
      <c r="L86" s="67">
        <f t="shared" si="5"/>
        <v>-6.8564913476870409E-2</v>
      </c>
    </row>
    <row r="87" spans="1:12" ht="20.100000000000001" customHeight="1" x14ac:dyDescent="0.25">
      <c r="A87" s="45" t="s">
        <v>204</v>
      </c>
      <c r="B87" s="25">
        <v>7193.010000000002</v>
      </c>
      <c r="C87" s="188">
        <v>5390.56</v>
      </c>
      <c r="D87" s="67">
        <f>(C87-B87)/B87</f>
        <v>-0.25058355264346932</v>
      </c>
      <c r="F87" s="25">
        <v>1221.4609999999996</v>
      </c>
      <c r="G87" s="188">
        <v>1165.3430000000003</v>
      </c>
      <c r="H87" s="74">
        <f>(G87-F87)/F87</f>
        <v>-4.5943341621221864E-2</v>
      </c>
      <c r="J87" s="48">
        <f>(F87/B87)*10</f>
        <v>1.6981222047515563</v>
      </c>
      <c r="K87" s="191">
        <f>(G87/C87)*10</f>
        <v>2.1618217773292576</v>
      </c>
      <c r="L87" s="67">
        <f t="shared" ref="L87:L93" si="6">(K87-J87)/J87</f>
        <v>0.27306607927286536</v>
      </c>
    </row>
    <row r="88" spans="1:12" ht="20.100000000000001" customHeight="1" x14ac:dyDescent="0.25">
      <c r="A88" s="45" t="s">
        <v>199</v>
      </c>
      <c r="B88" s="25">
        <v>1859.97</v>
      </c>
      <c r="C88" s="188">
        <v>622.89000000000021</v>
      </c>
      <c r="D88" s="67">
        <f>(C88-B88)/B88</f>
        <v>-0.66510750173389888</v>
      </c>
      <c r="F88" s="25">
        <v>3367.2179999999989</v>
      </c>
      <c r="G88" s="188">
        <v>1128.8799999999997</v>
      </c>
      <c r="H88" s="74">
        <f>(G88-F88)/F88</f>
        <v>-0.66474401122826021</v>
      </c>
      <c r="J88" s="48">
        <f>(F88/B88)*10</f>
        <v>18.103614574428615</v>
      </c>
      <c r="K88" s="191">
        <f>(G88/C88)*10</f>
        <v>18.123264139735735</v>
      </c>
      <c r="L88" s="67">
        <f t="shared" si="6"/>
        <v>1.0853945893697179E-3</v>
      </c>
    </row>
    <row r="89" spans="1:12" ht="20.100000000000001" customHeight="1" x14ac:dyDescent="0.25">
      <c r="A89" s="45" t="s">
        <v>203</v>
      </c>
      <c r="B89" s="25">
        <v>338.90000000000003</v>
      </c>
      <c r="C89" s="188">
        <v>1189.5799999999997</v>
      </c>
      <c r="D89" s="67">
        <f>(C89-B89)/B89</f>
        <v>2.5101209796400106</v>
      </c>
      <c r="F89" s="25">
        <v>176.79899999999998</v>
      </c>
      <c r="G89" s="188">
        <v>877.44899999999996</v>
      </c>
      <c r="H89" s="74">
        <f>(G89-F89)/F89</f>
        <v>3.962974903704207</v>
      </c>
      <c r="J89" s="48">
        <f>(F89/B89)*10</f>
        <v>5.216848627913838</v>
      </c>
      <c r="K89" s="191">
        <f>(G89/C89)*10</f>
        <v>7.3761243464079769</v>
      </c>
      <c r="L89" s="67">
        <f t="shared" si="6"/>
        <v>0.41390423079183919</v>
      </c>
    </row>
    <row r="90" spans="1:12" ht="20.100000000000001" customHeight="1" x14ac:dyDescent="0.25">
      <c r="A90" s="45" t="s">
        <v>207</v>
      </c>
      <c r="B90" s="25">
        <v>1487.2100000000003</v>
      </c>
      <c r="C90" s="188">
        <v>4225.2800000000007</v>
      </c>
      <c r="D90" s="67">
        <f>(C90-B90)/B90</f>
        <v>1.841078260635687</v>
      </c>
      <c r="F90" s="25">
        <v>323.87200000000001</v>
      </c>
      <c r="G90" s="188">
        <v>800.01200000000006</v>
      </c>
      <c r="H90" s="74">
        <f>(G90-F90)/F90</f>
        <v>1.4701487007212726</v>
      </c>
      <c r="J90" s="48">
        <f>(F90/B90)*10</f>
        <v>2.1777153192891383</v>
      </c>
      <c r="K90" s="191">
        <f>(G90/C90)*10</f>
        <v>1.8933940472584063</v>
      </c>
      <c r="L90" s="67">
        <f t="shared" si="6"/>
        <v>-0.13055943057035649</v>
      </c>
    </row>
    <row r="91" spans="1:12" ht="20.100000000000001" customHeight="1" x14ac:dyDescent="0.25">
      <c r="A91" s="45" t="s">
        <v>216</v>
      </c>
      <c r="B91" s="25">
        <v>9700.2699999999986</v>
      </c>
      <c r="C91" s="188">
        <v>4701.04</v>
      </c>
      <c r="D91" s="67">
        <f>(C91-B91)/B91</f>
        <v>-0.5153701907266498</v>
      </c>
      <c r="F91" s="25">
        <v>1276.3479999999997</v>
      </c>
      <c r="G91" s="188">
        <v>678.40099999999984</v>
      </c>
      <c r="H91" s="74">
        <f>(G91-F91)/F91</f>
        <v>-0.46848273354915743</v>
      </c>
      <c r="J91" s="48">
        <f>(F91/B91)*10</f>
        <v>1.3157860554396938</v>
      </c>
      <c r="K91" s="191">
        <f>(G91/C91)*10</f>
        <v>1.443087061586372</v>
      </c>
      <c r="L91" s="67">
        <f t="shared" si="6"/>
        <v>9.6749016012438446E-2</v>
      </c>
    </row>
    <row r="92" spans="1:12" ht="20.100000000000001" customHeight="1" x14ac:dyDescent="0.25">
      <c r="A92" s="45" t="s">
        <v>205</v>
      </c>
      <c r="B92" s="25">
        <v>2270.7100000000009</v>
      </c>
      <c r="C92" s="188">
        <v>2006.2</v>
      </c>
      <c r="D92" s="67">
        <f>(C92-B92)/B92</f>
        <v>-0.11648779456645754</v>
      </c>
      <c r="F92" s="25">
        <v>730.99199999999973</v>
      </c>
      <c r="G92" s="188">
        <v>667.99399999999957</v>
      </c>
      <c r="H92" s="74">
        <f>(G92-F92)/F92</f>
        <v>-8.6181517718388417E-2</v>
      </c>
      <c r="J92" s="48">
        <f>(F92/B92)*10</f>
        <v>3.2192221816083935</v>
      </c>
      <c r="K92" s="191">
        <f>(G92/C92)*10</f>
        <v>3.3296480909181514</v>
      </c>
      <c r="L92" s="67">
        <f t="shared" si="6"/>
        <v>3.430204660635966E-2</v>
      </c>
    </row>
    <row r="93" spans="1:12" ht="20.100000000000001" customHeight="1" x14ac:dyDescent="0.25">
      <c r="A93" s="45" t="s">
        <v>213</v>
      </c>
      <c r="B93" s="25">
        <v>793.26</v>
      </c>
      <c r="C93" s="188">
        <v>1967.119999999999</v>
      </c>
      <c r="D93" s="67">
        <f>(C93-B93)/B93</f>
        <v>1.4797922497037528</v>
      </c>
      <c r="F93" s="25">
        <v>298.35900000000009</v>
      </c>
      <c r="G93" s="188">
        <v>642.45899999999995</v>
      </c>
      <c r="H93" s="74">
        <f>(G93-F93)/F93</f>
        <v>1.1533085980312299</v>
      </c>
      <c r="J93" s="48">
        <f>(F93/B93)*10</f>
        <v>3.7611754027683242</v>
      </c>
      <c r="K93" s="191">
        <f>(G93/C93)*10</f>
        <v>3.2659878400910989</v>
      </c>
      <c r="L93" s="67">
        <f t="shared" si="6"/>
        <v>-0.13165766273829033</v>
      </c>
    </row>
    <row r="94" spans="1:12" ht="20.100000000000001" customHeight="1" x14ac:dyDescent="0.25">
      <c r="A94" s="45" t="s">
        <v>208</v>
      </c>
      <c r="B94" s="25">
        <v>2093.9199999999992</v>
      </c>
      <c r="C94" s="188">
        <v>979.75999999999965</v>
      </c>
      <c r="D94" s="67">
        <f>(C94-B94)/B94</f>
        <v>-0.53209291663482838</v>
      </c>
      <c r="F94" s="25">
        <v>814.12199999999996</v>
      </c>
      <c r="G94" s="188">
        <v>580.61999999999966</v>
      </c>
      <c r="H94" s="74">
        <f>(G94-F94)/F94</f>
        <v>-0.28681450691665417</v>
      </c>
      <c r="J94" s="48">
        <f>(F94/B94)*10</f>
        <v>3.8880281959196159</v>
      </c>
      <c r="K94" s="191">
        <f>(G94/C94)*10</f>
        <v>5.9261451784110388</v>
      </c>
      <c r="L94" s="67">
        <f t="shared" ref="L94" si="7">(K94-J94)/J94</f>
        <v>0.52420324128059914</v>
      </c>
    </row>
    <row r="95" spans="1:12" ht="20.100000000000001" customHeight="1" thickBot="1" x14ac:dyDescent="0.3">
      <c r="A95" s="14" t="s">
        <v>17</v>
      </c>
      <c r="B95" s="25">
        <f>B96-SUM(B68:B94)</f>
        <v>42807.980000000913</v>
      </c>
      <c r="C95" s="188">
        <f>C96-SUM(C68:C94)</f>
        <v>43911.759999999311</v>
      </c>
      <c r="D95" s="67">
        <f>(C95-B95)/B95</f>
        <v>2.5784444862812367E-2</v>
      </c>
      <c r="F95" s="25">
        <f>F96-SUM(F68:F94)</f>
        <v>8992.6659999999101</v>
      </c>
      <c r="G95" s="188">
        <f>G96-SUM(G68:G94)</f>
        <v>8364.3699999999953</v>
      </c>
      <c r="H95" s="74">
        <f>(G95-F95)/F95</f>
        <v>-6.9867600998404819E-2</v>
      </c>
      <c r="J95" s="48">
        <f>(F95/B95)*10</f>
        <v>2.1006985146226751</v>
      </c>
      <c r="K95" s="191">
        <f>(G95/C95)*10</f>
        <v>1.9048131981045913</v>
      </c>
      <c r="L95" s="67">
        <f>(K95-J95)/J95</f>
        <v>-9.3247705539158968E-2</v>
      </c>
    </row>
    <row r="96" spans="1:12" ht="26.25" customHeight="1" thickBot="1" x14ac:dyDescent="0.3">
      <c r="A96" s="18" t="s">
        <v>18</v>
      </c>
      <c r="B96" s="23">
        <v>1285176.8800000004</v>
      </c>
      <c r="C96" s="193">
        <v>1521403.16</v>
      </c>
      <c r="D96" s="72">
        <f>(C96-B96)/B96</f>
        <v>0.18380837974614009</v>
      </c>
      <c r="E96" s="2"/>
      <c r="F96" s="23">
        <v>276401.85599999997</v>
      </c>
      <c r="G96" s="193">
        <v>329874.52300000004</v>
      </c>
      <c r="H96" s="75">
        <f>(G96-F96)/F96</f>
        <v>0.19345986953141184</v>
      </c>
      <c r="I96" s="2"/>
      <c r="J96" s="44">
        <f>(F96/B96)*10</f>
        <v>2.1506911640053774</v>
      </c>
      <c r="K96" s="198">
        <f>(G96/C96)*10</f>
        <v>2.1682255675083524</v>
      </c>
      <c r="L96" s="72">
        <f>(K96-J96)/J96</f>
        <v>8.1529155819469058E-3</v>
      </c>
    </row>
  </sheetData>
  <mergeCells count="21">
    <mergeCell ref="A4:A6"/>
    <mergeCell ref="B4:C4"/>
    <mergeCell ref="J4:K4"/>
    <mergeCell ref="B5:C5"/>
    <mergeCell ref="F5:G5"/>
    <mergeCell ref="J5:K5"/>
    <mergeCell ref="F4:G4"/>
    <mergeCell ref="A36:A38"/>
    <mergeCell ref="B36:C36"/>
    <mergeCell ref="J36:K36"/>
    <mergeCell ref="B37:C37"/>
    <mergeCell ref="F37:G37"/>
    <mergeCell ref="J37:K37"/>
    <mergeCell ref="F36:G36"/>
    <mergeCell ref="A65:A67"/>
    <mergeCell ref="B65:C65"/>
    <mergeCell ref="J65:K65"/>
    <mergeCell ref="B66:C66"/>
    <mergeCell ref="F66:G66"/>
    <mergeCell ref="J66:K66"/>
    <mergeCell ref="F65:G65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43" orientation="portrait" r:id="rId1"/>
  <ignoredErrors>
    <ignoredError sqref="D28:D30 H28:H31 H57:H61 D76:D86 I28:K31 I57:L61 H94:L94 H84:H93 H95 L84:L93 L95 D88:D93 J88:K93 L29:L32" evalError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6" id="{55F0F2BA-94C6-498D-851E-AE1B01CE237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L7:L33 H7:H33 D7:D33</xm:sqref>
        </x14:conditionalFormatting>
        <x14:conditionalFormatting xmlns:xm="http://schemas.microsoft.com/office/excel/2006/main">
          <x14:cfRule type="iconSet" priority="5" id="{D4759A79-8210-4252-871F-923D21BF9D4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L39:L62 H39:H62 D39:D62</xm:sqref>
        </x14:conditionalFormatting>
        <x14:conditionalFormatting xmlns:xm="http://schemas.microsoft.com/office/excel/2006/main">
          <x14:cfRule type="iconSet" priority="1" id="{41561DA6-11C0-49D4-A199-6EE03B06045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L68:L96</xm:sqref>
        </x14:conditionalFormatting>
        <x14:conditionalFormatting xmlns:xm="http://schemas.microsoft.com/office/excel/2006/main">
          <x14:cfRule type="iconSet" priority="271" id="{364C431A-69E9-41DB-B6B9-73DD9F21779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D68:D96</xm:sqref>
        </x14:conditionalFormatting>
        <x14:conditionalFormatting xmlns:xm="http://schemas.microsoft.com/office/excel/2006/main">
          <x14:cfRule type="iconSet" priority="276" id="{F99A7A6D-978E-4D04-AA7D-1AE8F608DE8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H68:H96</xm:sqref>
        </x14:conditionalFormatting>
      </x14:conditionalFormatting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Folha10">
    <pageSetUpPr fitToPage="1"/>
  </sheetPr>
  <dimension ref="A1:O39"/>
  <sheetViews>
    <sheetView showGridLines="0" workbookViewId="0">
      <selection activeCell="Q11" sqref="Q11"/>
    </sheetView>
  </sheetViews>
  <sheetFormatPr defaultRowHeight="15" x14ac:dyDescent="0.25"/>
  <cols>
    <col min="1" max="2" width="2.85546875" customWidth="1"/>
    <col min="3" max="3" width="2.28515625" customWidth="1"/>
    <col min="4" max="4" width="22" customWidth="1"/>
    <col min="7" max="7" width="10.85546875" customWidth="1"/>
    <col min="8" max="8" width="2.140625" customWidth="1"/>
    <col min="11" max="11" width="10.85546875" customWidth="1"/>
    <col min="12" max="12" width="2" style="13" customWidth="1"/>
    <col min="13" max="14" width="9.140625" style="41"/>
    <col min="15" max="15" width="10.85546875" customWidth="1"/>
  </cols>
  <sheetData>
    <row r="1" spans="1:15" ht="15.75" x14ac:dyDescent="0.25">
      <c r="A1" s="36" t="s">
        <v>96</v>
      </c>
      <c r="B1" s="6"/>
    </row>
    <row r="3" spans="1:15" ht="15.75" thickBot="1" x14ac:dyDescent="0.3"/>
    <row r="4" spans="1:15" x14ac:dyDescent="0.25">
      <c r="A4" s="358" t="s">
        <v>16</v>
      </c>
      <c r="B4" s="378"/>
      <c r="C4" s="378"/>
      <c r="D4" s="378"/>
      <c r="E4" s="377" t="s">
        <v>1</v>
      </c>
      <c r="F4" s="373"/>
      <c r="G4" s="178" t="s">
        <v>0</v>
      </c>
      <c r="I4" s="371" t="s">
        <v>19</v>
      </c>
      <c r="J4" s="370"/>
      <c r="K4" s="178" t="s">
        <v>0</v>
      </c>
      <c r="L4"/>
      <c r="M4" s="369" t="s">
        <v>22</v>
      </c>
      <c r="N4" s="370"/>
      <c r="O4" s="178" t="s">
        <v>0</v>
      </c>
    </row>
    <row r="5" spans="1:15" x14ac:dyDescent="0.25">
      <c r="A5" s="375"/>
      <c r="B5" s="379"/>
      <c r="C5" s="379"/>
      <c r="D5" s="379"/>
      <c r="E5" s="380" t="s">
        <v>155</v>
      </c>
      <c r="F5" s="368"/>
      <c r="G5" s="179" t="s">
        <v>136</v>
      </c>
      <c r="I5" s="367" t="str">
        <f>E5</f>
        <v>jan-dez</v>
      </c>
      <c r="J5" s="372"/>
      <c r="K5" s="179" t="str">
        <f>G5</f>
        <v>2020/2019</v>
      </c>
      <c r="L5"/>
      <c r="M5" s="367" t="str">
        <f>E5</f>
        <v>jan-dez</v>
      </c>
      <c r="N5" s="368"/>
      <c r="O5" s="179" t="str">
        <f>K5</f>
        <v>2020/2019</v>
      </c>
    </row>
    <row r="6" spans="1:15" ht="19.5" customHeight="1" thickBot="1" x14ac:dyDescent="0.3">
      <c r="A6" s="359"/>
      <c r="B6" s="381"/>
      <c r="C6" s="381"/>
      <c r="D6" s="381"/>
      <c r="E6" s="120">
        <v>2019</v>
      </c>
      <c r="F6" s="192">
        <v>2020</v>
      </c>
      <c r="G6" s="179" t="s">
        <v>1</v>
      </c>
      <c r="I6" s="227">
        <f>E6</f>
        <v>2019</v>
      </c>
      <c r="J6" s="186">
        <f>F6</f>
        <v>2020</v>
      </c>
      <c r="K6" s="324">
        <v>1000</v>
      </c>
      <c r="L6"/>
      <c r="M6" s="227">
        <f>E6</f>
        <v>2019</v>
      </c>
      <c r="N6" s="186">
        <f>F6</f>
        <v>2020</v>
      </c>
      <c r="O6" s="179"/>
    </row>
    <row r="7" spans="1:15" ht="24" customHeight="1" thickBot="1" x14ac:dyDescent="0.3">
      <c r="A7" s="18" t="s">
        <v>20</v>
      </c>
      <c r="B7" s="19"/>
      <c r="C7" s="19"/>
      <c r="D7" s="19"/>
      <c r="E7" s="23">
        <v>271240.15999999992</v>
      </c>
      <c r="F7" s="193">
        <v>270745.87000000029</v>
      </c>
      <c r="G7" s="216">
        <f>(F7-E7)/E7</f>
        <v>-1.8223333889776129E-3</v>
      </c>
      <c r="H7" s="12"/>
      <c r="I7" s="23">
        <v>73412.378999999957</v>
      </c>
      <c r="J7" s="193">
        <v>70020.82799999998</v>
      </c>
      <c r="K7" s="216">
        <f>(J7-I7)/I7</f>
        <v>-4.6198625438905606E-2</v>
      </c>
      <c r="L7" s="52"/>
      <c r="M7" s="249">
        <f>(I7/E7)*10</f>
        <v>2.7065453360593796</v>
      </c>
      <c r="N7" s="250">
        <f>(J7/F7)*10</f>
        <v>2.586219616203191</v>
      </c>
      <c r="O7" s="70">
        <f>(N7-M7)/M7</f>
        <v>-4.4457308086838863E-2</v>
      </c>
    </row>
    <row r="8" spans="1:15" s="9" customFormat="1" ht="24" customHeight="1" x14ac:dyDescent="0.25">
      <c r="A8" s="58"/>
      <c r="B8" s="235" t="s">
        <v>35</v>
      </c>
      <c r="C8" s="235"/>
      <c r="D8" s="236"/>
      <c r="E8" s="238">
        <v>260655.5199999999</v>
      </c>
      <c r="F8" s="239">
        <v>248305.47000000032</v>
      </c>
      <c r="G8" s="283">
        <f>(F8-E8)/E8</f>
        <v>-4.7380734541894932E-2</v>
      </c>
      <c r="H8" s="5"/>
      <c r="I8" s="238">
        <v>72104.522999999957</v>
      </c>
      <c r="J8" s="239">
        <v>67443.003999999972</v>
      </c>
      <c r="K8" s="284">
        <f>(J8-I8)/I8</f>
        <v>-6.4649467274056974E-2</v>
      </c>
      <c r="L8" s="57"/>
      <c r="M8" s="251">
        <f>(I8/E8)*10</f>
        <v>2.7662764632799637</v>
      </c>
      <c r="N8" s="252">
        <f>(J8/F8)*10</f>
        <v>2.7161304179082273</v>
      </c>
      <c r="O8" s="240">
        <f t="shared" ref="O8:O18" si="0">(N8-M8)/M8</f>
        <v>-1.8127633314089803E-2</v>
      </c>
    </row>
    <row r="9" spans="1:15" ht="24" customHeight="1" x14ac:dyDescent="0.25">
      <c r="A9" s="14"/>
      <c r="B9" s="1" t="s">
        <v>39</v>
      </c>
      <c r="D9" s="1"/>
      <c r="E9" s="25">
        <v>10557.810000000007</v>
      </c>
      <c r="F9" s="188">
        <v>22374.959999999992</v>
      </c>
      <c r="G9" s="240">
        <f>(F9-E9)/E9</f>
        <v>1.1192804189505188</v>
      </c>
      <c r="H9" s="1"/>
      <c r="I9" s="25">
        <v>1284.1150000000002</v>
      </c>
      <c r="J9" s="188">
        <v>2558.2820000000006</v>
      </c>
      <c r="K9" s="240">
        <f>(J9-I9)/I9</f>
        <v>0.99225303029713086</v>
      </c>
      <c r="L9" s="8"/>
      <c r="M9" s="251">
        <f>(I9/E9)*10</f>
        <v>1.2162702302844999</v>
      </c>
      <c r="N9" s="252">
        <f>(J9/F9)*10</f>
        <v>1.1433683009936115</v>
      </c>
      <c r="O9" s="240">
        <f t="shared" si="0"/>
        <v>-5.9938924324272683E-2</v>
      </c>
    </row>
    <row r="10" spans="1:15" ht="24" customHeight="1" thickBot="1" x14ac:dyDescent="0.3">
      <c r="A10" s="14"/>
      <c r="B10" s="1" t="s">
        <v>38</v>
      </c>
      <c r="D10" s="1"/>
      <c r="E10" s="25">
        <v>26.83</v>
      </c>
      <c r="F10" s="188">
        <v>65.440000000000012</v>
      </c>
      <c r="G10" s="248">
        <f>(F10-E10)/E10</f>
        <v>1.4390607528885582</v>
      </c>
      <c r="H10" s="1"/>
      <c r="I10" s="25">
        <v>23.741</v>
      </c>
      <c r="J10" s="188">
        <v>19.541999999999998</v>
      </c>
      <c r="K10" s="286">
        <f>(J10-I10)/I10</f>
        <v>-0.17686702329303744</v>
      </c>
      <c r="L10" s="8"/>
      <c r="M10" s="251">
        <f>(I10/E10)*10</f>
        <v>8.8486768542676106</v>
      </c>
      <c r="N10" s="252">
        <f>(J10/F10)*10</f>
        <v>2.9862469437652805</v>
      </c>
      <c r="O10" s="240">
        <f t="shared" ref="O10" si="1">(N10-M10)/M10</f>
        <v>-0.66252051092530861</v>
      </c>
    </row>
    <row r="11" spans="1:15" ht="24" customHeight="1" thickBot="1" x14ac:dyDescent="0.3">
      <c r="A11" s="18" t="s">
        <v>21</v>
      </c>
      <c r="B11" s="19"/>
      <c r="C11" s="19"/>
      <c r="D11" s="19"/>
      <c r="E11" s="23">
        <v>334818.29999999981</v>
      </c>
      <c r="F11" s="193">
        <v>406978.90000000084</v>
      </c>
      <c r="G11" s="216">
        <f>(F11-E11)/E11</f>
        <v>0.21552167250117771</v>
      </c>
      <c r="H11" s="12"/>
      <c r="I11" s="23">
        <v>119772.00999999947</v>
      </c>
      <c r="J11" s="193">
        <v>137497.83999999997</v>
      </c>
      <c r="K11" s="216">
        <f>(J11-I11)/I11</f>
        <v>0.14799643088565162</v>
      </c>
      <c r="L11" s="8"/>
      <c r="M11" s="253">
        <f>(I11/E11)*10</f>
        <v>3.57722412424887</v>
      </c>
      <c r="N11" s="254">
        <f>(J11/F11)*10</f>
        <v>3.3785004578861382</v>
      </c>
      <c r="O11" s="72">
        <f t="shared" si="0"/>
        <v>-5.5552478530950029E-2</v>
      </c>
    </row>
    <row r="12" spans="1:15" s="9" customFormat="1" ht="24" customHeight="1" x14ac:dyDescent="0.25">
      <c r="A12" s="58"/>
      <c r="B12" s="5" t="s">
        <v>35</v>
      </c>
      <c r="C12" s="5"/>
      <c r="D12" s="5"/>
      <c r="E12" s="37">
        <v>328948.97999999981</v>
      </c>
      <c r="F12" s="189">
        <v>395475.31000000081</v>
      </c>
      <c r="G12" s="283">
        <f>(F12-E12)/E12</f>
        <v>0.20223905239043771</v>
      </c>
      <c r="H12" s="5"/>
      <c r="I12" s="37">
        <v>118617.62999999947</v>
      </c>
      <c r="J12" s="189">
        <v>135274.03499999997</v>
      </c>
      <c r="K12" s="283">
        <f>(J12-I12)/I12</f>
        <v>0.14042098969605599</v>
      </c>
      <c r="L12" s="57"/>
      <c r="M12" s="251">
        <f>(I12/E12)*10</f>
        <v>3.6059582856891526</v>
      </c>
      <c r="N12" s="252">
        <f>(J12/F12)*10</f>
        <v>3.420543118102612</v>
      </c>
      <c r="O12" s="240">
        <f t="shared" si="0"/>
        <v>-5.1419110510066514E-2</v>
      </c>
    </row>
    <row r="13" spans="1:15" ht="24" customHeight="1" x14ac:dyDescent="0.25">
      <c r="A13" s="14"/>
      <c r="B13" s="5" t="s">
        <v>39</v>
      </c>
      <c r="D13" s="5"/>
      <c r="E13" s="215">
        <v>4968.829999999999</v>
      </c>
      <c r="F13" s="213">
        <v>11082.069999999994</v>
      </c>
      <c r="G13" s="240">
        <f>(F13-E13)/E13</f>
        <v>1.2303178011725087</v>
      </c>
      <c r="H13" s="241"/>
      <c r="I13" s="215">
        <v>1037.1640000000002</v>
      </c>
      <c r="J13" s="213">
        <v>2171.8530000000014</v>
      </c>
      <c r="K13" s="240">
        <f>(J13-I13)/I13</f>
        <v>1.0940304522717728</v>
      </c>
      <c r="L13" s="242"/>
      <c r="M13" s="251">
        <f>(I13/E13)*10</f>
        <v>2.0873404805557856</v>
      </c>
      <c r="N13" s="252">
        <f>(J13/F13)*10</f>
        <v>1.9597900031311863</v>
      </c>
      <c r="O13" s="240">
        <f t="shared" si="0"/>
        <v>-6.110669467332757E-2</v>
      </c>
    </row>
    <row r="14" spans="1:15" ht="24" customHeight="1" thickBot="1" x14ac:dyDescent="0.3">
      <c r="A14" s="14"/>
      <c r="B14" s="1" t="s">
        <v>38</v>
      </c>
      <c r="D14" s="1"/>
      <c r="E14" s="215">
        <v>900.48999999999967</v>
      </c>
      <c r="F14" s="213">
        <v>421.51999999999992</v>
      </c>
      <c r="G14" s="248">
        <f>(F14-E14)/E14</f>
        <v>-0.53189929927039714</v>
      </c>
      <c r="H14" s="241"/>
      <c r="I14" s="215">
        <v>117.21600000000001</v>
      </c>
      <c r="J14" s="213">
        <v>51.952000000000012</v>
      </c>
      <c r="K14" s="286">
        <f>(J14-I14)/I14</f>
        <v>-0.55678405678405674</v>
      </c>
      <c r="L14" s="242"/>
      <c r="M14" s="251">
        <f>(I14/E14)*10</f>
        <v>1.3016913014025702</v>
      </c>
      <c r="N14" s="252">
        <f>(J14/F14)*10</f>
        <v>1.2324919339533122</v>
      </c>
      <c r="O14" s="240">
        <f t="shared" si="0"/>
        <v>-5.3161119978827331E-2</v>
      </c>
    </row>
    <row r="15" spans="1:15" ht="24" customHeight="1" thickBot="1" x14ac:dyDescent="0.3">
      <c r="A15" s="18" t="s">
        <v>12</v>
      </c>
      <c r="B15" s="19"/>
      <c r="C15" s="19"/>
      <c r="D15" s="19"/>
      <c r="E15" s="23">
        <v>606058.45999999961</v>
      </c>
      <c r="F15" s="193">
        <v>677724.77000000107</v>
      </c>
      <c r="G15" s="216">
        <f>(F15-E15)/E15</f>
        <v>0.11824983022265129</v>
      </c>
      <c r="H15" s="12"/>
      <c r="I15" s="23">
        <v>193184.38899999941</v>
      </c>
      <c r="J15" s="193">
        <v>207518.66799999995</v>
      </c>
      <c r="K15" s="216">
        <f>(J15-I15)/I15</f>
        <v>7.419998621110413E-2</v>
      </c>
      <c r="L15" s="8"/>
      <c r="M15" s="253">
        <f>(I15/E15)*10</f>
        <v>3.1875537056276637</v>
      </c>
      <c r="N15" s="254">
        <f>(J15/F15)*10</f>
        <v>3.061990312084943</v>
      </c>
      <c r="O15" s="72">
        <f t="shared" si="0"/>
        <v>-3.9391773484800295E-2</v>
      </c>
    </row>
    <row r="16" spans="1:15" s="53" customFormat="1" ht="24" customHeight="1" x14ac:dyDescent="0.25">
      <c r="A16" s="237"/>
      <c r="B16" s="235" t="s">
        <v>35</v>
      </c>
      <c r="C16" s="235"/>
      <c r="D16" s="236"/>
      <c r="E16" s="238">
        <f>E8+E12</f>
        <v>589604.49999999977</v>
      </c>
      <c r="F16" s="239">
        <f t="shared" ref="F16:F17" si="2">F8+F12</f>
        <v>643780.78000000119</v>
      </c>
      <c r="G16" s="284">
        <f>(F16-E16)/E16</f>
        <v>9.1885798022235995E-2</v>
      </c>
      <c r="H16" s="5"/>
      <c r="I16" s="238">
        <f t="shared" ref="I16:J18" si="3">I8+I12</f>
        <v>190722.15299999941</v>
      </c>
      <c r="J16" s="239">
        <f t="shared" si="3"/>
        <v>202717.03899999993</v>
      </c>
      <c r="K16" s="284">
        <f>(J16-I16)/I16</f>
        <v>6.2891938934857561E-2</v>
      </c>
      <c r="L16" s="57"/>
      <c r="M16" s="251">
        <f>(I16/E16)*10</f>
        <v>3.2347472415831202</v>
      </c>
      <c r="N16" s="252">
        <f>(J16/F16)*10</f>
        <v>3.1488519896477736</v>
      </c>
      <c r="O16" s="240">
        <f t="shared" si="0"/>
        <v>-2.6553930035444925E-2</v>
      </c>
    </row>
    <row r="17" spans="1:15" ht="24" customHeight="1" x14ac:dyDescent="0.25">
      <c r="A17" s="14"/>
      <c r="B17" s="5" t="s">
        <v>39</v>
      </c>
      <c r="C17" s="5"/>
      <c r="D17" s="243"/>
      <c r="E17" s="215">
        <f>E9+E13</f>
        <v>15526.640000000007</v>
      </c>
      <c r="F17" s="213">
        <f t="shared" si="2"/>
        <v>33457.029999999984</v>
      </c>
      <c r="G17" s="240">
        <f>(F17-E17)/E17</f>
        <v>1.1548145638721559</v>
      </c>
      <c r="H17" s="241"/>
      <c r="I17" s="215">
        <f t="shared" si="3"/>
        <v>2321.2790000000005</v>
      </c>
      <c r="J17" s="213">
        <f t="shared" si="3"/>
        <v>4730.135000000002</v>
      </c>
      <c r="K17" s="240">
        <f>(J17-I17)/I17</f>
        <v>1.0377279077611958</v>
      </c>
      <c r="L17" s="242"/>
      <c r="M17" s="251">
        <f>(I17/E17)*10</f>
        <v>1.4950298325973934</v>
      </c>
      <c r="N17" s="252">
        <f>(J17/F17)*10</f>
        <v>1.4137940516537195</v>
      </c>
      <c r="O17" s="240">
        <f t="shared" si="0"/>
        <v>-5.4337230717689915E-2</v>
      </c>
    </row>
    <row r="18" spans="1:15" ht="24" customHeight="1" thickBot="1" x14ac:dyDescent="0.3">
      <c r="A18" s="15"/>
      <c r="B18" s="244" t="s">
        <v>38</v>
      </c>
      <c r="C18" s="244"/>
      <c r="D18" s="245"/>
      <c r="E18" s="246">
        <f>E10+E14</f>
        <v>927.31999999999971</v>
      </c>
      <c r="F18" s="247">
        <f>F10+F14</f>
        <v>486.95999999999992</v>
      </c>
      <c r="G18" s="285">
        <f>(F18-E18)/E18</f>
        <v>-0.47487382996160971</v>
      </c>
      <c r="H18" s="241"/>
      <c r="I18" s="246">
        <f t="shared" si="3"/>
        <v>140.95699999999999</v>
      </c>
      <c r="J18" s="247">
        <f t="shared" si="3"/>
        <v>71.494000000000014</v>
      </c>
      <c r="K18" s="285">
        <f>(J18-I18)/I18</f>
        <v>-0.49279567527685736</v>
      </c>
      <c r="L18" s="242"/>
      <c r="M18" s="255">
        <f>(I18/E18)*10</f>
        <v>1.5200470172108878</v>
      </c>
      <c r="N18" s="256">
        <f>(J18/F18)*10</f>
        <v>1.4681698702152133</v>
      </c>
      <c r="O18" s="248">
        <f t="shared" si="0"/>
        <v>-3.4128646290733228E-2</v>
      </c>
    </row>
    <row r="19" spans="1:15" ht="6.75" customHeight="1" x14ac:dyDescent="0.25">
      <c r="M19" s="257"/>
      <c r="N19" s="257"/>
    </row>
    <row r="20" spans="1:15" x14ac:dyDescent="0.25">
      <c r="A20" s="2" t="s">
        <v>141</v>
      </c>
    </row>
    <row r="21" spans="1:15" x14ac:dyDescent="0.25">
      <c r="A21" s="2"/>
    </row>
    <row r="23" spans="1:15" ht="15.75" x14ac:dyDescent="0.25">
      <c r="A23" s="36" t="s">
        <v>145</v>
      </c>
    </row>
    <row r="24" spans="1:15" ht="15.75" thickBot="1" x14ac:dyDescent="0.3"/>
    <row r="25" spans="1:15" x14ac:dyDescent="0.25">
      <c r="A25" s="358" t="s">
        <v>16</v>
      </c>
      <c r="B25" s="378"/>
      <c r="C25" s="378"/>
      <c r="D25" s="378"/>
      <c r="E25" s="377" t="s">
        <v>1</v>
      </c>
      <c r="F25" s="373"/>
      <c r="G25" s="178" t="s">
        <v>0</v>
      </c>
      <c r="I25" s="371" t="s">
        <v>19</v>
      </c>
      <c r="J25" s="370"/>
      <c r="K25" s="178" t="s">
        <v>0</v>
      </c>
      <c r="L25"/>
      <c r="M25" s="369" t="s">
        <v>22</v>
      </c>
      <c r="N25" s="370"/>
      <c r="O25" s="178" t="s">
        <v>0</v>
      </c>
    </row>
    <row r="26" spans="1:15" x14ac:dyDescent="0.25">
      <c r="A26" s="375"/>
      <c r="B26" s="379"/>
      <c r="C26" s="379"/>
      <c r="D26" s="379"/>
      <c r="E26" s="380" t="str">
        <f>E5</f>
        <v>jan-dez</v>
      </c>
      <c r="F26" s="368"/>
      <c r="G26" s="179" t="s">
        <v>136</v>
      </c>
      <c r="I26" s="367" t="str">
        <f>E26</f>
        <v>jan-dez</v>
      </c>
      <c r="J26" s="372"/>
      <c r="K26" s="179" t="str">
        <f>G26</f>
        <v>2020/2019</v>
      </c>
      <c r="L26"/>
      <c r="M26" s="367" t="str">
        <f>E26</f>
        <v>jan-dez</v>
      </c>
      <c r="N26" s="368"/>
      <c r="O26" s="179" t="str">
        <f>K26</f>
        <v>2020/2019</v>
      </c>
    </row>
    <row r="27" spans="1:15" ht="19.5" customHeight="1" thickBot="1" x14ac:dyDescent="0.3">
      <c r="A27" s="359"/>
      <c r="B27" s="381"/>
      <c r="C27" s="381"/>
      <c r="D27" s="381"/>
      <c r="E27" s="120">
        <v>2019</v>
      </c>
      <c r="F27" s="192">
        <v>2020</v>
      </c>
      <c r="G27" s="179" t="s">
        <v>1</v>
      </c>
      <c r="I27" s="335">
        <f>E27</f>
        <v>2019</v>
      </c>
      <c r="J27" s="186">
        <f>F27</f>
        <v>2020</v>
      </c>
      <c r="K27" s="324">
        <v>1000</v>
      </c>
      <c r="L27"/>
      <c r="M27" s="335">
        <f>E27</f>
        <v>2019</v>
      </c>
      <c r="N27" s="186">
        <f>F27</f>
        <v>2020</v>
      </c>
      <c r="O27" s="179"/>
    </row>
    <row r="28" spans="1:15" ht="24" customHeight="1" thickBot="1" x14ac:dyDescent="0.3">
      <c r="A28" s="18" t="s">
        <v>20</v>
      </c>
      <c r="B28" s="19"/>
      <c r="C28" s="19"/>
      <c r="D28" s="19"/>
      <c r="E28" s="23">
        <v>271240.15999999992</v>
      </c>
      <c r="F28" s="193">
        <v>320402.66000000056</v>
      </c>
      <c r="G28" s="216">
        <f>(F28-E28)/E28</f>
        <v>0.18125081477610341</v>
      </c>
      <c r="H28" s="12"/>
      <c r="I28" s="23">
        <v>73412.378999999957</v>
      </c>
      <c r="J28" s="193">
        <v>84006.044000000067</v>
      </c>
      <c r="K28" s="216">
        <f>(J28-I28)/I28</f>
        <v>0.14430352406915073</v>
      </c>
      <c r="L28" s="52"/>
      <c r="M28" s="249">
        <f>(I28/E28)*10</f>
        <v>2.7065453360593796</v>
      </c>
      <c r="N28" s="250">
        <f>(J28/F28)*10</f>
        <v>2.6218897183937213</v>
      </c>
      <c r="O28" s="70">
        <f>(N28-M28)/M28</f>
        <v>-3.1278108124696509E-2</v>
      </c>
    </row>
    <row r="29" spans="1:15" ht="24" customHeight="1" x14ac:dyDescent="0.25">
      <c r="A29" s="58"/>
      <c r="B29" s="235" t="s">
        <v>35</v>
      </c>
      <c r="C29" s="235"/>
      <c r="D29" s="236"/>
      <c r="E29" s="238">
        <v>260655.5199999999</v>
      </c>
      <c r="F29" s="239">
        <v>297694.60000000056</v>
      </c>
      <c r="G29" s="283">
        <f>(F29-E29)/E29</f>
        <v>0.14209973377889973</v>
      </c>
      <c r="H29" s="5"/>
      <c r="I29" s="238">
        <v>72104.522999999957</v>
      </c>
      <c r="J29" s="239">
        <v>81392.966000000059</v>
      </c>
      <c r="K29" s="284">
        <f>(J29-I29)/I29</f>
        <v>0.12881914495156022</v>
      </c>
      <c r="L29" s="57"/>
      <c r="M29" s="251">
        <f>(I29/E29)*10</f>
        <v>2.7662764632799637</v>
      </c>
      <c r="N29" s="252">
        <f>(J29/F29)*10</f>
        <v>2.7341095874765586</v>
      </c>
      <c r="O29" s="240">
        <f t="shared" ref="O29:O39" si="4">(N29-M29)/M29</f>
        <v>-1.1628221629469712E-2</v>
      </c>
    </row>
    <row r="30" spans="1:15" ht="24" customHeight="1" x14ac:dyDescent="0.25">
      <c r="A30" s="14"/>
      <c r="B30" s="1" t="s">
        <v>39</v>
      </c>
      <c r="D30" s="1"/>
      <c r="E30" s="25">
        <v>10557.810000000007</v>
      </c>
      <c r="F30" s="188">
        <v>22642.619999999995</v>
      </c>
      <c r="G30" s="240">
        <f>(F30-E30)/E30</f>
        <v>1.1446322674872895</v>
      </c>
      <c r="H30" s="1"/>
      <c r="I30" s="25">
        <v>1284.1150000000002</v>
      </c>
      <c r="J30" s="188">
        <v>2593.5360000000005</v>
      </c>
      <c r="K30" s="240">
        <f>(J30-I30)/I30</f>
        <v>1.0197069577101741</v>
      </c>
      <c r="L30" s="8"/>
      <c r="M30" s="251">
        <f>(I30/E30)*10</f>
        <v>1.2162702302844999</v>
      </c>
      <c r="N30" s="252">
        <f>(J30/F30)*10</f>
        <v>1.1454222170402546</v>
      </c>
      <c r="O30" s="240">
        <f t="shared" si="4"/>
        <v>-5.8250223905976138E-2</v>
      </c>
    </row>
    <row r="31" spans="1:15" ht="24" customHeight="1" thickBot="1" x14ac:dyDescent="0.3">
      <c r="A31" s="14"/>
      <c r="B31" s="1" t="s">
        <v>38</v>
      </c>
      <c r="D31" s="1"/>
      <c r="E31" s="25">
        <v>26.83</v>
      </c>
      <c r="F31" s="188">
        <v>65.440000000000012</v>
      </c>
      <c r="G31" s="248">
        <f>(F31-E31)/E31</f>
        <v>1.4390607528885582</v>
      </c>
      <c r="H31" s="1"/>
      <c r="I31" s="25">
        <v>23.741</v>
      </c>
      <c r="J31" s="188">
        <v>19.541999999999998</v>
      </c>
      <c r="K31" s="286">
        <f>(J31-I31)/I31</f>
        <v>-0.17686702329303744</v>
      </c>
      <c r="L31" s="8"/>
      <c r="M31" s="251">
        <f>(I31/E31)*10</f>
        <v>8.8486768542676106</v>
      </c>
      <c r="N31" s="252">
        <f>(J31/F31)*10</f>
        <v>2.9862469437652805</v>
      </c>
      <c r="O31" s="240">
        <f t="shared" si="4"/>
        <v>-0.66252051092530861</v>
      </c>
    </row>
    <row r="32" spans="1:15" ht="24" customHeight="1" thickBot="1" x14ac:dyDescent="0.3">
      <c r="A32" s="18" t="s">
        <v>21</v>
      </c>
      <c r="B32" s="19"/>
      <c r="C32" s="19"/>
      <c r="D32" s="19"/>
      <c r="E32" s="23">
        <v>334818.29999999981</v>
      </c>
      <c r="F32" s="193">
        <v>357322.11000000057</v>
      </c>
      <c r="G32" s="216">
        <f>(F32-E32)/E32</f>
        <v>6.7212007228997839E-2</v>
      </c>
      <c r="H32" s="12"/>
      <c r="I32" s="23">
        <v>119772.00999999947</v>
      </c>
      <c r="J32" s="193">
        <v>123512.62399999987</v>
      </c>
      <c r="K32" s="216">
        <f>(J32-I32)/I32</f>
        <v>3.1231119858474536E-2</v>
      </c>
      <c r="L32" s="8"/>
      <c r="M32" s="253">
        <f>(I32/E32)*10</f>
        <v>3.57722412424887</v>
      </c>
      <c r="N32" s="254">
        <f>(J32/F32)*10</f>
        <v>3.4566185674880199</v>
      </c>
      <c r="O32" s="72">
        <f t="shared" si="4"/>
        <v>-3.3714844966884594E-2</v>
      </c>
    </row>
    <row r="33" spans="1:15" ht="24" customHeight="1" x14ac:dyDescent="0.25">
      <c r="A33" s="58"/>
      <c r="B33" s="5" t="s">
        <v>35</v>
      </c>
      <c r="C33" s="5"/>
      <c r="D33" s="5"/>
      <c r="E33" s="37">
        <v>328948.97999999981</v>
      </c>
      <c r="F33" s="189">
        <v>346086.18000000058</v>
      </c>
      <c r="G33" s="283">
        <f>(F33-E33)/E33</f>
        <v>5.2096832767199272E-2</v>
      </c>
      <c r="H33" s="5"/>
      <c r="I33" s="37">
        <v>118617.62999999947</v>
      </c>
      <c r="J33" s="189">
        <v>121324.07299999986</v>
      </c>
      <c r="K33" s="283">
        <f>(J33-I33)/I33</f>
        <v>2.2816532415968895E-2</v>
      </c>
      <c r="L33" s="57"/>
      <c r="M33" s="251">
        <f>(I33/E33)*10</f>
        <v>3.6059582856891526</v>
      </c>
      <c r="N33" s="252">
        <f>(J33/F33)*10</f>
        <v>3.5056029397070887</v>
      </c>
      <c r="O33" s="240">
        <f t="shared" si="4"/>
        <v>-2.7830423435662249E-2</v>
      </c>
    </row>
    <row r="34" spans="1:15" ht="24" customHeight="1" x14ac:dyDescent="0.25">
      <c r="A34" s="14"/>
      <c r="B34" s="5" t="s">
        <v>39</v>
      </c>
      <c r="D34" s="5"/>
      <c r="E34" s="215">
        <v>4968.829999999999</v>
      </c>
      <c r="F34" s="213">
        <v>10814.409999999996</v>
      </c>
      <c r="G34" s="240">
        <f>(F34-E34)/E34</f>
        <v>1.1764499892328775</v>
      </c>
      <c r="H34" s="241"/>
      <c r="I34" s="215">
        <v>1037.1640000000002</v>
      </c>
      <c r="J34" s="213">
        <v>2136.5990000000011</v>
      </c>
      <c r="K34" s="240">
        <f>(J34-I34)/I34</f>
        <v>1.0600396851414053</v>
      </c>
      <c r="L34" s="242"/>
      <c r="M34" s="251">
        <f>(I34/E34)*10</f>
        <v>2.0873404805557856</v>
      </c>
      <c r="N34" s="252">
        <f>(J34/F34)*10</f>
        <v>1.9756963163038963</v>
      </c>
      <c r="O34" s="240">
        <f t="shared" si="4"/>
        <v>-5.3486321609669714E-2</v>
      </c>
    </row>
    <row r="35" spans="1:15" ht="24" customHeight="1" thickBot="1" x14ac:dyDescent="0.3">
      <c r="A35" s="14"/>
      <c r="B35" s="1" t="s">
        <v>38</v>
      </c>
      <c r="D35" s="1"/>
      <c r="E35" s="215">
        <v>900.48999999999967</v>
      </c>
      <c r="F35" s="213">
        <v>421.51999999999992</v>
      </c>
      <c r="G35" s="248">
        <f>(F35-E35)/E35</f>
        <v>-0.53189929927039714</v>
      </c>
      <c r="H35" s="241"/>
      <c r="I35" s="215">
        <v>117.21600000000001</v>
      </c>
      <c r="J35" s="213">
        <v>51.952000000000012</v>
      </c>
      <c r="K35" s="286">
        <f>(J35-I35)/I35</f>
        <v>-0.55678405678405674</v>
      </c>
      <c r="L35" s="242"/>
      <c r="M35" s="251">
        <f>(I35/E35)*10</f>
        <v>1.3016913014025702</v>
      </c>
      <c r="N35" s="252">
        <f>(J35/F35)*10</f>
        <v>1.2324919339533122</v>
      </c>
      <c r="O35" s="240">
        <f t="shared" si="4"/>
        <v>-5.3161119978827331E-2</v>
      </c>
    </row>
    <row r="36" spans="1:15" ht="24" customHeight="1" thickBot="1" x14ac:dyDescent="0.3">
      <c r="A36" s="18" t="s">
        <v>12</v>
      </c>
      <c r="B36" s="19"/>
      <c r="C36" s="19"/>
      <c r="D36" s="19"/>
      <c r="E36" s="23">
        <v>606058.45999999961</v>
      </c>
      <c r="F36" s="193">
        <v>677724.77000000118</v>
      </c>
      <c r="G36" s="216">
        <f>(F36-E36)/E36</f>
        <v>0.11824983022265148</v>
      </c>
      <c r="H36" s="12"/>
      <c r="I36" s="23">
        <v>193184.38899999941</v>
      </c>
      <c r="J36" s="193">
        <v>207518.66799999989</v>
      </c>
      <c r="K36" s="216">
        <f>(J36-I36)/I36</f>
        <v>7.4199986211103838E-2</v>
      </c>
      <c r="L36" s="8"/>
      <c r="M36" s="253">
        <f>(I36/E36)*10</f>
        <v>3.1875537056276637</v>
      </c>
      <c r="N36" s="254">
        <f>(J36/F36)*10</f>
        <v>3.0619903120849417</v>
      </c>
      <c r="O36" s="72">
        <f t="shared" si="4"/>
        <v>-3.9391773484800711E-2</v>
      </c>
    </row>
    <row r="37" spans="1:15" ht="24" customHeight="1" x14ac:dyDescent="0.25">
      <c r="A37" s="237"/>
      <c r="B37" s="235" t="s">
        <v>35</v>
      </c>
      <c r="C37" s="235"/>
      <c r="D37" s="236"/>
      <c r="E37" s="238">
        <f>E29+E33</f>
        <v>589604.49999999977</v>
      </c>
      <c r="F37" s="239">
        <f t="shared" ref="F37:F38" si="5">F29+F33</f>
        <v>643780.78000000119</v>
      </c>
      <c r="G37" s="284">
        <f>(F37-E37)/E37</f>
        <v>9.1885798022235995E-2</v>
      </c>
      <c r="H37" s="5"/>
      <c r="I37" s="238">
        <f t="shared" ref="I37:J37" si="6">I29+I33</f>
        <v>190722.15299999941</v>
      </c>
      <c r="J37" s="239">
        <f t="shared" si="6"/>
        <v>202717.03899999993</v>
      </c>
      <c r="K37" s="284">
        <f>(J37-I37)/I37</f>
        <v>6.2891938934857561E-2</v>
      </c>
      <c r="L37" s="57"/>
      <c r="M37" s="251">
        <f>(I37/E37)*10</f>
        <v>3.2347472415831202</v>
      </c>
      <c r="N37" s="252">
        <f>(J37/F37)*10</f>
        <v>3.1488519896477736</v>
      </c>
      <c r="O37" s="240">
        <f t="shared" si="4"/>
        <v>-2.6553930035444925E-2</v>
      </c>
    </row>
    <row r="38" spans="1:15" ht="24" customHeight="1" x14ac:dyDescent="0.25">
      <c r="A38" s="14"/>
      <c r="B38" s="5" t="s">
        <v>39</v>
      </c>
      <c r="C38" s="5"/>
      <c r="D38" s="243"/>
      <c r="E38" s="215">
        <f>E30+E34</f>
        <v>15526.640000000007</v>
      </c>
      <c r="F38" s="213">
        <f t="shared" si="5"/>
        <v>33457.029999999992</v>
      </c>
      <c r="G38" s="240">
        <f>(F38-E38)/E38</f>
        <v>1.1548145638721563</v>
      </c>
      <c r="H38" s="241"/>
      <c r="I38" s="215">
        <f t="shared" ref="I38:J38" si="7">I30+I34</f>
        <v>2321.2790000000005</v>
      </c>
      <c r="J38" s="213">
        <f t="shared" si="7"/>
        <v>4730.135000000002</v>
      </c>
      <c r="K38" s="240">
        <f>(J38-I38)/I38</f>
        <v>1.0377279077611958</v>
      </c>
      <c r="L38" s="242"/>
      <c r="M38" s="251">
        <f>(I38/E38)*10</f>
        <v>1.4950298325973934</v>
      </c>
      <c r="N38" s="252">
        <f>(J38/F38)*10</f>
        <v>1.4137940516537193</v>
      </c>
      <c r="O38" s="240">
        <f t="shared" si="4"/>
        <v>-5.433723071769006E-2</v>
      </c>
    </row>
    <row r="39" spans="1:15" ht="24" customHeight="1" thickBot="1" x14ac:dyDescent="0.3">
      <c r="A39" s="15"/>
      <c r="B39" s="244" t="s">
        <v>38</v>
      </c>
      <c r="C39" s="244"/>
      <c r="D39" s="245"/>
      <c r="E39" s="246">
        <f>E31+E35</f>
        <v>927.31999999999971</v>
      </c>
      <c r="F39" s="247">
        <f>F31+F35</f>
        <v>486.95999999999992</v>
      </c>
      <c r="G39" s="285">
        <f>(F39-E39)/E39</f>
        <v>-0.47487382996160971</v>
      </c>
      <c r="H39" s="241"/>
      <c r="I39" s="246">
        <f t="shared" ref="I39:J39" si="8">I31+I35</f>
        <v>140.95699999999999</v>
      </c>
      <c r="J39" s="247">
        <f t="shared" si="8"/>
        <v>71.494000000000014</v>
      </c>
      <c r="K39" s="285">
        <f>(J39-I39)/I39</f>
        <v>-0.49279567527685736</v>
      </c>
      <c r="L39" s="242"/>
      <c r="M39" s="255">
        <f>(I39/E39)*10</f>
        <v>1.5200470172108878</v>
      </c>
      <c r="N39" s="256">
        <f>(J39/F39)*10</f>
        <v>1.4681698702152133</v>
      </c>
      <c r="O39" s="248">
        <f t="shared" si="4"/>
        <v>-3.4128646290733228E-2</v>
      </c>
    </row>
  </sheetData>
  <mergeCells count="14">
    <mergeCell ref="M25:N25"/>
    <mergeCell ref="E26:F26"/>
    <mergeCell ref="I26:J26"/>
    <mergeCell ref="M26:N26"/>
    <mergeCell ref="A25:D27"/>
    <mergeCell ref="E25:F25"/>
    <mergeCell ref="I25:J25"/>
    <mergeCell ref="A4:D6"/>
    <mergeCell ref="E4:F4"/>
    <mergeCell ref="I4:J4"/>
    <mergeCell ref="M4:N4"/>
    <mergeCell ref="E5:F5"/>
    <mergeCell ref="I5:J5"/>
    <mergeCell ref="M5:N5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89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5" id="{AD1E6BEC-24CB-46F6-8CB3-62C1BE626848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O7:O18</xm:sqref>
        </x14:conditionalFormatting>
        <x14:conditionalFormatting xmlns:xm="http://schemas.microsoft.com/office/excel/2006/main">
          <x14:cfRule type="iconSet" priority="258" id="{8D12332F-A88D-40F4-9CCE-3C8667CCA5B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G7:G18</xm:sqref>
        </x14:conditionalFormatting>
        <x14:conditionalFormatting xmlns:xm="http://schemas.microsoft.com/office/excel/2006/main">
          <x14:cfRule type="iconSet" priority="259" id="{6CDF3AB7-BB12-47E0-BDEC-FB449DC6AE7D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K7:K18</xm:sqref>
        </x14:conditionalFormatting>
        <x14:conditionalFormatting xmlns:xm="http://schemas.microsoft.com/office/excel/2006/main">
          <x14:cfRule type="iconSet" priority="1" id="{B134761C-537C-4458-B64C-72DA27F08C5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O28:O39</xm:sqref>
        </x14:conditionalFormatting>
        <x14:conditionalFormatting xmlns:xm="http://schemas.microsoft.com/office/excel/2006/main">
          <x14:cfRule type="iconSet" priority="2" id="{EC622DE0-7732-4470-9831-031BA4863BD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G28:G39</xm:sqref>
        </x14:conditionalFormatting>
        <x14:conditionalFormatting xmlns:xm="http://schemas.microsoft.com/office/excel/2006/main">
          <x14:cfRule type="iconSet" priority="3" id="{98BE199A-5F43-4E15-B551-A43AD87970E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K28:K39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Folha11">
    <pageSetUpPr fitToPage="1"/>
  </sheetPr>
  <dimension ref="A1:L96"/>
  <sheetViews>
    <sheetView showGridLines="0" workbookViewId="0">
      <selection activeCell="G7" sqref="G7"/>
    </sheetView>
  </sheetViews>
  <sheetFormatPr defaultRowHeight="15" x14ac:dyDescent="0.25"/>
  <cols>
    <col min="1" max="1" width="26.7109375" customWidth="1"/>
    <col min="4" max="4" width="10.85546875" customWidth="1"/>
    <col min="5" max="5" width="2" customWidth="1"/>
    <col min="8" max="8" width="10.85546875" customWidth="1"/>
    <col min="9" max="9" width="2" customWidth="1"/>
    <col min="12" max="12" width="10.85546875" customWidth="1"/>
  </cols>
  <sheetData>
    <row r="1" spans="1:12" ht="15.75" x14ac:dyDescent="0.25">
      <c r="A1" s="6" t="s">
        <v>33</v>
      </c>
    </row>
    <row r="3" spans="1:12" ht="8.25" customHeight="1" thickBot="1" x14ac:dyDescent="0.3"/>
    <row r="4" spans="1:12" x14ac:dyDescent="0.25">
      <c r="A4" s="382" t="s">
        <v>3</v>
      </c>
      <c r="B4" s="377" t="s">
        <v>1</v>
      </c>
      <c r="C4" s="370"/>
      <c r="D4" s="178" t="s">
        <v>0</v>
      </c>
      <c r="F4" s="385" t="s">
        <v>19</v>
      </c>
      <c r="G4" s="386"/>
      <c r="H4" s="178" t="s">
        <v>0</v>
      </c>
      <c r="J4" s="369" t="s">
        <v>22</v>
      </c>
      <c r="K4" s="370"/>
      <c r="L4" s="178" t="s">
        <v>0</v>
      </c>
    </row>
    <row r="5" spans="1:12" x14ac:dyDescent="0.25">
      <c r="A5" s="383"/>
      <c r="B5" s="380" t="s">
        <v>155</v>
      </c>
      <c r="C5" s="372"/>
      <c r="D5" s="179" t="s">
        <v>136</v>
      </c>
      <c r="F5" s="367" t="str">
        <f>B5</f>
        <v>jan-dez</v>
      </c>
      <c r="G5" s="372"/>
      <c r="H5" s="179" t="str">
        <f>D5</f>
        <v>2020/2019</v>
      </c>
      <c r="J5" s="367" t="str">
        <f>B5</f>
        <v>jan-dez</v>
      </c>
      <c r="K5" s="368"/>
      <c r="L5" s="179" t="str">
        <f>H5</f>
        <v>2020/2019</v>
      </c>
    </row>
    <row r="6" spans="1:12" ht="19.5" customHeight="1" thickBot="1" x14ac:dyDescent="0.3">
      <c r="A6" s="384"/>
      <c r="B6" s="120">
        <f>'6'!E6</f>
        <v>2019</v>
      </c>
      <c r="C6" s="182">
        <f>'6'!F6</f>
        <v>2020</v>
      </c>
      <c r="D6" s="180" t="s">
        <v>1</v>
      </c>
      <c r="F6" s="31">
        <f>B6</f>
        <v>2019</v>
      </c>
      <c r="G6" s="182">
        <f>C6</f>
        <v>2020</v>
      </c>
      <c r="H6" s="323">
        <v>1000</v>
      </c>
      <c r="J6" s="31">
        <f>B6</f>
        <v>2019</v>
      </c>
      <c r="K6" s="182">
        <f>C6</f>
        <v>2020</v>
      </c>
      <c r="L6" s="180"/>
    </row>
    <row r="7" spans="1:12" ht="20.100000000000001" customHeight="1" x14ac:dyDescent="0.25">
      <c r="A7" s="14" t="s">
        <v>164</v>
      </c>
      <c r="B7" s="46">
        <v>71510.790000000008</v>
      </c>
      <c r="C7" s="195">
        <v>82076.579999999958</v>
      </c>
      <c r="D7" s="67">
        <f>(C7-B7)/B7</f>
        <v>0.14775098974574255</v>
      </c>
      <c r="F7" s="46">
        <v>24150.770000000004</v>
      </c>
      <c r="G7" s="195">
        <v>29696.68099999999</v>
      </c>
      <c r="H7" s="67">
        <f>(G7-F7)/F7</f>
        <v>0.22963702606583494</v>
      </c>
      <c r="J7" s="40">
        <f>(F7/B7)*10</f>
        <v>3.3772204166671909</v>
      </c>
      <c r="K7" s="200">
        <f>(G7/C7)*10</f>
        <v>3.6181674480101393</v>
      </c>
      <c r="L7" s="76">
        <f>(K7-J7)/J7</f>
        <v>7.1344775174824682E-2</v>
      </c>
    </row>
    <row r="8" spans="1:12" ht="20.100000000000001" customHeight="1" x14ac:dyDescent="0.25">
      <c r="A8" s="14" t="s">
        <v>162</v>
      </c>
      <c r="B8" s="25">
        <v>85355.31</v>
      </c>
      <c r="C8" s="188">
        <v>92798.15</v>
      </c>
      <c r="D8" s="67">
        <f>(C8-B8)/B8</f>
        <v>8.7198324275314529E-2</v>
      </c>
      <c r="F8" s="25">
        <v>27722.767</v>
      </c>
      <c r="G8" s="188">
        <v>28771.856000000003</v>
      </c>
      <c r="H8" s="67">
        <f>(G8-F8)/F8</f>
        <v>3.7842146132094377E-2</v>
      </c>
      <c r="J8" s="40">
        <f>(F8/B8)*10</f>
        <v>3.2479252901781974</v>
      </c>
      <c r="K8" s="201">
        <f>(G8/C8)*10</f>
        <v>3.1004773263260104</v>
      </c>
      <c r="L8" s="67">
        <f t="shared" ref="L8:L71" si="0">(K8-J8)/J8</f>
        <v>-4.5397584820707909E-2</v>
      </c>
    </row>
    <row r="9" spans="1:12" ht="20.100000000000001" customHeight="1" x14ac:dyDescent="0.25">
      <c r="A9" s="14" t="s">
        <v>165</v>
      </c>
      <c r="B9" s="25">
        <v>61213.159999999989</v>
      </c>
      <c r="C9" s="188">
        <v>68722.440000000017</v>
      </c>
      <c r="D9" s="67">
        <f>(C9-B9)/B9</f>
        <v>0.12267427461676589</v>
      </c>
      <c r="F9" s="25">
        <v>22073.101000000002</v>
      </c>
      <c r="G9" s="188">
        <v>23859.733999999997</v>
      </c>
      <c r="H9" s="67">
        <f>(G9-F9)/F9</f>
        <v>8.0941640234418993E-2</v>
      </c>
      <c r="J9" s="40">
        <f>(F9/B9)*10</f>
        <v>3.6059404546342662</v>
      </c>
      <c r="K9" s="201">
        <f>(G9/C9)*10</f>
        <v>3.471898553078149</v>
      </c>
      <c r="L9" s="67">
        <f t="shared" si="0"/>
        <v>-3.7172522187339456E-2</v>
      </c>
    </row>
    <row r="10" spans="1:12" ht="20.100000000000001" customHeight="1" x14ac:dyDescent="0.25">
      <c r="A10" s="14" t="s">
        <v>166</v>
      </c>
      <c r="B10" s="25">
        <v>80934.369999999981</v>
      </c>
      <c r="C10" s="188">
        <v>87453.530000000013</v>
      </c>
      <c r="D10" s="67">
        <f>(C10-B10)/B10</f>
        <v>8.0548721142822688E-2</v>
      </c>
      <c r="F10" s="25">
        <v>20151.399000000005</v>
      </c>
      <c r="G10" s="188">
        <v>21545.12000000001</v>
      </c>
      <c r="H10" s="67">
        <f>(G10-F10)/F10</f>
        <v>6.9162493383213966E-2</v>
      </c>
      <c r="J10" s="40">
        <f>(F10/B10)*10</f>
        <v>2.4898444257983363</v>
      </c>
      <c r="K10" s="201">
        <f>(G10/C10)*10</f>
        <v>2.4636078154878374</v>
      </c>
      <c r="L10" s="67">
        <f t="shared" si="0"/>
        <v>-1.053744966498721E-2</v>
      </c>
    </row>
    <row r="11" spans="1:12" ht="20.100000000000001" customHeight="1" x14ac:dyDescent="0.25">
      <c r="A11" s="14" t="s">
        <v>169</v>
      </c>
      <c r="B11" s="25">
        <v>33425.19</v>
      </c>
      <c r="C11" s="188">
        <v>37233.32</v>
      </c>
      <c r="D11" s="67">
        <f>(C11-B11)/B11</f>
        <v>0.11392994325537109</v>
      </c>
      <c r="F11" s="25">
        <v>13158.098000000002</v>
      </c>
      <c r="G11" s="188">
        <v>14253.547999999995</v>
      </c>
      <c r="H11" s="67">
        <f>(G11-F11)/F11</f>
        <v>8.3252913908985426E-2</v>
      </c>
      <c r="J11" s="40">
        <f>(F11/B11)*10</f>
        <v>3.9365813627387016</v>
      </c>
      <c r="K11" s="201">
        <f>(G11/C11)*10</f>
        <v>3.8281700369454015</v>
      </c>
      <c r="L11" s="67">
        <f t="shared" si="0"/>
        <v>-2.7539460207645191E-2</v>
      </c>
    </row>
    <row r="12" spans="1:12" ht="20.100000000000001" customHeight="1" x14ac:dyDescent="0.25">
      <c r="A12" s="14" t="s">
        <v>163</v>
      </c>
      <c r="B12" s="25">
        <v>36526.65</v>
      </c>
      <c r="C12" s="188">
        <v>49656.79</v>
      </c>
      <c r="D12" s="67">
        <f>(C12-B12)/B12</f>
        <v>0.3594674025677142</v>
      </c>
      <c r="F12" s="25">
        <v>10534.418999999994</v>
      </c>
      <c r="G12" s="188">
        <v>13985.216000000002</v>
      </c>
      <c r="H12" s="67">
        <f>(G12-F12)/F12</f>
        <v>0.32757354724546361</v>
      </c>
      <c r="J12" s="40">
        <f>(F12/B12)*10</f>
        <v>2.8840364500987619</v>
      </c>
      <c r="K12" s="201">
        <f>(G12/C12)*10</f>
        <v>2.8163753637720039</v>
      </c>
      <c r="L12" s="67">
        <f t="shared" si="0"/>
        <v>-2.3460551729310122E-2</v>
      </c>
    </row>
    <row r="13" spans="1:12" ht="20.100000000000001" customHeight="1" x14ac:dyDescent="0.25">
      <c r="A13" s="14" t="s">
        <v>161</v>
      </c>
      <c r="B13" s="25">
        <v>54512.439999999995</v>
      </c>
      <c r="C13" s="188">
        <v>65164.259999999995</v>
      </c>
      <c r="D13" s="67">
        <f>(C13-B13)/B13</f>
        <v>0.19540163676401204</v>
      </c>
      <c r="F13" s="25">
        <v>12468.708999999997</v>
      </c>
      <c r="G13" s="188">
        <v>13755.287999999999</v>
      </c>
      <c r="H13" s="67">
        <f>(G13-F13)/F13</f>
        <v>0.10318461999554258</v>
      </c>
      <c r="J13" s="40">
        <f>(F13/B13)*10</f>
        <v>2.2873144185070413</v>
      </c>
      <c r="K13" s="201">
        <f>(G13/C13)*10</f>
        <v>2.1108638385519916</v>
      </c>
      <c r="L13" s="67">
        <f t="shared" si="0"/>
        <v>-7.7143124061720053E-2</v>
      </c>
    </row>
    <row r="14" spans="1:12" ht="20.100000000000001" customHeight="1" x14ac:dyDescent="0.25">
      <c r="A14" s="14" t="s">
        <v>172</v>
      </c>
      <c r="B14" s="25">
        <v>22785.32</v>
      </c>
      <c r="C14" s="188">
        <v>31120.679999999997</v>
      </c>
      <c r="D14" s="67">
        <f>(C14-B14)/B14</f>
        <v>0.36582150261659685</v>
      </c>
      <c r="F14" s="25">
        <v>5867.1060000000016</v>
      </c>
      <c r="G14" s="188">
        <v>7100.1869999999999</v>
      </c>
      <c r="H14" s="67">
        <f>(G14-F14)/F14</f>
        <v>0.21016852260722713</v>
      </c>
      <c r="J14" s="40">
        <f>(F14/B14)*10</f>
        <v>2.5749500116741841</v>
      </c>
      <c r="K14" s="201">
        <f>(G14/C14)*10</f>
        <v>2.2815012396901353</v>
      </c>
      <c r="L14" s="67">
        <f t="shared" si="0"/>
        <v>-0.11396290050433017</v>
      </c>
    </row>
    <row r="15" spans="1:12" ht="20.100000000000001" customHeight="1" x14ac:dyDescent="0.25">
      <c r="A15" s="14" t="s">
        <v>170</v>
      </c>
      <c r="B15" s="25">
        <v>15476.260000000007</v>
      </c>
      <c r="C15" s="188">
        <v>17779.819999999996</v>
      </c>
      <c r="D15" s="67">
        <f>(C15-B15)/B15</f>
        <v>0.14884474672821388</v>
      </c>
      <c r="F15" s="25">
        <v>4236.0210000000006</v>
      </c>
      <c r="G15" s="188">
        <v>4916.3109999999997</v>
      </c>
      <c r="H15" s="67">
        <f>(G15-F15)/F15</f>
        <v>0.16059646540940165</v>
      </c>
      <c r="J15" s="40">
        <f>(F15/B15)*10</f>
        <v>2.7371089656027996</v>
      </c>
      <c r="K15" s="201">
        <f>(G15/C15)*10</f>
        <v>2.7651072957993956</v>
      </c>
      <c r="L15" s="67">
        <f t="shared" si="0"/>
        <v>1.0229161698876646E-2</v>
      </c>
    </row>
    <row r="16" spans="1:12" ht="20.100000000000001" customHeight="1" x14ac:dyDescent="0.25">
      <c r="A16" s="14" t="s">
        <v>168</v>
      </c>
      <c r="B16" s="25">
        <v>15587.279999999997</v>
      </c>
      <c r="C16" s="188">
        <v>13351.47</v>
      </c>
      <c r="D16" s="67">
        <f>(C16-B16)/B16</f>
        <v>-0.14343811107518425</v>
      </c>
      <c r="F16" s="25">
        <v>5195.6840000000002</v>
      </c>
      <c r="G16" s="188">
        <v>4605.0600000000013</v>
      </c>
      <c r="H16" s="67">
        <f>(G16-F16)/F16</f>
        <v>-0.11367588944978156</v>
      </c>
      <c r="J16" s="40">
        <f>(F16/B16)*10</f>
        <v>3.3332845756283334</v>
      </c>
      <c r="K16" s="201">
        <f>(G16/C16)*10</f>
        <v>3.4491033571584264</v>
      </c>
      <c r="L16" s="67">
        <f t="shared" si="0"/>
        <v>3.4746142701680638E-2</v>
      </c>
    </row>
    <row r="17" spans="1:12" ht="20.100000000000001" customHeight="1" x14ac:dyDescent="0.25">
      <c r="A17" s="14" t="s">
        <v>176</v>
      </c>
      <c r="B17" s="25">
        <v>14270.769999999995</v>
      </c>
      <c r="C17" s="188">
        <v>9171.2099999999991</v>
      </c>
      <c r="D17" s="67">
        <f>(C17-B17)/B17</f>
        <v>-0.35734301652959144</v>
      </c>
      <c r="F17" s="25">
        <v>6753.08</v>
      </c>
      <c r="G17" s="188">
        <v>4419.8660000000018</v>
      </c>
      <c r="H17" s="67">
        <f>(G17-F17)/F17</f>
        <v>-0.3455036812832068</v>
      </c>
      <c r="J17" s="40">
        <f>(F17/B17)*10</f>
        <v>4.7321062563547747</v>
      </c>
      <c r="K17" s="201">
        <f>(G17/C17)*10</f>
        <v>4.8192833879062871</v>
      </c>
      <c r="L17" s="67">
        <f t="shared" si="0"/>
        <v>1.8422479722310061E-2</v>
      </c>
    </row>
    <row r="18" spans="1:12" ht="20.100000000000001" customHeight="1" x14ac:dyDescent="0.25">
      <c r="A18" s="14" t="s">
        <v>167</v>
      </c>
      <c r="B18" s="25">
        <v>10852.110000000002</v>
      </c>
      <c r="C18" s="188">
        <v>13391.190000000004</v>
      </c>
      <c r="D18" s="67">
        <f>(C18-B18)/B18</f>
        <v>0.23397108949319545</v>
      </c>
      <c r="F18" s="25">
        <v>3289.4089999999997</v>
      </c>
      <c r="G18" s="188">
        <v>3896.4180000000006</v>
      </c>
      <c r="H18" s="67">
        <f>(G18-F18)/F18</f>
        <v>0.18453436468374745</v>
      </c>
      <c r="J18" s="40">
        <f>(F18/B18)*10</f>
        <v>3.0311239012505391</v>
      </c>
      <c r="K18" s="201">
        <f>(G18/C18)*10</f>
        <v>2.9096876379171679</v>
      </c>
      <c r="L18" s="67">
        <f t="shared" si="0"/>
        <v>-4.0063114306634152E-2</v>
      </c>
    </row>
    <row r="19" spans="1:12" ht="20.100000000000001" customHeight="1" x14ac:dyDescent="0.25">
      <c r="A19" s="14" t="s">
        <v>175</v>
      </c>
      <c r="B19" s="25">
        <v>7547.1299999999992</v>
      </c>
      <c r="C19" s="188">
        <v>10712.210000000001</v>
      </c>
      <c r="D19" s="67">
        <f>(C19-B19)/B19</f>
        <v>0.41937531220477214</v>
      </c>
      <c r="F19" s="25">
        <v>2925.4670000000006</v>
      </c>
      <c r="G19" s="188">
        <v>3895.603999999998</v>
      </c>
      <c r="H19" s="67">
        <f>(G19-F19)/F19</f>
        <v>0.33161782375258286</v>
      </c>
      <c r="J19" s="40">
        <f>(F19/B19)*10</f>
        <v>3.8762642222937735</v>
      </c>
      <c r="K19" s="201">
        <f>(G19/C19)*10</f>
        <v>3.6366015976161759</v>
      </c>
      <c r="L19" s="67">
        <f t="shared" si="0"/>
        <v>-6.182824774926661E-2</v>
      </c>
    </row>
    <row r="20" spans="1:12" ht="20.100000000000001" customHeight="1" x14ac:dyDescent="0.25">
      <c r="A20" s="14" t="s">
        <v>177</v>
      </c>
      <c r="B20" s="25">
        <v>9110.01</v>
      </c>
      <c r="C20" s="188">
        <v>10888.75</v>
      </c>
      <c r="D20" s="67">
        <f>(C20-B20)/B20</f>
        <v>0.19525115779236243</v>
      </c>
      <c r="F20" s="25">
        <v>3217.949000000001</v>
      </c>
      <c r="G20" s="188">
        <v>3691.5009999999988</v>
      </c>
      <c r="H20" s="67">
        <f>(G20-F20)/F20</f>
        <v>0.14715957275892119</v>
      </c>
      <c r="J20" s="40">
        <f>(F20/B20)*10</f>
        <v>3.5323221379559415</v>
      </c>
      <c r="K20" s="201">
        <f>(G20/C20)*10</f>
        <v>3.3901972219033394</v>
      </c>
      <c r="L20" s="67">
        <f t="shared" si="0"/>
        <v>-4.0235547750705987E-2</v>
      </c>
    </row>
    <row r="21" spans="1:12" ht="20.100000000000001" customHeight="1" x14ac:dyDescent="0.25">
      <c r="A21" s="14" t="s">
        <v>171</v>
      </c>
      <c r="B21" s="25">
        <v>15883.62</v>
      </c>
      <c r="C21" s="188">
        <v>8395.5</v>
      </c>
      <c r="D21" s="67">
        <f>(C21-B21)/B21</f>
        <v>-0.47143661205694926</v>
      </c>
      <c r="F21" s="25">
        <v>6592.7129999999988</v>
      </c>
      <c r="G21" s="188">
        <v>3516.3020000000001</v>
      </c>
      <c r="H21" s="67">
        <f>(G21-F21)/F21</f>
        <v>-0.4666380896605084</v>
      </c>
      <c r="J21" s="40">
        <f>(F21/B21)*10</f>
        <v>4.1506363159027968</v>
      </c>
      <c r="K21" s="201">
        <f>(G21/C21)*10</f>
        <v>4.1883175510690247</v>
      </c>
      <c r="L21" s="67">
        <f t="shared" si="0"/>
        <v>9.0784237158663059E-3</v>
      </c>
    </row>
    <row r="22" spans="1:12" ht="20.100000000000001" customHeight="1" x14ac:dyDescent="0.25">
      <c r="A22" s="14" t="s">
        <v>174</v>
      </c>
      <c r="B22" s="25">
        <v>6620.2600000000011</v>
      </c>
      <c r="C22" s="188">
        <v>9600.8499999999985</v>
      </c>
      <c r="D22" s="67">
        <f>(C22-B22)/B22</f>
        <v>0.45022249881424548</v>
      </c>
      <c r="F22" s="25">
        <v>2079.2479999999991</v>
      </c>
      <c r="G22" s="188">
        <v>3359.1150000000007</v>
      </c>
      <c r="H22" s="67">
        <f>(G22-F22)/F22</f>
        <v>0.6155432156241113</v>
      </c>
      <c r="J22" s="40">
        <f>(F22/B22)*10</f>
        <v>3.1407346539259766</v>
      </c>
      <c r="K22" s="201">
        <f>(G22/C22)*10</f>
        <v>3.4987683382200547</v>
      </c>
      <c r="L22" s="67">
        <f t="shared" si="0"/>
        <v>0.11399679493666533</v>
      </c>
    </row>
    <row r="23" spans="1:12" ht="20.100000000000001" customHeight="1" x14ac:dyDescent="0.25">
      <c r="A23" s="14" t="s">
        <v>181</v>
      </c>
      <c r="B23" s="25">
        <v>5098.2500000000009</v>
      </c>
      <c r="C23" s="188">
        <v>5763.13</v>
      </c>
      <c r="D23" s="67">
        <f>(C23-B23)/B23</f>
        <v>0.13041337713921425</v>
      </c>
      <c r="F23" s="25">
        <v>1537.2230000000002</v>
      </c>
      <c r="G23" s="188">
        <v>1925.1569999999997</v>
      </c>
      <c r="H23" s="67">
        <f>(G23-F23)/F23</f>
        <v>0.25236026262942945</v>
      </c>
      <c r="J23" s="40">
        <f>(F23/B23)*10</f>
        <v>3.0151973716471336</v>
      </c>
      <c r="K23" s="201">
        <f>(G23/C23)*10</f>
        <v>3.3404712369840688</v>
      </c>
      <c r="L23" s="67">
        <f t="shared" si="0"/>
        <v>0.10787813374858624</v>
      </c>
    </row>
    <row r="24" spans="1:12" ht="20.100000000000001" customHeight="1" x14ac:dyDescent="0.25">
      <c r="A24" s="14" t="s">
        <v>173</v>
      </c>
      <c r="B24" s="25">
        <v>4147.7100000000009</v>
      </c>
      <c r="C24" s="188">
        <v>4593.6600000000026</v>
      </c>
      <c r="D24" s="67">
        <f>(C24-B24)/B24</f>
        <v>0.10751716007146149</v>
      </c>
      <c r="F24" s="25">
        <v>1761.7680000000003</v>
      </c>
      <c r="G24" s="188">
        <v>1888.7539999999999</v>
      </c>
      <c r="H24" s="67">
        <f>(G24-F24)/F24</f>
        <v>7.2078730003042185E-2</v>
      </c>
      <c r="J24" s="40">
        <f>(F24/B24)*10</f>
        <v>4.247567935077428</v>
      </c>
      <c r="K24" s="201">
        <f>(G24/C24)*10</f>
        <v>4.1116538881850175</v>
      </c>
      <c r="L24" s="67">
        <f t="shared" ref="L24:L27" si="1">(K24-J24)/J24</f>
        <v>-3.1998086662722899E-2</v>
      </c>
    </row>
    <row r="25" spans="1:12" ht="20.100000000000001" customHeight="1" x14ac:dyDescent="0.25">
      <c r="A25" s="14" t="s">
        <v>182</v>
      </c>
      <c r="B25" s="25">
        <v>3622.8499999999995</v>
      </c>
      <c r="C25" s="188">
        <v>3045.9500000000007</v>
      </c>
      <c r="D25" s="67">
        <f>(C25-B25)/B25</f>
        <v>-0.15923927294809304</v>
      </c>
      <c r="F25" s="25">
        <v>2319.2470000000008</v>
      </c>
      <c r="G25" s="188">
        <v>1763.6690000000001</v>
      </c>
      <c r="H25" s="67">
        <f>(G25-F25)/F25</f>
        <v>-0.23955102669099085</v>
      </c>
      <c r="J25" s="40">
        <f>(F25/B25)*10</f>
        <v>6.4017196406144361</v>
      </c>
      <c r="K25" s="201">
        <f>(G25/C25)*10</f>
        <v>5.790209950918431</v>
      </c>
      <c r="L25" s="67">
        <f t="shared" si="1"/>
        <v>-9.5522722647271768E-2</v>
      </c>
    </row>
    <row r="26" spans="1:12" ht="20.100000000000001" customHeight="1" x14ac:dyDescent="0.25">
      <c r="A26" s="14" t="s">
        <v>179</v>
      </c>
      <c r="B26" s="25">
        <v>8390.1099999999988</v>
      </c>
      <c r="C26" s="188">
        <v>7764.4900000000016</v>
      </c>
      <c r="D26" s="67">
        <f>(C26-B26)/B26</f>
        <v>-7.456636444575783E-2</v>
      </c>
      <c r="F26" s="25">
        <v>2060.119999999999</v>
      </c>
      <c r="G26" s="188">
        <v>1672.2459999999996</v>
      </c>
      <c r="H26" s="67">
        <f>(G26-F26)/F26</f>
        <v>-0.18827738190008325</v>
      </c>
      <c r="J26" s="40">
        <f>(F26/B26)*10</f>
        <v>2.4554147681019671</v>
      </c>
      <c r="K26" s="201">
        <f>(G26/C26)*10</f>
        <v>2.1537100311804114</v>
      </c>
      <c r="L26" s="67">
        <f t="shared" si="1"/>
        <v>-0.12287322730194915</v>
      </c>
    </row>
    <row r="27" spans="1:12" ht="20.100000000000001" customHeight="1" x14ac:dyDescent="0.25">
      <c r="A27" s="14" t="s">
        <v>185</v>
      </c>
      <c r="B27" s="25">
        <v>1691.3999999999994</v>
      </c>
      <c r="C27" s="188">
        <v>4521.07</v>
      </c>
      <c r="D27" s="67">
        <f>(C27-B27)/B27</f>
        <v>1.672975050254228</v>
      </c>
      <c r="F27" s="25">
        <v>610.53000000000009</v>
      </c>
      <c r="G27" s="188">
        <v>1294.933</v>
      </c>
      <c r="H27" s="67">
        <f>(G27-F27)/F27</f>
        <v>1.1209981491490997</v>
      </c>
      <c r="J27" s="40">
        <f>(F27/B27)*10</f>
        <v>3.6096133380631445</v>
      </c>
      <c r="K27" s="201">
        <f>(G27/C27)*10</f>
        <v>2.8642179837958714</v>
      </c>
      <c r="L27" s="67">
        <f t="shared" si="1"/>
        <v>-0.20650282577558271</v>
      </c>
    </row>
    <row r="28" spans="1:12" ht="20.100000000000001" customHeight="1" x14ac:dyDescent="0.25">
      <c r="A28" s="14" t="s">
        <v>202</v>
      </c>
      <c r="B28" s="25">
        <v>5822.79</v>
      </c>
      <c r="C28" s="188">
        <v>5411.6000000000013</v>
      </c>
      <c r="D28" s="67">
        <f>(C28-B28)/B28</f>
        <v>-7.0617350101926865E-2</v>
      </c>
      <c r="F28" s="25">
        <v>1414.0729999999999</v>
      </c>
      <c r="G28" s="188">
        <v>1281.626</v>
      </c>
      <c r="H28" s="67">
        <f>(G28-F28)/F28</f>
        <v>-9.3663481305420515E-2</v>
      </c>
      <c r="J28" s="40">
        <f>(F28/B28)*10</f>
        <v>2.4285145093675022</v>
      </c>
      <c r="K28" s="201">
        <f>(G28/C28)*10</f>
        <v>2.3682940350358486</v>
      </c>
      <c r="L28" s="67">
        <f t="shared" si="0"/>
        <v>-2.479724708226589E-2</v>
      </c>
    </row>
    <row r="29" spans="1:12" ht="20.100000000000001" customHeight="1" x14ac:dyDescent="0.25">
      <c r="A29" s="14" t="s">
        <v>178</v>
      </c>
      <c r="B29" s="25">
        <v>4553.1200000000008</v>
      </c>
      <c r="C29" s="188">
        <v>4230.8500000000004</v>
      </c>
      <c r="D29" s="67">
        <f>(C29-B29)/B29</f>
        <v>-7.0780036546368288E-2</v>
      </c>
      <c r="F29" s="25">
        <v>1297.3120000000001</v>
      </c>
      <c r="G29" s="188">
        <v>1260.0719999999997</v>
      </c>
      <c r="H29" s="67">
        <f>(G29-F29)/F29</f>
        <v>-2.8705508004242972E-2</v>
      </c>
      <c r="J29" s="40">
        <f>(F29/B29)*10</f>
        <v>2.849281371894437</v>
      </c>
      <c r="K29" s="201">
        <f>(G29/C29)*10</f>
        <v>2.9782951416382044</v>
      </c>
      <c r="L29" s="67">
        <f>(K29-J29)/J29</f>
        <v>4.5279406595772058E-2</v>
      </c>
    </row>
    <row r="30" spans="1:12" ht="20.100000000000001" customHeight="1" x14ac:dyDescent="0.25">
      <c r="A30" s="14" t="s">
        <v>198</v>
      </c>
      <c r="B30" s="25">
        <v>2282.2199999999998</v>
      </c>
      <c r="C30" s="188">
        <v>2946.3799999999992</v>
      </c>
      <c r="D30" s="67">
        <f>(C30-B30)/B30</f>
        <v>0.29101488901157618</v>
      </c>
      <c r="F30" s="25">
        <v>868.4749999999998</v>
      </c>
      <c r="G30" s="188">
        <v>1065.337</v>
      </c>
      <c r="H30" s="67">
        <f>(G30-F30)/F30</f>
        <v>0.22667549440110565</v>
      </c>
      <c r="J30" s="40">
        <f>(F30/B30)*10</f>
        <v>3.8053956235595159</v>
      </c>
      <c r="K30" s="201">
        <f>(G30/C30)*10</f>
        <v>3.6157488171926238</v>
      </c>
      <c r="L30" s="67">
        <f t="shared" si="0"/>
        <v>-4.9836291709795748E-2</v>
      </c>
    </row>
    <row r="31" spans="1:12" ht="20.100000000000001" customHeight="1" x14ac:dyDescent="0.25">
      <c r="A31" s="14" t="s">
        <v>200</v>
      </c>
      <c r="B31" s="25">
        <v>2594.2399999999998</v>
      </c>
      <c r="C31" s="188">
        <v>4799.7700000000004</v>
      </c>
      <c r="D31" s="67">
        <f>(C31-B31)/B31</f>
        <v>0.85016420994202568</v>
      </c>
      <c r="F31" s="25">
        <v>586.61000000000013</v>
      </c>
      <c r="G31" s="188">
        <v>1049.67</v>
      </c>
      <c r="H31" s="67">
        <f>(G31-F31)/F31</f>
        <v>0.7893830654097268</v>
      </c>
      <c r="J31" s="40">
        <f>(F31/B31)*10</f>
        <v>2.2612017392376966</v>
      </c>
      <c r="K31" s="201">
        <f>(G31/C31)*10</f>
        <v>2.1869172897868023</v>
      </c>
      <c r="L31" s="67">
        <f t="shared" si="0"/>
        <v>-3.285175672823306E-2</v>
      </c>
    </row>
    <row r="32" spans="1:12" ht="20.100000000000001" customHeight="1" thickBot="1" x14ac:dyDescent="0.3">
      <c r="A32" s="14" t="s">
        <v>17</v>
      </c>
      <c r="B32" s="25">
        <f>B33-SUM(B7:B31)</f>
        <v>26245.099999999977</v>
      </c>
      <c r="C32" s="188">
        <f>C33-SUM(C7:C31)</f>
        <v>27131.120000000228</v>
      </c>
      <c r="D32" s="67">
        <f>(C32-B32)/B32</f>
        <v>3.3759444620148224E-2</v>
      </c>
      <c r="F32" s="25">
        <f>F33-SUM(F7:F31)</f>
        <v>10313.090999999898</v>
      </c>
      <c r="G32" s="188">
        <f>G33-SUM(G7:G31)</f>
        <v>9049.3970000000554</v>
      </c>
      <c r="H32" s="67">
        <f>(G32-F32)/F32</f>
        <v>-0.12253300198745996</v>
      </c>
      <c r="J32" s="40">
        <f>(F32/B32)*10</f>
        <v>3.9295300837108287</v>
      </c>
      <c r="K32" s="201">
        <f>(G32/C32)*10</f>
        <v>3.3354306788661798</v>
      </c>
      <c r="L32" s="67">
        <f t="shared" si="0"/>
        <v>-0.15118840985780532</v>
      </c>
    </row>
    <row r="33" spans="1:12" ht="26.25" customHeight="1" thickBot="1" x14ac:dyDescent="0.3">
      <c r="A33" s="18" t="s">
        <v>18</v>
      </c>
      <c r="B33" s="23">
        <v>606058.46</v>
      </c>
      <c r="C33" s="193">
        <v>677724.77</v>
      </c>
      <c r="D33" s="72">
        <f>(C33-B33)/B33</f>
        <v>0.11824983022264891</v>
      </c>
      <c r="E33" s="2"/>
      <c r="F33" s="23">
        <v>193184.38899999991</v>
      </c>
      <c r="G33" s="193">
        <v>207518.66800000001</v>
      </c>
      <c r="H33" s="72">
        <f>(G33-F33)/F33</f>
        <v>7.4199986211101687E-2</v>
      </c>
      <c r="J33" s="35">
        <f>(F33/B33)*10</f>
        <v>3.1875537056276704</v>
      </c>
      <c r="K33" s="194">
        <f>(G33/C33)*10</f>
        <v>3.0619903120849483</v>
      </c>
      <c r="L33" s="72">
        <f t="shared" si="0"/>
        <v>-3.9391773484800628E-2</v>
      </c>
    </row>
    <row r="35" spans="1:12" ht="15.75" thickBot="1" x14ac:dyDescent="0.3"/>
    <row r="36" spans="1:12" x14ac:dyDescent="0.25">
      <c r="A36" s="382" t="s">
        <v>2</v>
      </c>
      <c r="B36" s="377" t="s">
        <v>1</v>
      </c>
      <c r="C36" s="370"/>
      <c r="D36" s="178" t="s">
        <v>0</v>
      </c>
      <c r="F36" s="385" t="s">
        <v>19</v>
      </c>
      <c r="G36" s="386"/>
      <c r="H36" s="178" t="s">
        <v>0</v>
      </c>
      <c r="J36" s="369" t="s">
        <v>22</v>
      </c>
      <c r="K36" s="370"/>
      <c r="L36" s="178" t="s">
        <v>0</v>
      </c>
    </row>
    <row r="37" spans="1:12" x14ac:dyDescent="0.25">
      <c r="A37" s="383"/>
      <c r="B37" s="380" t="str">
        <f>B5</f>
        <v>jan-dez</v>
      </c>
      <c r="C37" s="372"/>
      <c r="D37" s="179" t="str">
        <f>D5</f>
        <v>2020/2019</v>
      </c>
      <c r="F37" s="367" t="str">
        <f>B5</f>
        <v>jan-dez</v>
      </c>
      <c r="G37" s="372"/>
      <c r="H37" s="179" t="str">
        <f>H5</f>
        <v>2020/2019</v>
      </c>
      <c r="J37" s="367" t="str">
        <f>B5</f>
        <v>jan-dez</v>
      </c>
      <c r="K37" s="368"/>
      <c r="L37" s="179" t="str">
        <f>L5</f>
        <v>2020/2019</v>
      </c>
    </row>
    <row r="38" spans="1:12" ht="19.5" customHeight="1" thickBot="1" x14ac:dyDescent="0.3">
      <c r="A38" s="384"/>
      <c r="B38" s="120">
        <f>B6</f>
        <v>2019</v>
      </c>
      <c r="C38" s="182">
        <f>C6</f>
        <v>2020</v>
      </c>
      <c r="D38" s="180" t="s">
        <v>1</v>
      </c>
      <c r="F38" s="31">
        <f>B6</f>
        <v>2019</v>
      </c>
      <c r="G38" s="182">
        <f>C6</f>
        <v>2020</v>
      </c>
      <c r="H38" s="323">
        <v>1000</v>
      </c>
      <c r="J38" s="31">
        <f>B6</f>
        <v>2019</v>
      </c>
      <c r="K38" s="182">
        <f>C6</f>
        <v>2020</v>
      </c>
      <c r="L38" s="180"/>
    </row>
    <row r="39" spans="1:12" ht="20.100000000000001" customHeight="1" x14ac:dyDescent="0.25">
      <c r="A39" s="45" t="s">
        <v>166</v>
      </c>
      <c r="B39" s="46">
        <v>80934.369999999981</v>
      </c>
      <c r="C39" s="195">
        <v>87453.530000000013</v>
      </c>
      <c r="D39" s="67">
        <f>(C39-B39)/B39</f>
        <v>8.0548721142822688E-2</v>
      </c>
      <c r="F39" s="46">
        <v>20151.399000000005</v>
      </c>
      <c r="G39" s="195">
        <v>21545.12000000001</v>
      </c>
      <c r="H39" s="67">
        <f>(G39-F39)/F39</f>
        <v>6.9162493383213966E-2</v>
      </c>
      <c r="J39" s="40">
        <f>(F39/B39)*10</f>
        <v>2.4898444257983363</v>
      </c>
      <c r="K39" s="200">
        <f>(G39/C39)*10</f>
        <v>2.4636078154878374</v>
      </c>
      <c r="L39" s="76">
        <f t="shared" si="0"/>
        <v>-1.053744966498721E-2</v>
      </c>
    </row>
    <row r="40" spans="1:12" ht="20.100000000000001" customHeight="1" x14ac:dyDescent="0.25">
      <c r="A40" s="45" t="s">
        <v>161</v>
      </c>
      <c r="B40" s="25">
        <v>54512.439999999995</v>
      </c>
      <c r="C40" s="188">
        <v>65164.259999999995</v>
      </c>
      <c r="D40" s="67">
        <f>(C40-B40)/B40</f>
        <v>0.19540163676401204</v>
      </c>
      <c r="F40" s="25">
        <v>12468.708999999997</v>
      </c>
      <c r="G40" s="188">
        <v>13755.287999999999</v>
      </c>
      <c r="H40" s="67">
        <f>(G40-F40)/F40</f>
        <v>0.10318461999554258</v>
      </c>
      <c r="J40" s="40">
        <f>(F40/B40)*10</f>
        <v>2.2873144185070413</v>
      </c>
      <c r="K40" s="201">
        <f>(G40/C40)*10</f>
        <v>2.1108638385519916</v>
      </c>
      <c r="L40" s="67">
        <f t="shared" si="0"/>
        <v>-7.7143124061720053E-2</v>
      </c>
    </row>
    <row r="41" spans="1:12" ht="20.100000000000001" customHeight="1" x14ac:dyDescent="0.25">
      <c r="A41" s="45" t="s">
        <v>172</v>
      </c>
      <c r="B41" s="25">
        <v>22785.32</v>
      </c>
      <c r="C41" s="188">
        <v>31120.679999999997</v>
      </c>
      <c r="D41" s="67">
        <f>(C41-B41)/B41</f>
        <v>0.36582150261659685</v>
      </c>
      <c r="F41" s="25">
        <v>5867.1060000000016</v>
      </c>
      <c r="G41" s="188">
        <v>7100.1869999999999</v>
      </c>
      <c r="H41" s="67">
        <f>(G41-F41)/F41</f>
        <v>0.21016852260722713</v>
      </c>
      <c r="J41" s="40">
        <f>(F41/B41)*10</f>
        <v>2.5749500116741841</v>
      </c>
      <c r="K41" s="201">
        <f>(G41/C41)*10</f>
        <v>2.2815012396901353</v>
      </c>
      <c r="L41" s="67">
        <f t="shared" si="0"/>
        <v>-0.11396290050433017</v>
      </c>
    </row>
    <row r="42" spans="1:12" ht="20.100000000000001" customHeight="1" x14ac:dyDescent="0.25">
      <c r="A42" s="45" t="s">
        <v>170</v>
      </c>
      <c r="B42" s="25">
        <v>15476.260000000007</v>
      </c>
      <c r="C42" s="188">
        <v>17779.819999999996</v>
      </c>
      <c r="D42" s="67">
        <f>(C42-B42)/B42</f>
        <v>0.14884474672821388</v>
      </c>
      <c r="F42" s="25">
        <v>4236.0210000000006</v>
      </c>
      <c r="G42" s="188">
        <v>4916.3109999999997</v>
      </c>
      <c r="H42" s="67">
        <f>(G42-F42)/F42</f>
        <v>0.16059646540940165</v>
      </c>
      <c r="J42" s="40">
        <f>(F42/B42)*10</f>
        <v>2.7371089656027996</v>
      </c>
      <c r="K42" s="201">
        <f>(G42/C42)*10</f>
        <v>2.7651072957993956</v>
      </c>
      <c r="L42" s="67">
        <f t="shared" si="0"/>
        <v>1.0229161698876646E-2</v>
      </c>
    </row>
    <row r="43" spans="1:12" ht="20.100000000000001" customHeight="1" x14ac:dyDescent="0.25">
      <c r="A43" s="45" t="s">
        <v>168</v>
      </c>
      <c r="B43" s="25">
        <v>15587.279999999997</v>
      </c>
      <c r="C43" s="188">
        <v>13351.47</v>
      </c>
      <c r="D43" s="67">
        <f>(C43-B43)/B43</f>
        <v>-0.14343811107518425</v>
      </c>
      <c r="F43" s="25">
        <v>5195.6840000000002</v>
      </c>
      <c r="G43" s="188">
        <v>4605.0600000000013</v>
      </c>
      <c r="H43" s="67">
        <f>(G43-F43)/F43</f>
        <v>-0.11367588944978156</v>
      </c>
      <c r="J43" s="40">
        <f>(F43/B43)*10</f>
        <v>3.3332845756283334</v>
      </c>
      <c r="K43" s="201">
        <f>(G43/C43)*10</f>
        <v>3.4491033571584264</v>
      </c>
      <c r="L43" s="67">
        <f t="shared" si="0"/>
        <v>3.4746142701680638E-2</v>
      </c>
    </row>
    <row r="44" spans="1:12" ht="20.100000000000001" customHeight="1" x14ac:dyDescent="0.25">
      <c r="A44" s="45" t="s">
        <v>167</v>
      </c>
      <c r="B44" s="25">
        <v>10852.110000000002</v>
      </c>
      <c r="C44" s="188">
        <v>13391.190000000004</v>
      </c>
      <c r="D44" s="67">
        <f>(C44-B44)/B44</f>
        <v>0.23397108949319545</v>
      </c>
      <c r="F44" s="25">
        <v>3289.4089999999997</v>
      </c>
      <c r="G44" s="188">
        <v>3896.4180000000006</v>
      </c>
      <c r="H44" s="67">
        <f>(G44-F44)/F44</f>
        <v>0.18453436468374745</v>
      </c>
      <c r="J44" s="40">
        <f>(F44/B44)*10</f>
        <v>3.0311239012505391</v>
      </c>
      <c r="K44" s="201">
        <f>(G44/C44)*10</f>
        <v>2.9096876379171679</v>
      </c>
      <c r="L44" s="67">
        <f t="shared" si="0"/>
        <v>-4.0063114306634152E-2</v>
      </c>
    </row>
    <row r="45" spans="1:12" ht="20.100000000000001" customHeight="1" x14ac:dyDescent="0.25">
      <c r="A45" s="45" t="s">
        <v>177</v>
      </c>
      <c r="B45" s="25">
        <v>9110.01</v>
      </c>
      <c r="C45" s="188">
        <v>10888.75</v>
      </c>
      <c r="D45" s="67">
        <f>(C45-B45)/B45</f>
        <v>0.19525115779236243</v>
      </c>
      <c r="F45" s="25">
        <v>3217.949000000001</v>
      </c>
      <c r="G45" s="188">
        <v>3691.5009999999988</v>
      </c>
      <c r="H45" s="67">
        <f>(G45-F45)/F45</f>
        <v>0.14715957275892119</v>
      </c>
      <c r="J45" s="40">
        <f>(F45/B45)*10</f>
        <v>3.5323221379559415</v>
      </c>
      <c r="K45" s="201">
        <f>(G45/C45)*10</f>
        <v>3.3901972219033394</v>
      </c>
      <c r="L45" s="67">
        <f t="shared" si="0"/>
        <v>-4.0235547750705987E-2</v>
      </c>
    </row>
    <row r="46" spans="1:12" ht="20.100000000000001" customHeight="1" x14ac:dyDescent="0.25">
      <c r="A46" s="45" t="s">
        <v>174</v>
      </c>
      <c r="B46" s="25">
        <v>6620.2600000000011</v>
      </c>
      <c r="C46" s="188">
        <v>9600.8499999999985</v>
      </c>
      <c r="D46" s="67">
        <f>(C46-B46)/B46</f>
        <v>0.45022249881424548</v>
      </c>
      <c r="F46" s="25">
        <v>2079.2479999999991</v>
      </c>
      <c r="G46" s="188">
        <v>3359.1150000000007</v>
      </c>
      <c r="H46" s="67">
        <f>(G46-F46)/F46</f>
        <v>0.6155432156241113</v>
      </c>
      <c r="J46" s="40">
        <f>(F46/B46)*10</f>
        <v>3.1407346539259766</v>
      </c>
      <c r="K46" s="201">
        <f>(G46/C46)*10</f>
        <v>3.4987683382200547</v>
      </c>
      <c r="L46" s="67">
        <f t="shared" si="0"/>
        <v>0.11399679493666533</v>
      </c>
    </row>
    <row r="47" spans="1:12" ht="20.100000000000001" customHeight="1" x14ac:dyDescent="0.25">
      <c r="A47" s="45" t="s">
        <v>173</v>
      </c>
      <c r="B47" s="25">
        <v>4147.7100000000009</v>
      </c>
      <c r="C47" s="188">
        <v>4593.6600000000026</v>
      </c>
      <c r="D47" s="67">
        <f>(C47-B47)/B47</f>
        <v>0.10751716007146149</v>
      </c>
      <c r="F47" s="25">
        <v>1761.7680000000003</v>
      </c>
      <c r="G47" s="188">
        <v>1888.7539999999999</v>
      </c>
      <c r="H47" s="67">
        <f>(G47-F47)/F47</f>
        <v>7.2078730003042185E-2</v>
      </c>
      <c r="J47" s="40">
        <f>(F47/B47)*10</f>
        <v>4.247567935077428</v>
      </c>
      <c r="K47" s="201">
        <f>(G47/C47)*10</f>
        <v>4.1116538881850175</v>
      </c>
      <c r="L47" s="67">
        <f t="shared" si="0"/>
        <v>-3.1998086662722899E-2</v>
      </c>
    </row>
    <row r="48" spans="1:12" ht="20.100000000000001" customHeight="1" x14ac:dyDescent="0.25">
      <c r="A48" s="45" t="s">
        <v>185</v>
      </c>
      <c r="B48" s="25">
        <v>1691.3999999999994</v>
      </c>
      <c r="C48" s="188">
        <v>4521.07</v>
      </c>
      <c r="D48" s="67">
        <f>(C48-B48)/B48</f>
        <v>1.672975050254228</v>
      </c>
      <c r="F48" s="25">
        <v>610.53000000000009</v>
      </c>
      <c r="G48" s="188">
        <v>1294.933</v>
      </c>
      <c r="H48" s="67">
        <f>(G48-F48)/F48</f>
        <v>1.1209981491490997</v>
      </c>
      <c r="J48" s="40">
        <f>(F48/B48)*10</f>
        <v>3.6096133380631445</v>
      </c>
      <c r="K48" s="201">
        <f>(G48/C48)*10</f>
        <v>2.8642179837958714</v>
      </c>
      <c r="L48" s="67">
        <f t="shared" si="0"/>
        <v>-0.20650282577558271</v>
      </c>
    </row>
    <row r="49" spans="1:12" ht="20.100000000000001" customHeight="1" x14ac:dyDescent="0.25">
      <c r="A49" s="45" t="s">
        <v>178</v>
      </c>
      <c r="B49" s="25">
        <v>4553.1200000000008</v>
      </c>
      <c r="C49" s="188">
        <v>4230.8500000000004</v>
      </c>
      <c r="D49" s="67">
        <f>(C49-B49)/B49</f>
        <v>-7.0780036546368288E-2</v>
      </c>
      <c r="F49" s="25">
        <v>1297.3120000000001</v>
      </c>
      <c r="G49" s="188">
        <v>1260.0719999999997</v>
      </c>
      <c r="H49" s="67">
        <f>(G49-F49)/F49</f>
        <v>-2.8705508004242972E-2</v>
      </c>
      <c r="J49" s="40">
        <f>(F49/B49)*10</f>
        <v>2.849281371894437</v>
      </c>
      <c r="K49" s="201">
        <f>(G49/C49)*10</f>
        <v>2.9782951416382044</v>
      </c>
      <c r="L49" s="67">
        <f t="shared" si="0"/>
        <v>4.5279406595772058E-2</v>
      </c>
    </row>
    <row r="50" spans="1:12" ht="20.100000000000001" customHeight="1" x14ac:dyDescent="0.25">
      <c r="A50" s="45" t="s">
        <v>190</v>
      </c>
      <c r="B50" s="25">
        <v>2154.0799999999995</v>
      </c>
      <c r="C50" s="188">
        <v>2023.4899999999996</v>
      </c>
      <c r="D50" s="67">
        <f>(C50-B50)/B50</f>
        <v>-6.0624489341157224E-2</v>
      </c>
      <c r="F50" s="25">
        <v>594.37000000000012</v>
      </c>
      <c r="G50" s="188">
        <v>564.32099999999991</v>
      </c>
      <c r="H50" s="67">
        <f>(G50-F50)/F50</f>
        <v>-5.0556050944698082E-2</v>
      </c>
      <c r="J50" s="40">
        <f>(F50/B50)*10</f>
        <v>2.7592754215256643</v>
      </c>
      <c r="K50" s="201">
        <f>(G50/C50)*10</f>
        <v>2.7888499572520749</v>
      </c>
      <c r="L50" s="67">
        <f t="shared" si="0"/>
        <v>1.0718225333974866E-2</v>
      </c>
    </row>
    <row r="51" spans="1:12" ht="20.100000000000001" customHeight="1" x14ac:dyDescent="0.25">
      <c r="A51" s="45" t="s">
        <v>187</v>
      </c>
      <c r="B51" s="25">
        <v>1009.4499999999999</v>
      </c>
      <c r="C51" s="188">
        <v>1594.4</v>
      </c>
      <c r="D51" s="67">
        <f>(C51-B51)/B51</f>
        <v>0.5794739709742931</v>
      </c>
      <c r="F51" s="25">
        <v>425.05500000000006</v>
      </c>
      <c r="G51" s="188">
        <v>524.94799999999998</v>
      </c>
      <c r="H51" s="67">
        <f>(G51-F51)/F51</f>
        <v>0.23501193963134159</v>
      </c>
      <c r="J51" s="40">
        <f>(F51/B51)*10</f>
        <v>4.2107583337461003</v>
      </c>
      <c r="K51" s="201">
        <f>(G51/C51)*10</f>
        <v>3.2924485699949821</v>
      </c>
      <c r="L51" s="67">
        <f t="shared" si="0"/>
        <v>-0.21808655139183541</v>
      </c>
    </row>
    <row r="52" spans="1:12" ht="20.100000000000001" customHeight="1" x14ac:dyDescent="0.25">
      <c r="A52" s="45" t="s">
        <v>189</v>
      </c>
      <c r="B52" s="25">
        <v>1174.7799999999997</v>
      </c>
      <c r="C52" s="188">
        <v>1656.6500000000005</v>
      </c>
      <c r="D52" s="67">
        <f>(C52-B52)/B52</f>
        <v>0.4101789271182697</v>
      </c>
      <c r="F52" s="25">
        <v>334.65099999999995</v>
      </c>
      <c r="G52" s="188">
        <v>485.97100000000034</v>
      </c>
      <c r="H52" s="67">
        <f>(G52-F52)/F52</f>
        <v>0.45217256186295696</v>
      </c>
      <c r="J52" s="40">
        <f>(F52/B52)*10</f>
        <v>2.8486269769659001</v>
      </c>
      <c r="K52" s="201">
        <f>(G52/C52)*10</f>
        <v>2.9334560709866309</v>
      </c>
      <c r="L52" s="67">
        <f t="shared" si="0"/>
        <v>2.9778940769241428E-2</v>
      </c>
    </row>
    <row r="53" spans="1:12" ht="20.100000000000001" customHeight="1" x14ac:dyDescent="0.25">
      <c r="A53" s="45" t="s">
        <v>186</v>
      </c>
      <c r="B53" s="25">
        <v>1222.6899999999998</v>
      </c>
      <c r="C53" s="188">
        <v>1254.31</v>
      </c>
      <c r="D53" s="67">
        <f>(C53-B53)/B53</f>
        <v>2.5861011376555075E-2</v>
      </c>
      <c r="F53" s="25">
        <v>334.9140000000001</v>
      </c>
      <c r="G53" s="188">
        <v>326.71699999999998</v>
      </c>
      <c r="H53" s="67">
        <f>(G53-F53)/F53</f>
        <v>-2.4474939835301343E-2</v>
      </c>
      <c r="J53" s="40">
        <f>(F53/B53)*10</f>
        <v>2.7391571044173109</v>
      </c>
      <c r="K53" s="201">
        <f>(G53/C53)*10</f>
        <v>2.6047548054308747</v>
      </c>
      <c r="L53" s="67">
        <f t="shared" si="0"/>
        <v>-4.9067028236420562E-2</v>
      </c>
    </row>
    <row r="54" spans="1:12" ht="20.100000000000001" customHeight="1" x14ac:dyDescent="0.25">
      <c r="A54" s="45" t="s">
        <v>188</v>
      </c>
      <c r="B54" s="25">
        <v>1129.2800000000002</v>
      </c>
      <c r="C54" s="188">
        <v>854.93999999999971</v>
      </c>
      <c r="D54" s="67">
        <f>(C54-B54)/B54</f>
        <v>-0.24293355058090149</v>
      </c>
      <c r="F54" s="25">
        <v>378.06200000000007</v>
      </c>
      <c r="G54" s="188">
        <v>285.29300000000001</v>
      </c>
      <c r="H54" s="67">
        <f>(G54-F54)/F54</f>
        <v>-0.24538038734387493</v>
      </c>
      <c r="J54" s="40">
        <f>(F54/B54)*10</f>
        <v>3.3478145366959478</v>
      </c>
      <c r="K54" s="201">
        <f>(G54/C54)*10</f>
        <v>3.3369944089643728</v>
      </c>
      <c r="L54" s="67">
        <f t="shared" si="0"/>
        <v>-3.2319973561778046E-3</v>
      </c>
    </row>
    <row r="55" spans="1:12" ht="20.100000000000001" customHeight="1" x14ac:dyDescent="0.25">
      <c r="A55" s="45" t="s">
        <v>194</v>
      </c>
      <c r="B55" s="25">
        <v>162.81</v>
      </c>
      <c r="C55" s="188">
        <v>148.73000000000002</v>
      </c>
      <c r="D55" s="67">
        <f>(C55-B55)/B55</f>
        <v>-8.6481174375038286E-2</v>
      </c>
      <c r="F55" s="25">
        <v>115.114</v>
      </c>
      <c r="G55" s="188">
        <v>90.950999999999979</v>
      </c>
      <c r="H55" s="67">
        <f>(G55-F55)/F55</f>
        <v>-0.20990496377504061</v>
      </c>
      <c r="J55" s="40">
        <f>(F55/B55)*10</f>
        <v>7.0704502180455755</v>
      </c>
      <c r="K55" s="201">
        <f>(G55/C55)*10</f>
        <v>6.1151751495999438</v>
      </c>
      <c r="L55" s="67">
        <f t="shared" si="0"/>
        <v>-0.13510809622950579</v>
      </c>
    </row>
    <row r="56" spans="1:12" ht="20.100000000000001" customHeight="1" x14ac:dyDescent="0.25">
      <c r="A56" s="45" t="s">
        <v>191</v>
      </c>
      <c r="B56" s="25">
        <v>133.28</v>
      </c>
      <c r="C56" s="188">
        <v>272.39000000000004</v>
      </c>
      <c r="D56" s="67">
        <f>(C56-B56)/B56</f>
        <v>1.0437424969987998</v>
      </c>
      <c r="F56" s="25">
        <v>46.290000000000013</v>
      </c>
      <c r="G56" s="188">
        <v>84.029000000000011</v>
      </c>
      <c r="H56" s="67">
        <f>(G56-F56)/F56</f>
        <v>0.8152732771656942</v>
      </c>
      <c r="J56" s="40">
        <f>(F56/B56)*10</f>
        <v>3.4731392557022818</v>
      </c>
      <c r="K56" s="201">
        <f>(G56/C56)*10</f>
        <v>3.0848782994970447</v>
      </c>
      <c r="L56" s="67">
        <f t="shared" ref="L56" si="2">(K56-J56)/J56</f>
        <v>-0.111789631114785</v>
      </c>
    </row>
    <row r="57" spans="1:12" ht="20.100000000000001" customHeight="1" x14ac:dyDescent="0.25">
      <c r="A57" s="45" t="s">
        <v>192</v>
      </c>
      <c r="B57" s="25">
        <v>367.71999999999986</v>
      </c>
      <c r="C57" s="188">
        <v>209.71</v>
      </c>
      <c r="D57" s="67">
        <f>(C57-B57)/B57</f>
        <v>-0.42970194713368842</v>
      </c>
      <c r="F57" s="25">
        <v>130.17500000000001</v>
      </c>
      <c r="G57" s="188">
        <v>77.045000000000002</v>
      </c>
      <c r="H57" s="67">
        <f>(G57-F57)/F57</f>
        <v>-0.4081428845784521</v>
      </c>
      <c r="J57" s="40">
        <f>(F57/B57)*10</f>
        <v>3.5400576525617335</v>
      </c>
      <c r="K57" s="201">
        <f>(G57/C57)*10</f>
        <v>3.673882981259835</v>
      </c>
      <c r="L57" s="67">
        <f t="shared" ref="L57:L58" si="3">(K57-J57)/J57</f>
        <v>3.7803149505562399E-2</v>
      </c>
    </row>
    <row r="58" spans="1:12" ht="20.100000000000001" customHeight="1" x14ac:dyDescent="0.25">
      <c r="A58" s="45" t="s">
        <v>180</v>
      </c>
      <c r="B58" s="25">
        <v>714.96</v>
      </c>
      <c r="C58" s="188">
        <v>173.04999999999995</v>
      </c>
      <c r="D58" s="67">
        <f>(C58-B58)/B58</f>
        <v>-0.75795848718809455</v>
      </c>
      <c r="F58" s="25">
        <v>197.77</v>
      </c>
      <c r="G58" s="188">
        <v>72.686999999999998</v>
      </c>
      <c r="H58" s="67">
        <f>(G58-F58)/F58</f>
        <v>-0.63246700712949389</v>
      </c>
      <c r="J58" s="40">
        <f>(F58/B58)*10</f>
        <v>2.7661687367125429</v>
      </c>
      <c r="K58" s="201">
        <f>(G58/C58)*10</f>
        <v>4.200346720600983</v>
      </c>
      <c r="L58" s="67">
        <f t="shared" si="3"/>
        <v>0.51847089617276598</v>
      </c>
    </row>
    <row r="59" spans="1:12" ht="20.100000000000001" customHeight="1" x14ac:dyDescent="0.25">
      <c r="A59" s="45" t="s">
        <v>215</v>
      </c>
      <c r="B59" s="25">
        <v>98.88000000000001</v>
      </c>
      <c r="C59" s="188">
        <v>139.71999999999997</v>
      </c>
      <c r="D59" s="67">
        <f>(C59-B59)/B59</f>
        <v>0.41302588996763712</v>
      </c>
      <c r="F59" s="25">
        <v>51.064000000000007</v>
      </c>
      <c r="G59" s="188">
        <v>66.230999999999995</v>
      </c>
      <c r="H59" s="67">
        <f>(G59-F59)/F59</f>
        <v>0.29701942660191105</v>
      </c>
      <c r="J59" s="40">
        <f>(F59/B59)*10</f>
        <v>5.1642394822006477</v>
      </c>
      <c r="K59" s="201">
        <f>(G59/C59)*10</f>
        <v>4.7402662467792736</v>
      </c>
      <c r="L59" s="67">
        <f t="shared" ref="L59" si="4">(K59-J59)/J59</f>
        <v>-8.2097903647316048E-2</v>
      </c>
    </row>
    <row r="60" spans="1:12" ht="20.100000000000001" customHeight="1" x14ac:dyDescent="0.25">
      <c r="A60" s="45" t="s">
        <v>193</v>
      </c>
      <c r="B60" s="25">
        <v>163.07000000000005</v>
      </c>
      <c r="C60" s="188">
        <v>119.71</v>
      </c>
      <c r="D60" s="67">
        <f>(C60-B60)/B60</f>
        <v>-0.26589808057889275</v>
      </c>
      <c r="F60" s="25">
        <v>39.088000000000001</v>
      </c>
      <c r="G60" s="188">
        <v>42.129000000000019</v>
      </c>
      <c r="H60" s="67">
        <f>(G60-F60)/F60</f>
        <v>7.7798812934916542E-2</v>
      </c>
      <c r="J60" s="40">
        <f>(F60/B60)*10</f>
        <v>2.3970074201263256</v>
      </c>
      <c r="K60" s="201">
        <f>(G60/C60)*10</f>
        <v>3.5192548659259897</v>
      </c>
      <c r="L60" s="67">
        <f t="shared" ref="L60" si="5">(K60-J60)/J60</f>
        <v>0.46818688852474227</v>
      </c>
    </row>
    <row r="61" spans="1:12" ht="20.100000000000001" customHeight="1" thickBot="1" x14ac:dyDescent="0.3">
      <c r="A61" s="14" t="s">
        <v>17</v>
      </c>
      <c r="B61" s="25">
        <f>B62-SUM(B39:B60)</f>
        <v>36638.879999999976</v>
      </c>
      <c r="C61" s="188">
        <f>C62-SUM(C39:C60)</f>
        <v>202.63999999989755</v>
      </c>
      <c r="D61" s="67">
        <f>(C61-B61)/B61</f>
        <v>-0.99446926325259133</v>
      </c>
      <c r="F61" s="25">
        <f>F62-SUM(F39:F60)</f>
        <v>10590.690999999984</v>
      </c>
      <c r="G61" s="188">
        <f>G62-SUM(G39:G60)</f>
        <v>87.746999999973923</v>
      </c>
      <c r="H61" s="67">
        <f>(G61-F61)/F61</f>
        <v>-0.99171470492341118</v>
      </c>
      <c r="J61" s="40">
        <f>(F61/B61)*10</f>
        <v>2.8905607922512893</v>
      </c>
      <c r="K61" s="201">
        <f>(G61/C61)*10</f>
        <v>4.3301914725630812</v>
      </c>
      <c r="L61" s="67">
        <f t="shared" si="0"/>
        <v>0.49804546030341318</v>
      </c>
    </row>
    <row r="62" spans="1:12" ht="26.25" customHeight="1" thickBot="1" x14ac:dyDescent="0.3">
      <c r="A62" s="18" t="s">
        <v>18</v>
      </c>
      <c r="B62" s="47">
        <v>271240.15999999997</v>
      </c>
      <c r="C62" s="199">
        <v>270745.87</v>
      </c>
      <c r="D62" s="72">
        <f>(C62-B62)/B62</f>
        <v>-1.8223333889789001E-3</v>
      </c>
      <c r="E62" s="2"/>
      <c r="F62" s="47">
        <v>73412.378999999986</v>
      </c>
      <c r="G62" s="199">
        <v>70020.827999999994</v>
      </c>
      <c r="H62" s="72">
        <f>(G62-F62)/F62</f>
        <v>-4.6198625438905787E-2</v>
      </c>
      <c r="I62" s="2"/>
      <c r="J62" s="35">
        <f>(F62/B62)*10</f>
        <v>2.7065453360593801</v>
      </c>
      <c r="K62" s="194">
        <f>(G62/C62)*10</f>
        <v>2.5862196162031941</v>
      </c>
      <c r="L62" s="72">
        <f t="shared" si="0"/>
        <v>-4.4457308086837871E-2</v>
      </c>
    </row>
    <row r="64" spans="1:12" ht="15.75" thickBot="1" x14ac:dyDescent="0.3"/>
    <row r="65" spans="1:12" x14ac:dyDescent="0.25">
      <c r="A65" s="382" t="s">
        <v>15</v>
      </c>
      <c r="B65" s="377" t="s">
        <v>1</v>
      </c>
      <c r="C65" s="370"/>
      <c r="D65" s="178" t="s">
        <v>0</v>
      </c>
      <c r="F65" s="385" t="s">
        <v>19</v>
      </c>
      <c r="G65" s="386"/>
      <c r="H65" s="178" t="s">
        <v>0</v>
      </c>
      <c r="J65" s="369" t="s">
        <v>22</v>
      </c>
      <c r="K65" s="370"/>
      <c r="L65" s="178" t="s">
        <v>0</v>
      </c>
    </row>
    <row r="66" spans="1:12" x14ac:dyDescent="0.25">
      <c r="A66" s="383"/>
      <c r="B66" s="380" t="str">
        <f>B5</f>
        <v>jan-dez</v>
      </c>
      <c r="C66" s="372"/>
      <c r="D66" s="179" t="str">
        <f>D37</f>
        <v>2020/2019</v>
      </c>
      <c r="F66" s="367" t="str">
        <f>B5</f>
        <v>jan-dez</v>
      </c>
      <c r="G66" s="372"/>
      <c r="H66" s="179" t="str">
        <f>H37</f>
        <v>2020/2019</v>
      </c>
      <c r="J66" s="367" t="str">
        <f>B5</f>
        <v>jan-dez</v>
      </c>
      <c r="K66" s="368"/>
      <c r="L66" s="179" t="str">
        <f>L37</f>
        <v>2020/2019</v>
      </c>
    </row>
    <row r="67" spans="1:12" ht="19.5" customHeight="1" thickBot="1" x14ac:dyDescent="0.3">
      <c r="A67" s="384"/>
      <c r="B67" s="120">
        <f>B6</f>
        <v>2019</v>
      </c>
      <c r="C67" s="182">
        <f>C6</f>
        <v>2020</v>
      </c>
      <c r="D67" s="180" t="s">
        <v>1</v>
      </c>
      <c r="F67" s="31">
        <f>B6</f>
        <v>2019</v>
      </c>
      <c r="G67" s="182">
        <f>C6</f>
        <v>2020</v>
      </c>
      <c r="H67" s="323">
        <v>1000</v>
      </c>
      <c r="J67" s="31">
        <f>B6</f>
        <v>2019</v>
      </c>
      <c r="K67" s="182">
        <f>C6</f>
        <v>2020</v>
      </c>
      <c r="L67" s="180"/>
    </row>
    <row r="68" spans="1:12" ht="20.100000000000001" customHeight="1" x14ac:dyDescent="0.25">
      <c r="A68" s="45" t="s">
        <v>164</v>
      </c>
      <c r="B68" s="46">
        <v>71510.790000000008</v>
      </c>
      <c r="C68" s="195">
        <v>82076.579999999958</v>
      </c>
      <c r="D68" s="76">
        <f>(C68-B68)/B68</f>
        <v>0.14775098974574255</v>
      </c>
      <c r="F68" s="25">
        <v>24150.770000000004</v>
      </c>
      <c r="G68" s="195">
        <v>29696.68099999999</v>
      </c>
      <c r="H68" s="76">
        <f>(G68-F68)/F68</f>
        <v>0.22963702606583494</v>
      </c>
      <c r="J68" s="49">
        <f>(F68/B68)*10</f>
        <v>3.3772204166671909</v>
      </c>
      <c r="K68" s="197">
        <f>(G68/C68)*10</f>
        <v>3.6181674480101393</v>
      </c>
      <c r="L68" s="76">
        <f t="shared" si="0"/>
        <v>7.1344775174824682E-2</v>
      </c>
    </row>
    <row r="69" spans="1:12" ht="20.100000000000001" customHeight="1" x14ac:dyDescent="0.25">
      <c r="A69" s="45" t="s">
        <v>162</v>
      </c>
      <c r="B69" s="25">
        <v>85355.31</v>
      </c>
      <c r="C69" s="188">
        <v>92798.15</v>
      </c>
      <c r="D69" s="67">
        <f>(C69-B69)/B69</f>
        <v>8.7198324275314529E-2</v>
      </c>
      <c r="F69" s="25">
        <v>27722.767</v>
      </c>
      <c r="G69" s="188">
        <v>28771.856000000003</v>
      </c>
      <c r="H69" s="67">
        <f>(G69-F69)/F69</f>
        <v>3.7842146132094377E-2</v>
      </c>
      <c r="J69" s="48">
        <f>(F69/B69)*10</f>
        <v>3.2479252901781974</v>
      </c>
      <c r="K69" s="191">
        <f>(G69/C69)*10</f>
        <v>3.1004773263260104</v>
      </c>
      <c r="L69" s="67">
        <f t="shared" si="0"/>
        <v>-4.5397584820707909E-2</v>
      </c>
    </row>
    <row r="70" spans="1:12" ht="20.100000000000001" customHeight="1" x14ac:dyDescent="0.25">
      <c r="A70" s="45" t="s">
        <v>165</v>
      </c>
      <c r="B70" s="25">
        <v>61213.159999999989</v>
      </c>
      <c r="C70" s="188">
        <v>68722.440000000017</v>
      </c>
      <c r="D70" s="67">
        <f>(C70-B70)/B70</f>
        <v>0.12267427461676589</v>
      </c>
      <c r="F70" s="25">
        <v>22073.101000000002</v>
      </c>
      <c r="G70" s="188">
        <v>23859.733999999997</v>
      </c>
      <c r="H70" s="67">
        <f>(G70-F70)/F70</f>
        <v>8.0941640234418993E-2</v>
      </c>
      <c r="J70" s="48">
        <f>(F70/B70)*10</f>
        <v>3.6059404546342662</v>
      </c>
      <c r="K70" s="191">
        <f>(G70/C70)*10</f>
        <v>3.471898553078149</v>
      </c>
      <c r="L70" s="67">
        <f t="shared" si="0"/>
        <v>-3.7172522187339456E-2</v>
      </c>
    </row>
    <row r="71" spans="1:12" ht="20.100000000000001" customHeight="1" x14ac:dyDescent="0.25">
      <c r="A71" s="45" t="s">
        <v>169</v>
      </c>
      <c r="B71" s="25">
        <v>33425.19</v>
      </c>
      <c r="C71" s="188">
        <v>37233.32</v>
      </c>
      <c r="D71" s="67">
        <f>(C71-B71)/B71</f>
        <v>0.11392994325537109</v>
      </c>
      <c r="F71" s="25">
        <v>13158.098000000002</v>
      </c>
      <c r="G71" s="188">
        <v>14253.547999999995</v>
      </c>
      <c r="H71" s="67">
        <f>(G71-F71)/F71</f>
        <v>8.3252913908985426E-2</v>
      </c>
      <c r="J71" s="48">
        <f>(F71/B71)*10</f>
        <v>3.9365813627387016</v>
      </c>
      <c r="K71" s="191">
        <f>(G71/C71)*10</f>
        <v>3.8281700369454015</v>
      </c>
      <c r="L71" s="67">
        <f t="shared" si="0"/>
        <v>-2.7539460207645191E-2</v>
      </c>
    </row>
    <row r="72" spans="1:12" ht="20.100000000000001" customHeight="1" x14ac:dyDescent="0.25">
      <c r="A72" s="45" t="s">
        <v>163</v>
      </c>
      <c r="B72" s="25"/>
      <c r="C72" s="188">
        <v>49656.79</v>
      </c>
      <c r="D72" s="67"/>
      <c r="F72" s="25"/>
      <c r="G72" s="188">
        <v>13985.216000000002</v>
      </c>
      <c r="H72" s="67"/>
      <c r="J72" s="48"/>
      <c r="K72" s="191">
        <f>(G72/C72)*10</f>
        <v>2.8163753637720039</v>
      </c>
      <c r="L72" s="67"/>
    </row>
    <row r="73" spans="1:12" ht="20.100000000000001" customHeight="1" x14ac:dyDescent="0.25">
      <c r="A73" s="45" t="s">
        <v>176</v>
      </c>
      <c r="B73" s="25">
        <v>14270.769999999995</v>
      </c>
      <c r="C73" s="188">
        <v>9171.2099999999991</v>
      </c>
      <c r="D73" s="67">
        <f>(C73-B73)/B73</f>
        <v>-0.35734301652959144</v>
      </c>
      <c r="F73" s="25">
        <v>6753.08</v>
      </c>
      <c r="G73" s="188">
        <v>4419.8660000000018</v>
      </c>
      <c r="H73" s="67">
        <f>(G73-F73)/F73</f>
        <v>-0.3455036812832068</v>
      </c>
      <c r="J73" s="48">
        <f>(F73/B73)*10</f>
        <v>4.7321062563547747</v>
      </c>
      <c r="K73" s="191">
        <f>(G73/C73)*10</f>
        <v>4.8192833879062871</v>
      </c>
      <c r="L73" s="67">
        <f t="shared" ref="L73:L75" si="6">(K73-J73)/J73</f>
        <v>1.8422479722310061E-2</v>
      </c>
    </row>
    <row r="74" spans="1:12" ht="20.100000000000001" customHeight="1" x14ac:dyDescent="0.25">
      <c r="A74" s="45" t="s">
        <v>175</v>
      </c>
      <c r="B74" s="25">
        <v>7547.1299999999992</v>
      </c>
      <c r="C74" s="188">
        <v>10712.210000000001</v>
      </c>
      <c r="D74" s="67">
        <f>(C74-B74)/B74</f>
        <v>0.41937531220477214</v>
      </c>
      <c r="F74" s="25">
        <v>2925.4670000000006</v>
      </c>
      <c r="G74" s="188">
        <v>3895.603999999998</v>
      </c>
      <c r="H74" s="67">
        <f>(G74-F74)/F74</f>
        <v>0.33161782375258286</v>
      </c>
      <c r="J74" s="48">
        <f>(F74/B74)*10</f>
        <v>3.8762642222937735</v>
      </c>
      <c r="K74" s="191">
        <f>(G74/C74)*10</f>
        <v>3.6366015976161759</v>
      </c>
      <c r="L74" s="67">
        <f t="shared" si="6"/>
        <v>-6.182824774926661E-2</v>
      </c>
    </row>
    <row r="75" spans="1:12" ht="20.100000000000001" customHeight="1" x14ac:dyDescent="0.25">
      <c r="A75" s="45" t="s">
        <v>171</v>
      </c>
      <c r="B75" s="25">
        <v>15883.62</v>
      </c>
      <c r="C75" s="188">
        <v>8395.5</v>
      </c>
      <c r="D75" s="67">
        <f>(C75-B75)/B75</f>
        <v>-0.47143661205694926</v>
      </c>
      <c r="F75" s="25">
        <v>6592.7129999999988</v>
      </c>
      <c r="G75" s="188">
        <v>3516.3020000000001</v>
      </c>
      <c r="H75" s="67">
        <f>(G75-F75)/F75</f>
        <v>-0.4666380896605084</v>
      </c>
      <c r="J75" s="48">
        <f>(F75/B75)*10</f>
        <v>4.1506363159027968</v>
      </c>
      <c r="K75" s="191">
        <f>(G75/C75)*10</f>
        <v>4.1883175510690247</v>
      </c>
      <c r="L75" s="67">
        <f t="shared" si="6"/>
        <v>9.0784237158663059E-3</v>
      </c>
    </row>
    <row r="76" spans="1:12" ht="20.100000000000001" customHeight="1" x14ac:dyDescent="0.25">
      <c r="A76" s="45" t="s">
        <v>181</v>
      </c>
      <c r="B76" s="25">
        <v>5098.2500000000009</v>
      </c>
      <c r="C76" s="188">
        <v>5763.13</v>
      </c>
      <c r="D76" s="67">
        <f>(C76-B76)/B76</f>
        <v>0.13041337713921425</v>
      </c>
      <c r="F76" s="25">
        <v>1537.2230000000002</v>
      </c>
      <c r="G76" s="188">
        <v>1925.1569999999997</v>
      </c>
      <c r="H76" s="67">
        <f>(G76-F76)/F76</f>
        <v>0.25236026262942945</v>
      </c>
      <c r="J76" s="48">
        <f>(F76/B76)*10</f>
        <v>3.0151973716471336</v>
      </c>
      <c r="K76" s="191">
        <f>(G76/C76)*10</f>
        <v>3.3404712369840688</v>
      </c>
      <c r="L76" s="67">
        <f t="shared" ref="L76:L81" si="7">(K76-J76)/J76</f>
        <v>0.10787813374858624</v>
      </c>
    </row>
    <row r="77" spans="1:12" ht="20.100000000000001" customHeight="1" x14ac:dyDescent="0.25">
      <c r="A77" s="45" t="s">
        <v>182</v>
      </c>
      <c r="B77" s="25">
        <v>3622.8499999999995</v>
      </c>
      <c r="C77" s="188">
        <v>3045.9500000000007</v>
      </c>
      <c r="D77" s="67">
        <f>(C77-B77)/B77</f>
        <v>-0.15923927294809304</v>
      </c>
      <c r="F77" s="25">
        <v>2319.2470000000008</v>
      </c>
      <c r="G77" s="188">
        <v>1763.6690000000001</v>
      </c>
      <c r="H77" s="67">
        <f>(G77-F77)/F77</f>
        <v>-0.23955102669099085</v>
      </c>
      <c r="J77" s="48">
        <f>(F77/B77)*10</f>
        <v>6.4017196406144361</v>
      </c>
      <c r="K77" s="191">
        <f>(G77/C77)*10</f>
        <v>5.790209950918431</v>
      </c>
      <c r="L77" s="67">
        <f t="shared" si="7"/>
        <v>-9.5522722647271768E-2</v>
      </c>
    </row>
    <row r="78" spans="1:12" ht="20.100000000000001" customHeight="1" x14ac:dyDescent="0.25">
      <c r="A78" s="45" t="s">
        <v>179</v>
      </c>
      <c r="B78" s="25">
        <v>8390.1099999999988</v>
      </c>
      <c r="C78" s="188">
        <v>7764.4900000000016</v>
      </c>
      <c r="D78" s="67">
        <f>(C78-B78)/B78</f>
        <v>-7.456636444575783E-2</v>
      </c>
      <c r="F78" s="25">
        <v>2060.119999999999</v>
      </c>
      <c r="G78" s="188">
        <v>1672.2459999999996</v>
      </c>
      <c r="H78" s="67">
        <f>(G78-F78)/F78</f>
        <v>-0.18827738190008325</v>
      </c>
      <c r="J78" s="48">
        <f>(F78/B78)*10</f>
        <v>2.4554147681019671</v>
      </c>
      <c r="K78" s="191">
        <f>(G78/C78)*10</f>
        <v>2.1537100311804114</v>
      </c>
      <c r="L78" s="67">
        <f t="shared" si="7"/>
        <v>-0.12287322730194915</v>
      </c>
    </row>
    <row r="79" spans="1:12" ht="20.100000000000001" customHeight="1" x14ac:dyDescent="0.25">
      <c r="A79" s="45" t="s">
        <v>202</v>
      </c>
      <c r="B79" s="25">
        <v>5822.79</v>
      </c>
      <c r="C79" s="188">
        <v>5411.6000000000013</v>
      </c>
      <c r="D79" s="67">
        <f>(C79-B79)/B79</f>
        <v>-7.0617350101926865E-2</v>
      </c>
      <c r="F79" s="25">
        <v>1414.0729999999999</v>
      </c>
      <c r="G79" s="188">
        <v>1281.626</v>
      </c>
      <c r="H79" s="67">
        <f>(G79-F79)/F79</f>
        <v>-9.3663481305420515E-2</v>
      </c>
      <c r="J79" s="48">
        <f>(F79/B79)*10</f>
        <v>2.4285145093675022</v>
      </c>
      <c r="K79" s="191">
        <f>(G79/C79)*10</f>
        <v>2.3682940350358486</v>
      </c>
      <c r="L79" s="67">
        <f t="shared" si="7"/>
        <v>-2.479724708226589E-2</v>
      </c>
    </row>
    <row r="80" spans="1:12" ht="20.100000000000001" customHeight="1" x14ac:dyDescent="0.25">
      <c r="A80" s="45" t="s">
        <v>198</v>
      </c>
      <c r="B80" s="25">
        <v>2282.2199999999998</v>
      </c>
      <c r="C80" s="188">
        <v>2946.3799999999992</v>
      </c>
      <c r="D80" s="67">
        <f>(C80-B80)/B80</f>
        <v>0.29101488901157618</v>
      </c>
      <c r="F80" s="25">
        <v>868.4749999999998</v>
      </c>
      <c r="G80" s="188">
        <v>1065.337</v>
      </c>
      <c r="H80" s="67">
        <f>(G80-F80)/F80</f>
        <v>0.22667549440110565</v>
      </c>
      <c r="J80" s="48">
        <f>(F80/B80)*10</f>
        <v>3.8053956235595159</v>
      </c>
      <c r="K80" s="191">
        <f>(G80/C80)*10</f>
        <v>3.6157488171926238</v>
      </c>
      <c r="L80" s="67">
        <f t="shared" si="7"/>
        <v>-4.9836291709795748E-2</v>
      </c>
    </row>
    <row r="81" spans="1:12" ht="20.100000000000001" customHeight="1" x14ac:dyDescent="0.25">
      <c r="A81" s="45" t="s">
        <v>200</v>
      </c>
      <c r="B81" s="25">
        <v>2594.2399999999998</v>
      </c>
      <c r="C81" s="188">
        <v>4799.7700000000004</v>
      </c>
      <c r="D81" s="67">
        <f>(C81-B81)/B81</f>
        <v>0.85016420994202568</v>
      </c>
      <c r="F81" s="25">
        <v>586.61000000000013</v>
      </c>
      <c r="G81" s="188">
        <v>1049.67</v>
      </c>
      <c r="H81" s="67">
        <f>(G81-F81)/F81</f>
        <v>0.7893830654097268</v>
      </c>
      <c r="J81" s="48">
        <f>(F81/B81)*10</f>
        <v>2.2612017392376966</v>
      </c>
      <c r="K81" s="191">
        <f>(G81/C81)*10</f>
        <v>2.1869172897868023</v>
      </c>
      <c r="L81" s="67">
        <f t="shared" si="7"/>
        <v>-3.285175672823306E-2</v>
      </c>
    </row>
    <row r="82" spans="1:12" ht="20.100000000000001" customHeight="1" x14ac:dyDescent="0.25">
      <c r="A82" s="45" t="s">
        <v>199</v>
      </c>
      <c r="B82" s="25">
        <v>1137.4000000000003</v>
      </c>
      <c r="C82" s="188">
        <v>397.37</v>
      </c>
      <c r="D82" s="67">
        <f>(C82-B82)/B82</f>
        <v>-0.65063302268331291</v>
      </c>
      <c r="F82" s="25">
        <v>2053.5660000000003</v>
      </c>
      <c r="G82" s="188">
        <v>731.14</v>
      </c>
      <c r="H82" s="67">
        <f>(G82-F82)/F82</f>
        <v>-0.64396566752663431</v>
      </c>
      <c r="J82" s="48">
        <f>(F82/B82)*10</f>
        <v>18.054914717777383</v>
      </c>
      <c r="K82" s="191">
        <f>(G82/C82)*10</f>
        <v>18.39947655837129</v>
      </c>
      <c r="L82" s="67">
        <f t="shared" ref="L82:L93" si="8">(K82-J82)/J82</f>
        <v>1.9084102361039818E-2</v>
      </c>
    </row>
    <row r="83" spans="1:12" ht="20.100000000000001" customHeight="1" x14ac:dyDescent="0.25">
      <c r="A83" s="45" t="s">
        <v>203</v>
      </c>
      <c r="B83" s="25">
        <v>150.60999999999999</v>
      </c>
      <c r="C83" s="188">
        <v>542.54</v>
      </c>
      <c r="D83" s="67">
        <f>(C83-B83)/B83</f>
        <v>2.6022840448841378</v>
      </c>
      <c r="F83" s="25">
        <v>109.06300000000003</v>
      </c>
      <c r="G83" s="188">
        <v>585.89100000000008</v>
      </c>
      <c r="H83" s="67">
        <f>(G83-F83)/F83</f>
        <v>4.3720418473726186</v>
      </c>
      <c r="J83" s="48">
        <f>(F83/B83)*10</f>
        <v>7.2414182325210845</v>
      </c>
      <c r="K83" s="191">
        <f>(G83/C83)*10</f>
        <v>10.799037858959711</v>
      </c>
      <c r="L83" s="67">
        <f t="shared" si="8"/>
        <v>0.49128768871012279</v>
      </c>
    </row>
    <row r="84" spans="1:12" ht="20.100000000000001" customHeight="1" x14ac:dyDescent="0.25">
      <c r="A84" s="45" t="s">
        <v>184</v>
      </c>
      <c r="B84" s="25">
        <v>999.68999999999994</v>
      </c>
      <c r="C84" s="188">
        <v>1491.9799999999998</v>
      </c>
      <c r="D84" s="67">
        <f>(C84-B84)/B84</f>
        <v>0.49244265722373926</v>
      </c>
      <c r="F84" s="25">
        <v>359.49800000000005</v>
      </c>
      <c r="G84" s="188">
        <v>557.19499999999994</v>
      </c>
      <c r="H84" s="67">
        <f>(G84-F84)/F84</f>
        <v>0.54992517343629133</v>
      </c>
      <c r="J84" s="48">
        <f>(F84/B84)*10</f>
        <v>3.5960947893847099</v>
      </c>
      <c r="K84" s="191">
        <f>(G84/C84)*10</f>
        <v>3.7346010000134049</v>
      </c>
      <c r="L84" s="67">
        <f t="shared" si="8"/>
        <v>3.8515728516820683E-2</v>
      </c>
    </row>
    <row r="85" spans="1:12" ht="20.100000000000001" customHeight="1" x14ac:dyDescent="0.25">
      <c r="A85" s="45" t="s">
        <v>183</v>
      </c>
      <c r="B85" s="25">
        <v>1305.6299999999999</v>
      </c>
      <c r="C85" s="188">
        <v>4128.07</v>
      </c>
      <c r="D85" s="67">
        <f>(C85-B85)/B85</f>
        <v>2.1617456706723956</v>
      </c>
      <c r="F85" s="25">
        <v>367.70499999999998</v>
      </c>
      <c r="G85" s="188">
        <v>517.77200000000005</v>
      </c>
      <c r="H85" s="67">
        <f>(G85-F85)/F85</f>
        <v>0.40811792061571117</v>
      </c>
      <c r="J85" s="48">
        <f>(F85/B85)*10</f>
        <v>2.8163032405811754</v>
      </c>
      <c r="K85" s="191">
        <f>(G85/C85)*10</f>
        <v>1.2542713665223701</v>
      </c>
      <c r="L85" s="67">
        <f t="shared" si="8"/>
        <v>-0.55463909267684641</v>
      </c>
    </row>
    <row r="86" spans="1:12" ht="20.100000000000001" customHeight="1" x14ac:dyDescent="0.25">
      <c r="A86" s="45" t="s">
        <v>205</v>
      </c>
      <c r="B86" s="25">
        <v>1109.7399999999996</v>
      </c>
      <c r="C86" s="188">
        <v>1335.94</v>
      </c>
      <c r="D86" s="67">
        <f>(C86-B86)/B86</f>
        <v>0.20383152810568295</v>
      </c>
      <c r="F86" s="25">
        <v>402.92200000000008</v>
      </c>
      <c r="G86" s="188">
        <v>478.90099999999984</v>
      </c>
      <c r="H86" s="67">
        <f>(G86-F86)/F86</f>
        <v>0.18856999617791964</v>
      </c>
      <c r="J86" s="48">
        <f>(F86/B86)*10</f>
        <v>3.6307783805215661</v>
      </c>
      <c r="K86" s="191">
        <f>(G86/C86)*10</f>
        <v>3.5847493150889997</v>
      </c>
      <c r="L86" s="67">
        <f t="shared" si="8"/>
        <v>-1.267746488728244E-2</v>
      </c>
    </row>
    <row r="87" spans="1:12" ht="20.100000000000001" customHeight="1" x14ac:dyDescent="0.25">
      <c r="A87" s="45" t="s">
        <v>208</v>
      </c>
      <c r="B87" s="25">
        <v>681.18999999999983</v>
      </c>
      <c r="C87" s="188">
        <v>468.16999999999985</v>
      </c>
      <c r="D87" s="67">
        <f>(C87-B87)/B87</f>
        <v>-0.31271745034425058</v>
      </c>
      <c r="F87" s="25">
        <v>411.54600000000005</v>
      </c>
      <c r="G87" s="188">
        <v>311.57500000000005</v>
      </c>
      <c r="H87" s="67">
        <f>(G87-F87)/F87</f>
        <v>-0.24291573724443924</v>
      </c>
      <c r="J87" s="48">
        <f>(F87/B87)*10</f>
        <v>6.0415743037918954</v>
      </c>
      <c r="K87" s="191">
        <f>(G87/C87)*10</f>
        <v>6.6551679945319044</v>
      </c>
      <c r="L87" s="67">
        <f t="shared" si="8"/>
        <v>0.10156188766144893</v>
      </c>
    </row>
    <row r="88" spans="1:12" ht="20.100000000000001" customHeight="1" x14ac:dyDescent="0.25">
      <c r="A88" s="45" t="s">
        <v>196</v>
      </c>
      <c r="B88" s="25">
        <v>315.5200000000001</v>
      </c>
      <c r="C88" s="188">
        <v>792.20999999999981</v>
      </c>
      <c r="D88" s="67">
        <f>(C88-B88)/B88</f>
        <v>1.5108075557809317</v>
      </c>
      <c r="F88" s="25">
        <v>170.61400000000003</v>
      </c>
      <c r="G88" s="188">
        <v>306.73399999999998</v>
      </c>
      <c r="H88" s="67">
        <f>(G88-F88)/F88</f>
        <v>0.79782432860140384</v>
      </c>
      <c r="J88" s="48">
        <f>(F88/B88)*10</f>
        <v>5.4073909736308314</v>
      </c>
      <c r="K88" s="191">
        <f>(G88/C88)*10</f>
        <v>3.8718774062432946</v>
      </c>
      <c r="L88" s="67">
        <f t="shared" si="8"/>
        <v>-0.28396570081125561</v>
      </c>
    </row>
    <row r="89" spans="1:12" ht="20.100000000000001" customHeight="1" x14ac:dyDescent="0.25">
      <c r="A89" s="45" t="s">
        <v>201</v>
      </c>
      <c r="B89" s="25">
        <v>2260.4899999999998</v>
      </c>
      <c r="C89" s="188">
        <v>1523.32</v>
      </c>
      <c r="D89" s="67">
        <f>(C89-B89)/B89</f>
        <v>-0.32611071050966822</v>
      </c>
      <c r="F89" s="25">
        <v>439.84000000000003</v>
      </c>
      <c r="G89" s="188">
        <v>273.78400000000005</v>
      </c>
      <c r="H89" s="67">
        <f>(G89-F89)/F89</f>
        <v>-0.37753728628592209</v>
      </c>
      <c r="J89" s="48">
        <f>(F89/B89)*10</f>
        <v>1.9457728191675261</v>
      </c>
      <c r="K89" s="191">
        <f>(G89/C89)*10</f>
        <v>1.797284877766983</v>
      </c>
      <c r="L89" s="67">
        <f t="shared" si="8"/>
        <v>-7.6313092637439434E-2</v>
      </c>
    </row>
    <row r="90" spans="1:12" ht="20.100000000000001" customHeight="1" x14ac:dyDescent="0.25">
      <c r="A90" s="45" t="s">
        <v>217</v>
      </c>
      <c r="B90" s="25">
        <v>1842.2800000000002</v>
      </c>
      <c r="C90" s="188">
        <v>932.08999999999992</v>
      </c>
      <c r="D90" s="67">
        <f>(C90-B90)/B90</f>
        <v>-0.4940562780901927</v>
      </c>
      <c r="F90" s="25">
        <v>485.488</v>
      </c>
      <c r="G90" s="188">
        <v>263.75099999999998</v>
      </c>
      <c r="H90" s="67">
        <f>(G90-F90)/F90</f>
        <v>-0.45673013545133972</v>
      </c>
      <c r="J90" s="48">
        <f>(F90/B90)*10</f>
        <v>2.6352563128297541</v>
      </c>
      <c r="K90" s="191">
        <f>(G90/C90)*10</f>
        <v>2.8296731002371018</v>
      </c>
      <c r="L90" s="67">
        <f t="shared" si="8"/>
        <v>7.3775285713510635E-2</v>
      </c>
    </row>
    <row r="91" spans="1:12" ht="20.100000000000001" customHeight="1" x14ac:dyDescent="0.25">
      <c r="A91" s="45" t="s">
        <v>213</v>
      </c>
      <c r="B91" s="25">
        <v>331.98999999999995</v>
      </c>
      <c r="C91" s="188">
        <v>417.64000000000004</v>
      </c>
      <c r="D91" s="67">
        <f>(C91-B91)/B91</f>
        <v>0.25798969848489445</v>
      </c>
      <c r="F91" s="25">
        <v>163.64099999999999</v>
      </c>
      <c r="G91" s="188">
        <v>208.44500000000002</v>
      </c>
      <c r="H91" s="67">
        <f>(G91-F91)/F91</f>
        <v>0.27379446471238889</v>
      </c>
      <c r="J91" s="48">
        <f>(F91/B91)*10</f>
        <v>4.9290942498268029</v>
      </c>
      <c r="K91" s="191">
        <f>(G91/C91)*10</f>
        <v>4.9910209750023942</v>
      </c>
      <c r="L91" s="67">
        <f t="shared" si="8"/>
        <v>1.2563510056186741E-2</v>
      </c>
    </row>
    <row r="92" spans="1:12" ht="20.100000000000001" customHeight="1" x14ac:dyDescent="0.25">
      <c r="A92" s="45" t="s">
        <v>207</v>
      </c>
      <c r="B92" s="25">
        <v>785.68999999999994</v>
      </c>
      <c r="C92" s="188">
        <v>778.41</v>
      </c>
      <c r="D92" s="67">
        <f>(C92-B92)/B92</f>
        <v>-9.2657409410835997E-3</v>
      </c>
      <c r="F92" s="25">
        <v>180.90399999999997</v>
      </c>
      <c r="G92" s="188">
        <v>199.011</v>
      </c>
      <c r="H92" s="67">
        <f>(G92-F92)/F92</f>
        <v>0.1000917613761997</v>
      </c>
      <c r="J92" s="48">
        <f>(F92/B92)*10</f>
        <v>2.3024857131947711</v>
      </c>
      <c r="K92" s="191">
        <f>(G92/C92)*10</f>
        <v>2.5566346783828573</v>
      </c>
      <c r="L92" s="67">
        <f t="shared" si="8"/>
        <v>0.11038025718537316</v>
      </c>
    </row>
    <row r="93" spans="1:12" ht="20.100000000000001" customHeight="1" x14ac:dyDescent="0.25">
      <c r="A93" s="45" t="s">
        <v>218</v>
      </c>
      <c r="B93" s="25">
        <v>735.73</v>
      </c>
      <c r="C93" s="188">
        <v>862.39</v>
      </c>
      <c r="D93" s="67">
        <f>(C93-B93)/B93</f>
        <v>0.17215554619221721</v>
      </c>
      <c r="F93" s="25">
        <v>177.71100000000004</v>
      </c>
      <c r="G93" s="188">
        <v>191.01299999999998</v>
      </c>
      <c r="H93" s="67">
        <f>(G93-F93)/F93</f>
        <v>7.4851866232253109E-2</v>
      </c>
      <c r="J93" s="48">
        <f>(F93/B93)*10</f>
        <v>2.415437728514537</v>
      </c>
      <c r="K93" s="191">
        <f>(G93/C93)*10</f>
        <v>2.2149259615719106</v>
      </c>
      <c r="L93" s="67">
        <f t="shared" si="8"/>
        <v>-8.301260039766728E-2</v>
      </c>
    </row>
    <row r="94" spans="1:12" ht="20.100000000000001" customHeight="1" x14ac:dyDescent="0.25">
      <c r="A94" s="45" t="s">
        <v>219</v>
      </c>
      <c r="B94" s="25">
        <v>387.74</v>
      </c>
      <c r="C94" s="188">
        <v>215.65999999999997</v>
      </c>
      <c r="D94" s="67">
        <f>(C94-B94)/B94</f>
        <v>-0.44380254809924186</v>
      </c>
      <c r="F94" s="25">
        <v>153.00700000000001</v>
      </c>
      <c r="G94" s="188">
        <v>174.97499999999999</v>
      </c>
      <c r="H94" s="67">
        <f>(G94-F94)/F94</f>
        <v>0.14357513054958262</v>
      </c>
      <c r="J94" s="48">
        <f>(F94/B94)*10</f>
        <v>3.9461236911332338</v>
      </c>
      <c r="K94" s="191">
        <f>(G94/C94)*10</f>
        <v>8.1134656403598271</v>
      </c>
      <c r="L94" s="67">
        <f t="shared" ref="L94" si="9">(K94-J94)/J94</f>
        <v>1.0560596360905834</v>
      </c>
    </row>
    <row r="95" spans="1:12" ht="20.100000000000001" customHeight="1" thickBot="1" x14ac:dyDescent="0.3">
      <c r="A95" s="14" t="s">
        <v>17</v>
      </c>
      <c r="B95" s="25">
        <f>B96-SUM(B68:B94)</f>
        <v>5758.1700000000419</v>
      </c>
      <c r="C95" s="188">
        <f>C96-SUM(C68:C94)</f>
        <v>4595.5899999999674</v>
      </c>
      <c r="D95" s="67">
        <f>(C95-B95)/B95</f>
        <v>-0.20190095117026174</v>
      </c>
      <c r="F95" s="25">
        <f>F96-SUM(F68:F94)</f>
        <v>2134.7609999999695</v>
      </c>
      <c r="G95" s="188">
        <f>G96-SUM(G68:G94)</f>
        <v>1541.1409999999742</v>
      </c>
      <c r="H95" s="67">
        <f>(G95-F95)/F95</f>
        <v>-0.27807328314504709</v>
      </c>
      <c r="J95" s="48">
        <f>(F95/B95)*10</f>
        <v>3.7073601508811898</v>
      </c>
      <c r="K95" s="191">
        <f>(G95/C95)*10</f>
        <v>3.3535215282477004</v>
      </c>
      <c r="L95" s="67">
        <f>(K95-J95)/J95</f>
        <v>-9.5442203679452775E-2</v>
      </c>
    </row>
    <row r="96" spans="1:12" ht="26.25" customHeight="1" thickBot="1" x14ac:dyDescent="0.3">
      <c r="A96" s="18" t="s">
        <v>18</v>
      </c>
      <c r="B96" s="23">
        <v>334818.3</v>
      </c>
      <c r="C96" s="193">
        <v>406978.89999999997</v>
      </c>
      <c r="D96" s="72">
        <f>(C96-B96)/B96</f>
        <v>0.21552167250117446</v>
      </c>
      <c r="E96" s="2"/>
      <c r="F96" s="23">
        <v>119772.01</v>
      </c>
      <c r="G96" s="193">
        <v>137497.84000000003</v>
      </c>
      <c r="H96" s="72">
        <f>(G96-F96)/F96</f>
        <v>0.1479964308856471</v>
      </c>
      <c r="I96" s="2"/>
      <c r="J96" s="44">
        <f>(F96/B96)*10</f>
        <v>3.5772241242488834</v>
      </c>
      <c r="K96" s="198">
        <f>(G96/C96)*10</f>
        <v>3.3785004578861466</v>
      </c>
      <c r="L96" s="72">
        <f>(K96-J96)/J96</f>
        <v>-5.5552478530951188E-2</v>
      </c>
    </row>
  </sheetData>
  <mergeCells count="21">
    <mergeCell ref="A4:A6"/>
    <mergeCell ref="B4:C4"/>
    <mergeCell ref="F4:G4"/>
    <mergeCell ref="J4:K4"/>
    <mergeCell ref="B5:C5"/>
    <mergeCell ref="F5:G5"/>
    <mergeCell ref="J5:K5"/>
    <mergeCell ref="A36:A38"/>
    <mergeCell ref="B36:C36"/>
    <mergeCell ref="F36:G36"/>
    <mergeCell ref="J36:K36"/>
    <mergeCell ref="B37:C37"/>
    <mergeCell ref="F37:G37"/>
    <mergeCell ref="J37:K37"/>
    <mergeCell ref="A65:A67"/>
    <mergeCell ref="B65:C65"/>
    <mergeCell ref="F65:G65"/>
    <mergeCell ref="J65:K65"/>
    <mergeCell ref="B66:C66"/>
    <mergeCell ref="F66:G66"/>
    <mergeCell ref="J66:K66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43" orientation="portrait" r:id="rId1"/>
  <ignoredErrors>
    <ignoredError sqref="D27:D31 L28:L32 H28:H32 L57:L59 H57:H59 D51:D58 D80:D93 H80:H93 J80:K94 L80:L94 H61 L61" evalError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5" id="{F90A26A5-FC84-4B68-9C18-E249BAEED32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L7:L33 H7:H33 D7:D33</xm:sqref>
        </x14:conditionalFormatting>
        <x14:conditionalFormatting xmlns:xm="http://schemas.microsoft.com/office/excel/2006/main">
          <x14:cfRule type="iconSet" priority="4" id="{9C818BB3-71BB-4A30-89C4-41D16587D979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H39:H62 D39:D62 L39:L62</xm:sqref>
        </x14:conditionalFormatting>
        <x14:conditionalFormatting xmlns:xm="http://schemas.microsoft.com/office/excel/2006/main">
          <x14:cfRule type="iconSet" priority="1" id="{0C52D5E3-3B86-4457-83B3-7F7D864E3EA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L68:L96</xm:sqref>
        </x14:conditionalFormatting>
        <x14:conditionalFormatting xmlns:xm="http://schemas.microsoft.com/office/excel/2006/main">
          <x14:cfRule type="iconSet" priority="281" id="{50972906-F9D6-4B59-BD1F-604D4E4D2BD6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D68:D96</xm:sqref>
        </x14:conditionalFormatting>
        <x14:conditionalFormatting xmlns:xm="http://schemas.microsoft.com/office/excel/2006/main">
          <x14:cfRule type="iconSet" priority="286" id="{E79C2F2D-46FA-4D32-943E-CD15202B1308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H68:H96</xm:sqref>
        </x14:conditionalFormatting>
      </x14:conditionalFormatting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Folha12">
    <pageSetUpPr fitToPage="1"/>
  </sheetPr>
  <dimension ref="A1:O39"/>
  <sheetViews>
    <sheetView showGridLines="0" workbookViewId="0">
      <selection activeCell="R8" sqref="R8"/>
    </sheetView>
  </sheetViews>
  <sheetFormatPr defaultRowHeight="15" x14ac:dyDescent="0.25"/>
  <cols>
    <col min="1" max="2" width="2.85546875" customWidth="1"/>
    <col min="3" max="3" width="2.28515625" customWidth="1"/>
    <col min="4" max="4" width="22" customWidth="1"/>
    <col min="7" max="7" width="10.85546875" customWidth="1"/>
    <col min="8" max="8" width="2.140625" customWidth="1"/>
    <col min="11" max="11" width="10.85546875" customWidth="1"/>
    <col min="12" max="12" width="2" style="13" customWidth="1"/>
    <col min="13" max="14" width="9.140625" style="41"/>
    <col min="15" max="15" width="10.85546875" customWidth="1"/>
  </cols>
  <sheetData>
    <row r="1" spans="1:15" ht="15.75" x14ac:dyDescent="0.25">
      <c r="A1" s="36" t="s">
        <v>107</v>
      </c>
      <c r="B1" s="6"/>
    </row>
    <row r="3" spans="1:15" ht="15.75" thickBot="1" x14ac:dyDescent="0.3"/>
    <row r="4" spans="1:15" x14ac:dyDescent="0.25">
      <c r="A4" s="358" t="s">
        <v>16</v>
      </c>
      <c r="B4" s="378"/>
      <c r="C4" s="378"/>
      <c r="D4" s="378"/>
      <c r="E4" s="377" t="s">
        <v>1</v>
      </c>
      <c r="F4" s="373"/>
      <c r="G4" s="178" t="s">
        <v>0</v>
      </c>
      <c r="I4" s="371" t="s">
        <v>19</v>
      </c>
      <c r="J4" s="370"/>
      <c r="K4" s="178" t="s">
        <v>0</v>
      </c>
      <c r="L4"/>
      <c r="M4" s="369" t="s">
        <v>22</v>
      </c>
      <c r="N4" s="370"/>
      <c r="O4" s="178" t="s">
        <v>0</v>
      </c>
    </row>
    <row r="5" spans="1:15" x14ac:dyDescent="0.25">
      <c r="A5" s="375"/>
      <c r="B5" s="379"/>
      <c r="C5" s="379"/>
      <c r="D5" s="379"/>
      <c r="E5" s="380" t="s">
        <v>155</v>
      </c>
      <c r="F5" s="368"/>
      <c r="G5" s="179" t="s">
        <v>136</v>
      </c>
      <c r="I5" s="367" t="str">
        <f>E5</f>
        <v>jan-dez</v>
      </c>
      <c r="J5" s="372"/>
      <c r="K5" s="179" t="str">
        <f>G5</f>
        <v>2020/2019</v>
      </c>
      <c r="L5"/>
      <c r="M5" s="367" t="str">
        <f>E5</f>
        <v>jan-dez</v>
      </c>
      <c r="N5" s="368"/>
      <c r="O5" s="179" t="str">
        <f>G5</f>
        <v>2020/2019</v>
      </c>
    </row>
    <row r="6" spans="1:15" ht="19.5" customHeight="1" thickBot="1" x14ac:dyDescent="0.3">
      <c r="A6" s="359"/>
      <c r="B6" s="381"/>
      <c r="C6" s="381"/>
      <c r="D6" s="381"/>
      <c r="E6" s="120">
        <v>2019</v>
      </c>
      <c r="F6" s="192">
        <v>2020</v>
      </c>
      <c r="G6" s="179" t="s">
        <v>1</v>
      </c>
      <c r="I6" s="227">
        <f>E6</f>
        <v>2019</v>
      </c>
      <c r="J6" s="186">
        <f>F6</f>
        <v>2020</v>
      </c>
      <c r="K6" s="324">
        <v>1000</v>
      </c>
      <c r="L6"/>
      <c r="M6" s="227">
        <f>E6</f>
        <v>2019</v>
      </c>
      <c r="N6" s="186">
        <f>F6</f>
        <v>2020</v>
      </c>
      <c r="O6" s="179"/>
    </row>
    <row r="7" spans="1:15" ht="24" customHeight="1" thickBot="1" x14ac:dyDescent="0.3">
      <c r="A7" s="18" t="s">
        <v>20</v>
      </c>
      <c r="B7" s="19"/>
      <c r="C7" s="19"/>
      <c r="D7" s="19"/>
      <c r="E7" s="23">
        <v>198657.57000000004</v>
      </c>
      <c r="F7" s="193">
        <v>190774.31000000011</v>
      </c>
      <c r="G7" s="216">
        <f>(F7-E7)/E7</f>
        <v>-3.9682655939060972E-2</v>
      </c>
      <c r="H7" s="12"/>
      <c r="I7" s="23">
        <v>47806.188000000016</v>
      </c>
      <c r="J7" s="193">
        <v>45928.351999999977</v>
      </c>
      <c r="K7" s="216">
        <f>(J7-I7)/I7</f>
        <v>-3.9280186908022006E-2</v>
      </c>
      <c r="L7" s="52"/>
      <c r="M7" s="249">
        <f>(I7/E7)*10</f>
        <v>2.4064619334667188</v>
      </c>
      <c r="N7" s="250">
        <f>(J7/F7)*10</f>
        <v>2.4074704817435819</v>
      </c>
      <c r="O7" s="70">
        <f>(N7-M7)/M7</f>
        <v>4.1910003347122953E-4</v>
      </c>
    </row>
    <row r="8" spans="1:15" s="9" customFormat="1" ht="24" customHeight="1" x14ac:dyDescent="0.25">
      <c r="A8" s="58"/>
      <c r="B8" s="235" t="s">
        <v>35</v>
      </c>
      <c r="C8" s="235"/>
      <c r="D8" s="236"/>
      <c r="E8" s="238">
        <v>169252.63</v>
      </c>
      <c r="F8" s="239">
        <v>153286.85000000012</v>
      </c>
      <c r="G8" s="283">
        <f>(F8-E8)/E8</f>
        <v>-9.4331060025477198E-2</v>
      </c>
      <c r="H8" s="5"/>
      <c r="I8" s="238">
        <v>42526.148000000016</v>
      </c>
      <c r="J8" s="239">
        <v>38717.951999999976</v>
      </c>
      <c r="K8" s="284">
        <f>(J8-I8)/I8</f>
        <v>-8.954951668794546E-2</v>
      </c>
      <c r="L8" s="57"/>
      <c r="M8" s="251">
        <f>(I8/E8)*10</f>
        <v>2.512584176683105</v>
      </c>
      <c r="N8" s="252">
        <f>(J8/F8)*10</f>
        <v>2.5258495428668502</v>
      </c>
      <c r="O8" s="240">
        <f t="shared" ref="O8:O18" si="0">(N8-M8)/M8</f>
        <v>5.2795708525303891E-3</v>
      </c>
    </row>
    <row r="9" spans="1:15" ht="24" customHeight="1" x14ac:dyDescent="0.25">
      <c r="A9" s="14"/>
      <c r="B9" s="1" t="s">
        <v>39</v>
      </c>
      <c r="D9" s="1"/>
      <c r="E9" s="25">
        <v>27252.49000000002</v>
      </c>
      <c r="F9" s="188">
        <v>34950.079999999987</v>
      </c>
      <c r="G9" s="240">
        <f>(F9-E9)/E9</f>
        <v>0.28245455736338082</v>
      </c>
      <c r="H9" s="1"/>
      <c r="I9" s="25">
        <v>4984.7840000000006</v>
      </c>
      <c r="J9" s="188">
        <v>6759.5269999999982</v>
      </c>
      <c r="K9" s="240">
        <f>(J9-I9)/I9</f>
        <v>0.35603207681616644</v>
      </c>
      <c r="L9" s="8"/>
      <c r="M9" s="251">
        <f>(I9/E9)*10</f>
        <v>1.8291113949587714</v>
      </c>
      <c r="N9" s="252">
        <f>(J9/F9)*10</f>
        <v>1.9340519392230291</v>
      </c>
      <c r="O9" s="240">
        <f t="shared" si="0"/>
        <v>5.7372418406820475E-2</v>
      </c>
    </row>
    <row r="10" spans="1:15" ht="24" customHeight="1" thickBot="1" x14ac:dyDescent="0.3">
      <c r="A10" s="14"/>
      <c r="B10" s="1" t="s">
        <v>38</v>
      </c>
      <c r="D10" s="1"/>
      <c r="E10" s="25">
        <v>2152.4499999999998</v>
      </c>
      <c r="F10" s="188">
        <v>2537.3799999999992</v>
      </c>
      <c r="G10" s="248">
        <f>(F10-E10)/E10</f>
        <v>0.17883342237914907</v>
      </c>
      <c r="H10" s="1"/>
      <c r="I10" s="25">
        <v>295.2559999999998</v>
      </c>
      <c r="J10" s="188">
        <v>450.87300000000005</v>
      </c>
      <c r="K10" s="286">
        <f>(J10-I10)/I10</f>
        <v>0.52705787519982783</v>
      </c>
      <c r="L10" s="8"/>
      <c r="M10" s="251">
        <f>(I10/E10)*10</f>
        <v>1.371720597458709</v>
      </c>
      <c r="N10" s="252">
        <f>(J10/F10)*10</f>
        <v>1.7769234407144385</v>
      </c>
      <c r="O10" s="240">
        <f t="shared" si="0"/>
        <v>0.29539750588160629</v>
      </c>
    </row>
    <row r="11" spans="1:15" ht="24" customHeight="1" thickBot="1" x14ac:dyDescent="0.3">
      <c r="A11" s="18" t="s">
        <v>21</v>
      </c>
      <c r="B11" s="19"/>
      <c r="C11" s="19"/>
      <c r="D11" s="19"/>
      <c r="E11" s="23">
        <v>350369.99999999959</v>
      </c>
      <c r="F11" s="193">
        <v>433260.11000000016</v>
      </c>
      <c r="G11" s="216">
        <f>(F11-E11)/E11</f>
        <v>0.23657878813825575</v>
      </c>
      <c r="H11" s="12"/>
      <c r="I11" s="23">
        <v>90283.046000000031</v>
      </c>
      <c r="J11" s="193">
        <v>108182.46899999997</v>
      </c>
      <c r="K11" s="216">
        <f>(J11-I11)/I11</f>
        <v>0.19825896215331426</v>
      </c>
      <c r="L11" s="8"/>
      <c r="M11" s="253">
        <f>(I11/E11)*10</f>
        <v>2.5767915632046163</v>
      </c>
      <c r="N11" s="254">
        <f>(J11/F11)*10</f>
        <v>2.4969404406973892</v>
      </c>
      <c r="O11" s="72">
        <f t="shared" si="0"/>
        <v>-3.0988584271799083E-2</v>
      </c>
    </row>
    <row r="12" spans="1:15" s="9" customFormat="1" ht="24" customHeight="1" x14ac:dyDescent="0.25">
      <c r="A12" s="58"/>
      <c r="B12" s="5" t="s">
        <v>35</v>
      </c>
      <c r="C12" s="5"/>
      <c r="D12" s="5"/>
      <c r="E12" s="37">
        <v>312067.39999999962</v>
      </c>
      <c r="F12" s="189">
        <v>382711.16000000015</v>
      </c>
      <c r="G12" s="283">
        <f>(F12-E12)/E12</f>
        <v>0.22637340523233321</v>
      </c>
      <c r="H12" s="5"/>
      <c r="I12" s="37">
        <v>84736.047000000035</v>
      </c>
      <c r="J12" s="189">
        <v>100461.02999999997</v>
      </c>
      <c r="K12" s="283">
        <f>(J12-I12)/I12</f>
        <v>0.18557607484333</v>
      </c>
      <c r="L12" s="57"/>
      <c r="M12" s="251">
        <f>(I12/E12)*10</f>
        <v>2.7153123652134163</v>
      </c>
      <c r="N12" s="252">
        <f>(J12/F12)*10</f>
        <v>2.6249830289767333</v>
      </c>
      <c r="O12" s="240">
        <f t="shared" si="0"/>
        <v>-3.3266646369646463E-2</v>
      </c>
    </row>
    <row r="13" spans="1:15" ht="24" customHeight="1" x14ac:dyDescent="0.25">
      <c r="A13" s="14"/>
      <c r="B13" s="5" t="s">
        <v>39</v>
      </c>
      <c r="D13" s="5"/>
      <c r="E13" s="215">
        <v>31443.71999999999</v>
      </c>
      <c r="F13" s="213">
        <v>43119.999999999985</v>
      </c>
      <c r="G13" s="240">
        <f>(F13-E13)/E13</f>
        <v>0.37133901459496521</v>
      </c>
      <c r="H13" s="241"/>
      <c r="I13" s="215">
        <v>4772.0309999999963</v>
      </c>
      <c r="J13" s="213">
        <v>6741.2550000000028</v>
      </c>
      <c r="K13" s="240">
        <f>(J13-I13)/I13</f>
        <v>0.41265951541387891</v>
      </c>
      <c r="L13" s="242"/>
      <c r="M13" s="251">
        <f>(I13/E13)*10</f>
        <v>1.5176419965576584</v>
      </c>
      <c r="N13" s="252">
        <f>(J13/F13)*10</f>
        <v>1.5633708256029697</v>
      </c>
      <c r="O13" s="240">
        <f t="shared" si="0"/>
        <v>3.0131499490020832E-2</v>
      </c>
    </row>
    <row r="14" spans="1:15" ht="24" customHeight="1" thickBot="1" x14ac:dyDescent="0.3">
      <c r="A14" s="14"/>
      <c r="B14" s="1" t="s">
        <v>38</v>
      </c>
      <c r="D14" s="1"/>
      <c r="E14" s="215">
        <v>6858.880000000001</v>
      </c>
      <c r="F14" s="213">
        <v>7428.9499999999989</v>
      </c>
      <c r="G14" s="248">
        <f>(F14-E14)/E14</f>
        <v>8.3114152747970196E-2</v>
      </c>
      <c r="H14" s="241"/>
      <c r="I14" s="215">
        <v>774.96800000000019</v>
      </c>
      <c r="J14" s="213">
        <v>980.18399999999986</v>
      </c>
      <c r="K14" s="286">
        <f>(J14-I14)/I14</f>
        <v>0.26480577262544985</v>
      </c>
      <c r="L14" s="242"/>
      <c r="M14" s="251">
        <f>(I14/E14)*10</f>
        <v>1.1298754315573389</v>
      </c>
      <c r="N14" s="252">
        <f>(J14/F14)*10</f>
        <v>1.3194112223127092</v>
      </c>
      <c r="O14" s="240">
        <f t="shared" si="0"/>
        <v>0.16774928055044777</v>
      </c>
    </row>
    <row r="15" spans="1:15" ht="24" customHeight="1" thickBot="1" x14ac:dyDescent="0.3">
      <c r="A15" s="18" t="s">
        <v>12</v>
      </c>
      <c r="B15" s="19"/>
      <c r="C15" s="19"/>
      <c r="D15" s="19"/>
      <c r="E15" s="23">
        <v>549027.5699999996</v>
      </c>
      <c r="F15" s="193">
        <v>624034.42000000016</v>
      </c>
      <c r="G15" s="216">
        <f>(F15-E15)/E15</f>
        <v>0.13661763834555815</v>
      </c>
      <c r="H15" s="12"/>
      <c r="I15" s="23">
        <v>138089.23400000003</v>
      </c>
      <c r="J15" s="193">
        <v>154110.82099999997</v>
      </c>
      <c r="K15" s="216">
        <f>(J15-I15)/I15</f>
        <v>0.11602343307951102</v>
      </c>
      <c r="L15" s="8"/>
      <c r="M15" s="253">
        <f>(I15/E15)*10</f>
        <v>2.5151602860308113</v>
      </c>
      <c r="N15" s="254">
        <f>(J15/F15)*10</f>
        <v>2.469588472379455</v>
      </c>
      <c r="O15" s="72">
        <f t="shared" si="0"/>
        <v>-1.8118850677017271E-2</v>
      </c>
    </row>
    <row r="16" spans="1:15" s="53" customFormat="1" ht="24" customHeight="1" x14ac:dyDescent="0.25">
      <c r="A16" s="237"/>
      <c r="B16" s="235" t="s">
        <v>35</v>
      </c>
      <c r="C16" s="235"/>
      <c r="D16" s="236"/>
      <c r="E16" s="238">
        <f>E8+E12</f>
        <v>481320.02999999962</v>
      </c>
      <c r="F16" s="239">
        <f t="shared" ref="F16:F17" si="1">F8+F12</f>
        <v>535998.01000000024</v>
      </c>
      <c r="G16" s="284">
        <f>(F16-E16)/E16</f>
        <v>0.11360005109282625</v>
      </c>
      <c r="H16" s="5"/>
      <c r="I16" s="238">
        <f t="shared" ref="I16:J18" si="2">I8+I12</f>
        <v>127262.19500000005</v>
      </c>
      <c r="J16" s="239">
        <f t="shared" si="2"/>
        <v>139178.98199999996</v>
      </c>
      <c r="K16" s="284">
        <f>(J16-I16)/I16</f>
        <v>9.3639646872348103E-2</v>
      </c>
      <c r="L16" s="57"/>
      <c r="M16" s="251">
        <f>(I16/E16)*10</f>
        <v>2.6440244965496271</v>
      </c>
      <c r="N16" s="252">
        <f>(J16/F16)*10</f>
        <v>2.596632438989837</v>
      </c>
      <c r="O16" s="240">
        <f t="shared" si="0"/>
        <v>-1.7924212737679007E-2</v>
      </c>
    </row>
    <row r="17" spans="1:15" ht="24" customHeight="1" x14ac:dyDescent="0.25">
      <c r="A17" s="14"/>
      <c r="B17" s="5" t="s">
        <v>39</v>
      </c>
      <c r="C17" s="5"/>
      <c r="D17" s="243"/>
      <c r="E17" s="215">
        <f>E9+E13</f>
        <v>58696.210000000006</v>
      </c>
      <c r="F17" s="213">
        <f t="shared" si="1"/>
        <v>78070.079999999973</v>
      </c>
      <c r="G17" s="240">
        <f>(F17-E17)/E17</f>
        <v>0.3300702038513213</v>
      </c>
      <c r="H17" s="241"/>
      <c r="I17" s="215">
        <f t="shared" si="2"/>
        <v>9756.8149999999969</v>
      </c>
      <c r="J17" s="213">
        <f t="shared" si="2"/>
        <v>13500.782000000001</v>
      </c>
      <c r="K17" s="240">
        <f>(J17-I17)/I17</f>
        <v>0.38372839907285372</v>
      </c>
      <c r="L17" s="242"/>
      <c r="M17" s="251">
        <f>(I17/E17)*10</f>
        <v>1.6622563875929972</v>
      </c>
      <c r="N17" s="252">
        <f>(J17/F17)*10</f>
        <v>1.7293157634781475</v>
      </c>
      <c r="O17" s="240">
        <f t="shared" si="0"/>
        <v>4.0342378218954859E-2</v>
      </c>
    </row>
    <row r="18" spans="1:15" ht="24" customHeight="1" thickBot="1" x14ac:dyDescent="0.3">
      <c r="A18" s="15"/>
      <c r="B18" s="244" t="s">
        <v>38</v>
      </c>
      <c r="C18" s="244"/>
      <c r="D18" s="245"/>
      <c r="E18" s="246">
        <f>E10+E14</f>
        <v>9011.3300000000017</v>
      </c>
      <c r="F18" s="247">
        <f>F10+F14</f>
        <v>9966.3299999999981</v>
      </c>
      <c r="G18" s="285">
        <f>(F18-E18)/E18</f>
        <v>0.10597769696593025</v>
      </c>
      <c r="H18" s="241"/>
      <c r="I18" s="246">
        <f t="shared" si="2"/>
        <v>1070.2239999999999</v>
      </c>
      <c r="J18" s="247">
        <f t="shared" si="2"/>
        <v>1431.0569999999998</v>
      </c>
      <c r="K18" s="285">
        <f>(J18-I18)/I18</f>
        <v>0.33715652050411865</v>
      </c>
      <c r="L18" s="242"/>
      <c r="M18" s="255">
        <f>(I18/E18)*10</f>
        <v>1.1876426676195408</v>
      </c>
      <c r="N18" s="256">
        <f>(J18/F18)*10</f>
        <v>1.4358916471760419</v>
      </c>
      <c r="O18" s="248">
        <f t="shared" si="0"/>
        <v>0.20902665955415736</v>
      </c>
    </row>
    <row r="19" spans="1:15" ht="6.75" customHeight="1" x14ac:dyDescent="0.25">
      <c r="M19" s="257"/>
      <c r="N19" s="257"/>
    </row>
    <row r="20" spans="1:15" x14ac:dyDescent="0.25">
      <c r="A20" s="2" t="s">
        <v>141</v>
      </c>
    </row>
    <row r="21" spans="1:15" x14ac:dyDescent="0.25">
      <c r="A21" s="2"/>
    </row>
    <row r="23" spans="1:15" ht="15.75" x14ac:dyDescent="0.25">
      <c r="A23" s="36" t="s">
        <v>146</v>
      </c>
    </row>
    <row r="24" spans="1:15" ht="15.75" thickBot="1" x14ac:dyDescent="0.3"/>
    <row r="25" spans="1:15" x14ac:dyDescent="0.25">
      <c r="A25" s="358" t="s">
        <v>16</v>
      </c>
      <c r="B25" s="378"/>
      <c r="C25" s="378"/>
      <c r="D25" s="378"/>
      <c r="E25" s="377" t="s">
        <v>1</v>
      </c>
      <c r="F25" s="373"/>
      <c r="G25" s="178" t="s">
        <v>0</v>
      </c>
      <c r="I25" s="371" t="s">
        <v>19</v>
      </c>
      <c r="J25" s="370"/>
      <c r="K25" s="178" t="s">
        <v>0</v>
      </c>
      <c r="L25"/>
      <c r="M25" s="369" t="s">
        <v>22</v>
      </c>
      <c r="N25" s="370"/>
      <c r="O25" s="178" t="s">
        <v>0</v>
      </c>
    </row>
    <row r="26" spans="1:15" x14ac:dyDescent="0.25">
      <c r="A26" s="375"/>
      <c r="B26" s="379"/>
      <c r="C26" s="379"/>
      <c r="D26" s="379"/>
      <c r="E26" s="380" t="str">
        <f>E5</f>
        <v>jan-dez</v>
      </c>
      <c r="F26" s="368"/>
      <c r="G26" s="179" t="s">
        <v>136</v>
      </c>
      <c r="I26" s="367" t="str">
        <f>E26</f>
        <v>jan-dez</v>
      </c>
      <c r="J26" s="372"/>
      <c r="K26" s="179" t="str">
        <f>G26</f>
        <v>2020/2019</v>
      </c>
      <c r="L26"/>
      <c r="M26" s="367" t="str">
        <f>E26</f>
        <v>jan-dez</v>
      </c>
      <c r="N26" s="368"/>
      <c r="O26" s="179" t="str">
        <f>G26</f>
        <v>2020/2019</v>
      </c>
    </row>
    <row r="27" spans="1:15" ht="19.5" customHeight="1" thickBot="1" x14ac:dyDescent="0.3">
      <c r="A27" s="359"/>
      <c r="B27" s="381"/>
      <c r="C27" s="381"/>
      <c r="D27" s="381"/>
      <c r="E27" s="120">
        <v>2019</v>
      </c>
      <c r="F27" s="192">
        <v>2020</v>
      </c>
      <c r="G27" s="179" t="s">
        <v>1</v>
      </c>
      <c r="I27" s="335">
        <f>E27</f>
        <v>2019</v>
      </c>
      <c r="J27" s="186">
        <f>F27</f>
        <v>2020</v>
      </c>
      <c r="K27" s="324">
        <v>1000</v>
      </c>
      <c r="L27"/>
      <c r="M27" s="335">
        <f>E27</f>
        <v>2019</v>
      </c>
      <c r="N27" s="186">
        <f>F27</f>
        <v>2020</v>
      </c>
      <c r="O27" s="179"/>
    </row>
    <row r="28" spans="1:15" ht="24" customHeight="1" thickBot="1" x14ac:dyDescent="0.3">
      <c r="A28" s="18" t="s">
        <v>20</v>
      </c>
      <c r="B28" s="19"/>
      <c r="C28" s="19"/>
      <c r="D28" s="19"/>
      <c r="E28" s="23">
        <v>198657.57000000004</v>
      </c>
      <c r="F28" s="193">
        <v>237503.52999999988</v>
      </c>
      <c r="G28" s="216">
        <f>(F28-E28)/E28</f>
        <v>0.19554230931144401</v>
      </c>
      <c r="H28" s="12"/>
      <c r="I28" s="23">
        <v>47806.188000000016</v>
      </c>
      <c r="J28" s="193">
        <v>57068.916999999987</v>
      </c>
      <c r="K28" s="216">
        <f>(J28-I28)/I28</f>
        <v>0.19375585855119776</v>
      </c>
      <c r="L28" s="52"/>
      <c r="M28" s="249">
        <f>(I28/E28)*10</f>
        <v>2.4064619334667188</v>
      </c>
      <c r="N28" s="250">
        <f>(J28/F28)*10</f>
        <v>2.4028660542434892</v>
      </c>
      <c r="O28" s="70">
        <f>(N28-M28)/M28</f>
        <v>-1.4942597567082193E-3</v>
      </c>
    </row>
    <row r="29" spans="1:15" ht="24" customHeight="1" x14ac:dyDescent="0.25">
      <c r="A29" s="58"/>
      <c r="B29" s="235" t="s">
        <v>35</v>
      </c>
      <c r="C29" s="235"/>
      <c r="D29" s="236"/>
      <c r="E29" s="238">
        <v>169252.63</v>
      </c>
      <c r="F29" s="239">
        <v>199504.74999999991</v>
      </c>
      <c r="G29" s="283">
        <f>(F29-E29)/E29</f>
        <v>0.1787394381995713</v>
      </c>
      <c r="H29" s="5"/>
      <c r="I29" s="238">
        <v>42526.148000000016</v>
      </c>
      <c r="J29" s="239">
        <v>49794.241999999984</v>
      </c>
      <c r="K29" s="284">
        <f>(J29-I29)/I29</f>
        <v>0.17090882531848325</v>
      </c>
      <c r="L29" s="57"/>
      <c r="M29" s="251">
        <f>(I29/E29)*10</f>
        <v>2.512584176683105</v>
      </c>
      <c r="N29" s="252">
        <f>(J29/F29)*10</f>
        <v>2.4958925539366863</v>
      </c>
      <c r="O29" s="240">
        <f t="shared" ref="O29:O39" si="3">(N29-M29)/M29</f>
        <v>-6.6432093703835604E-3</v>
      </c>
    </row>
    <row r="30" spans="1:15" ht="24" customHeight="1" x14ac:dyDescent="0.25">
      <c r="A30" s="14"/>
      <c r="B30" s="1" t="s">
        <v>39</v>
      </c>
      <c r="D30" s="1"/>
      <c r="E30" s="25">
        <v>27252.49000000002</v>
      </c>
      <c r="F30" s="188">
        <v>35455.999999999978</v>
      </c>
      <c r="G30" s="240">
        <f>(F30-E30)/E30</f>
        <v>0.30101873260021206</v>
      </c>
      <c r="H30" s="1"/>
      <c r="I30" s="25">
        <v>4984.7840000000006</v>
      </c>
      <c r="J30" s="188">
        <v>6822.0419999999986</v>
      </c>
      <c r="K30" s="240">
        <f>(J30-I30)/I30</f>
        <v>0.36857324209032882</v>
      </c>
      <c r="L30" s="8"/>
      <c r="M30" s="251">
        <f>(I30/E30)*10</f>
        <v>1.8291113949587714</v>
      </c>
      <c r="N30" s="252">
        <f>(J30/F30)*10</f>
        <v>1.9240867554151633</v>
      </c>
      <c r="O30" s="240">
        <f t="shared" si="3"/>
        <v>5.1924317304104184E-2</v>
      </c>
    </row>
    <row r="31" spans="1:15" ht="24" customHeight="1" thickBot="1" x14ac:dyDescent="0.3">
      <c r="A31" s="14"/>
      <c r="B31" s="1" t="s">
        <v>38</v>
      </c>
      <c r="D31" s="1"/>
      <c r="E31" s="25">
        <v>2152.4499999999998</v>
      </c>
      <c r="F31" s="188">
        <v>2542.7799999999993</v>
      </c>
      <c r="G31" s="248">
        <f>(F31-E31)/E31</f>
        <v>0.1813421914562473</v>
      </c>
      <c r="H31" s="1"/>
      <c r="I31" s="25">
        <v>295.2559999999998</v>
      </c>
      <c r="J31" s="188">
        <v>452.63300000000004</v>
      </c>
      <c r="K31" s="286">
        <f>(J31-I31)/I31</f>
        <v>0.53301880402091861</v>
      </c>
      <c r="L31" s="8"/>
      <c r="M31" s="251">
        <f>(I31/E31)*10</f>
        <v>1.371720597458709</v>
      </c>
      <c r="N31" s="252">
        <f>(J31/F31)*10</f>
        <v>1.7800714178969481</v>
      </c>
      <c r="O31" s="240">
        <f t="shared" si="3"/>
        <v>0.29769241724208428</v>
      </c>
    </row>
    <row r="32" spans="1:15" ht="24" customHeight="1" thickBot="1" x14ac:dyDescent="0.3">
      <c r="A32" s="18" t="s">
        <v>21</v>
      </c>
      <c r="B32" s="19"/>
      <c r="C32" s="19"/>
      <c r="D32" s="19"/>
      <c r="E32" s="23">
        <v>350369.99999999959</v>
      </c>
      <c r="F32" s="193">
        <v>386530.88999999996</v>
      </c>
      <c r="G32" s="216">
        <f>(F32-E32)/E32</f>
        <v>0.10320772326397924</v>
      </c>
      <c r="H32" s="12"/>
      <c r="I32" s="23">
        <v>90283.046000000031</v>
      </c>
      <c r="J32" s="193">
        <v>97041.903999999922</v>
      </c>
      <c r="K32" s="216">
        <f>(J32-I32)/I32</f>
        <v>7.4862981472732862E-2</v>
      </c>
      <c r="L32" s="8"/>
      <c r="M32" s="253">
        <f>(I32/E32)*10</f>
        <v>2.5767915632046163</v>
      </c>
      <c r="N32" s="254">
        <f>(J32/F32)*10</f>
        <v>2.5105859974088989</v>
      </c>
      <c r="O32" s="72">
        <f t="shared" si="3"/>
        <v>-2.5693023347756222E-2</v>
      </c>
    </row>
    <row r="33" spans="1:15" ht="24" customHeight="1" x14ac:dyDescent="0.25">
      <c r="A33" s="58"/>
      <c r="B33" s="5" t="s">
        <v>35</v>
      </c>
      <c r="C33" s="5"/>
      <c r="D33" s="5"/>
      <c r="E33" s="37">
        <v>312067.39999999962</v>
      </c>
      <c r="F33" s="189">
        <v>336493.25999999995</v>
      </c>
      <c r="G33" s="283">
        <f>(F33-E33)/E33</f>
        <v>7.8271104255043508E-2</v>
      </c>
      <c r="H33" s="5"/>
      <c r="I33" s="37">
        <v>84736.047000000035</v>
      </c>
      <c r="J33" s="189">
        <v>89384.739999999918</v>
      </c>
      <c r="K33" s="283">
        <f>(J33-I33)/I33</f>
        <v>5.4860866946033968E-2</v>
      </c>
      <c r="L33" s="57"/>
      <c r="M33" s="251">
        <f>(I33/E33)*10</f>
        <v>2.7153123652134163</v>
      </c>
      <c r="N33" s="252">
        <f>(J33/F33)*10</f>
        <v>2.6563604869827091</v>
      </c>
      <c r="O33" s="240">
        <f t="shared" si="3"/>
        <v>-2.1710901105138149E-2</v>
      </c>
    </row>
    <row r="34" spans="1:15" ht="24" customHeight="1" x14ac:dyDescent="0.25">
      <c r="A34" s="14"/>
      <c r="B34" s="5" t="s">
        <v>39</v>
      </c>
      <c r="D34" s="5"/>
      <c r="E34" s="215">
        <v>31443.71999999999</v>
      </c>
      <c r="F34" s="213">
        <v>42614.079999999987</v>
      </c>
      <c r="G34" s="240">
        <f>(F34-E34)/E34</f>
        <v>0.35524931528457832</v>
      </c>
      <c r="H34" s="241"/>
      <c r="I34" s="215">
        <v>4772.0309999999963</v>
      </c>
      <c r="J34" s="213">
        <v>6678.7400000000034</v>
      </c>
      <c r="K34" s="240">
        <f>(J34-I34)/I34</f>
        <v>0.39955922331602806</v>
      </c>
      <c r="L34" s="242"/>
      <c r="M34" s="251">
        <f>(I34/E34)*10</f>
        <v>1.5176419965576584</v>
      </c>
      <c r="N34" s="252">
        <f>(J34/F34)*10</f>
        <v>1.5672613370979747</v>
      </c>
      <c r="O34" s="240">
        <f t="shared" si="3"/>
        <v>3.2695023367081091E-2</v>
      </c>
    </row>
    <row r="35" spans="1:15" ht="24" customHeight="1" thickBot="1" x14ac:dyDescent="0.3">
      <c r="A35" s="14"/>
      <c r="B35" s="1" t="s">
        <v>38</v>
      </c>
      <c r="D35" s="1"/>
      <c r="E35" s="215">
        <v>6858.880000000001</v>
      </c>
      <c r="F35" s="213">
        <v>7423.5499999999993</v>
      </c>
      <c r="G35" s="248">
        <f>(F35-E35)/E35</f>
        <v>8.2326852197443054E-2</v>
      </c>
      <c r="H35" s="241"/>
      <c r="I35" s="215">
        <v>774.96800000000019</v>
      </c>
      <c r="J35" s="213">
        <v>978.42399999999986</v>
      </c>
      <c r="K35" s="286">
        <f>(J35-I35)/I35</f>
        <v>0.26253471111065185</v>
      </c>
      <c r="L35" s="242"/>
      <c r="M35" s="251">
        <f>(I35/E35)*10</f>
        <v>1.1298754315573389</v>
      </c>
      <c r="N35" s="252">
        <f>(J35/F35)*10</f>
        <v>1.3180001481770851</v>
      </c>
      <c r="O35" s="240">
        <f t="shared" si="3"/>
        <v>0.16650040470430319</v>
      </c>
    </row>
    <row r="36" spans="1:15" ht="24" customHeight="1" thickBot="1" x14ac:dyDescent="0.3">
      <c r="A36" s="18" t="s">
        <v>12</v>
      </c>
      <c r="B36" s="19"/>
      <c r="C36" s="19"/>
      <c r="D36" s="19"/>
      <c r="E36" s="23">
        <v>549027.5699999996</v>
      </c>
      <c r="F36" s="193">
        <v>624034.41999999981</v>
      </c>
      <c r="G36" s="216">
        <f>(F36-E36)/E36</f>
        <v>0.13661763834555751</v>
      </c>
      <c r="H36" s="12"/>
      <c r="I36" s="23">
        <v>138089.23400000003</v>
      </c>
      <c r="J36" s="193">
        <v>154110.82099999988</v>
      </c>
      <c r="K36" s="216">
        <f>(J36-I36)/I36</f>
        <v>0.11602343307951039</v>
      </c>
      <c r="L36" s="8"/>
      <c r="M36" s="253">
        <f>(I36/E36)*10</f>
        <v>2.5151602860308113</v>
      </c>
      <c r="N36" s="254">
        <f>(J36/F36)*10</f>
        <v>2.469588472379455</v>
      </c>
      <c r="O36" s="72">
        <f t="shared" si="3"/>
        <v>-1.8118850677017271E-2</v>
      </c>
    </row>
    <row r="37" spans="1:15" ht="24" customHeight="1" x14ac:dyDescent="0.25">
      <c r="A37" s="237"/>
      <c r="B37" s="235" t="s">
        <v>35</v>
      </c>
      <c r="C37" s="235"/>
      <c r="D37" s="236"/>
      <c r="E37" s="238">
        <f>E29+E33</f>
        <v>481320.02999999962</v>
      </c>
      <c r="F37" s="239">
        <f t="shared" ref="F37:F38" si="4">F29+F33</f>
        <v>535998.00999999989</v>
      </c>
      <c r="G37" s="284">
        <f>(F37-E37)/E37</f>
        <v>0.11360005109282553</v>
      </c>
      <c r="H37" s="5"/>
      <c r="I37" s="238">
        <f t="shared" ref="I37:J37" si="5">I29+I33</f>
        <v>127262.19500000005</v>
      </c>
      <c r="J37" s="239">
        <f t="shared" si="5"/>
        <v>139178.9819999999</v>
      </c>
      <c r="K37" s="284">
        <f>(J37-I37)/I37</f>
        <v>9.3639646872347646E-2</v>
      </c>
      <c r="L37" s="57"/>
      <c r="M37" s="251">
        <f>(I37/E37)*10</f>
        <v>2.6440244965496271</v>
      </c>
      <c r="N37" s="252">
        <f>(J37/F37)*10</f>
        <v>2.5966324389898379</v>
      </c>
      <c r="O37" s="240">
        <f t="shared" si="3"/>
        <v>-1.792421273767867E-2</v>
      </c>
    </row>
    <row r="38" spans="1:15" ht="24" customHeight="1" x14ac:dyDescent="0.25">
      <c r="A38" s="14"/>
      <c r="B38" s="5" t="s">
        <v>39</v>
      </c>
      <c r="C38" s="5"/>
      <c r="D38" s="243"/>
      <c r="E38" s="215">
        <f>E30+E34</f>
        <v>58696.210000000006</v>
      </c>
      <c r="F38" s="213">
        <f t="shared" si="4"/>
        <v>78070.079999999958</v>
      </c>
      <c r="G38" s="240">
        <f>(F38-E38)/E38</f>
        <v>0.33007020385132108</v>
      </c>
      <c r="H38" s="241"/>
      <c r="I38" s="215">
        <f t="shared" ref="I38:J38" si="6">I30+I34</f>
        <v>9756.8149999999969</v>
      </c>
      <c r="J38" s="213">
        <f t="shared" si="6"/>
        <v>13500.782000000003</v>
      </c>
      <c r="K38" s="240">
        <f>(J38-I38)/I38</f>
        <v>0.38372839907285394</v>
      </c>
      <c r="L38" s="242"/>
      <c r="M38" s="251">
        <f>(I38/E38)*10</f>
        <v>1.6622563875929972</v>
      </c>
      <c r="N38" s="252">
        <f>(J38/F38)*10</f>
        <v>1.729315763478148</v>
      </c>
      <c r="O38" s="240">
        <f t="shared" si="3"/>
        <v>4.034237821895513E-2</v>
      </c>
    </row>
    <row r="39" spans="1:15" ht="24" customHeight="1" thickBot="1" x14ac:dyDescent="0.3">
      <c r="A39" s="15"/>
      <c r="B39" s="244" t="s">
        <v>38</v>
      </c>
      <c r="C39" s="244"/>
      <c r="D39" s="245"/>
      <c r="E39" s="246">
        <f>E31+E35</f>
        <v>9011.3300000000017</v>
      </c>
      <c r="F39" s="247">
        <f>F31+F35</f>
        <v>9966.3299999999981</v>
      </c>
      <c r="G39" s="285">
        <f>(F39-E39)/E39</f>
        <v>0.10597769696593025</v>
      </c>
      <c r="H39" s="241"/>
      <c r="I39" s="246">
        <f t="shared" ref="I39:J39" si="7">I31+I35</f>
        <v>1070.2239999999999</v>
      </c>
      <c r="J39" s="247">
        <f t="shared" si="7"/>
        <v>1431.0569999999998</v>
      </c>
      <c r="K39" s="285">
        <f>(J39-I39)/I39</f>
        <v>0.33715652050411865</v>
      </c>
      <c r="L39" s="242"/>
      <c r="M39" s="255">
        <f>(I39/E39)*10</f>
        <v>1.1876426676195408</v>
      </c>
      <c r="N39" s="256">
        <f>(J39/F39)*10</f>
        <v>1.4358916471760419</v>
      </c>
      <c r="O39" s="248">
        <f t="shared" si="3"/>
        <v>0.20902665955415736</v>
      </c>
    </row>
  </sheetData>
  <mergeCells count="14">
    <mergeCell ref="M25:N25"/>
    <mergeCell ref="E26:F26"/>
    <mergeCell ref="I26:J26"/>
    <mergeCell ref="M26:N26"/>
    <mergeCell ref="A25:D27"/>
    <mergeCell ref="E25:F25"/>
    <mergeCell ref="I25:J25"/>
    <mergeCell ref="A4:D6"/>
    <mergeCell ref="E4:F4"/>
    <mergeCell ref="I4:J4"/>
    <mergeCell ref="M4:N4"/>
    <mergeCell ref="E5:F5"/>
    <mergeCell ref="I5:J5"/>
    <mergeCell ref="M5:N5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89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5" id="{20F04751-E1AE-4503-A136-E97E3FC04AB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O7:O18</xm:sqref>
        </x14:conditionalFormatting>
        <x14:conditionalFormatting xmlns:xm="http://schemas.microsoft.com/office/excel/2006/main">
          <x14:cfRule type="iconSet" priority="260" id="{E0176B34-D790-464E-9202-A2DCC57EB208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G7:G18</xm:sqref>
        </x14:conditionalFormatting>
        <x14:conditionalFormatting xmlns:xm="http://schemas.microsoft.com/office/excel/2006/main">
          <x14:cfRule type="iconSet" priority="261" id="{233737AC-CB54-4D6E-931B-9D9405402A3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K7:K18</xm:sqref>
        </x14:conditionalFormatting>
        <x14:conditionalFormatting xmlns:xm="http://schemas.microsoft.com/office/excel/2006/main">
          <x14:cfRule type="iconSet" priority="1" id="{B642F6DF-E706-47BF-9BB9-00E33B01C54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O28:O39</xm:sqref>
        </x14:conditionalFormatting>
        <x14:conditionalFormatting xmlns:xm="http://schemas.microsoft.com/office/excel/2006/main">
          <x14:cfRule type="iconSet" priority="2" id="{F0534493-1CE6-42B7-808C-CEC49B5D3CD5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G28:G39</xm:sqref>
        </x14:conditionalFormatting>
        <x14:conditionalFormatting xmlns:xm="http://schemas.microsoft.com/office/excel/2006/main">
          <x14:cfRule type="iconSet" priority="3" id="{8087B0B0-A349-4932-B3FC-B29FB5794069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K28:K39</xm:sqref>
        </x14:conditionalFormatting>
      </x14:conditionalFormatting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Folha13">
    <pageSetUpPr fitToPage="1"/>
  </sheetPr>
  <dimension ref="A1:L96"/>
  <sheetViews>
    <sheetView showGridLines="0" workbookViewId="0">
      <selection activeCell="G7" sqref="G7"/>
    </sheetView>
  </sheetViews>
  <sheetFormatPr defaultRowHeight="15" x14ac:dyDescent="0.25"/>
  <cols>
    <col min="1" max="1" width="26.7109375" customWidth="1"/>
    <col min="4" max="4" width="10.85546875" customWidth="1"/>
    <col min="5" max="5" width="2" customWidth="1"/>
    <col min="8" max="8" width="10.85546875" customWidth="1"/>
    <col min="9" max="9" width="2" customWidth="1"/>
    <col min="12" max="12" width="10.85546875" customWidth="1"/>
  </cols>
  <sheetData>
    <row r="1" spans="1:12" ht="15.75" x14ac:dyDescent="0.25">
      <c r="A1" s="6" t="s">
        <v>34</v>
      </c>
    </row>
    <row r="3" spans="1:12" ht="8.25" customHeight="1" thickBot="1" x14ac:dyDescent="0.3"/>
    <row r="4" spans="1:12" x14ac:dyDescent="0.25">
      <c r="A4" s="382" t="s">
        <v>3</v>
      </c>
      <c r="B4" s="377" t="s">
        <v>1</v>
      </c>
      <c r="C4" s="370"/>
      <c r="D4" s="178" t="s">
        <v>0</v>
      </c>
      <c r="F4" s="385" t="s">
        <v>19</v>
      </c>
      <c r="G4" s="386"/>
      <c r="H4" s="178" t="s">
        <v>0</v>
      </c>
      <c r="J4" s="369" t="s">
        <v>22</v>
      </c>
      <c r="K4" s="370"/>
      <c r="L4" s="178" t="s">
        <v>0</v>
      </c>
    </row>
    <row r="5" spans="1:12" x14ac:dyDescent="0.25">
      <c r="A5" s="383"/>
      <c r="B5" s="380" t="s">
        <v>155</v>
      </c>
      <c r="C5" s="372"/>
      <c r="D5" s="179" t="s">
        <v>136</v>
      </c>
      <c r="F5" s="367" t="str">
        <f>B5</f>
        <v>jan-dez</v>
      </c>
      <c r="G5" s="372"/>
      <c r="H5" s="179" t="str">
        <f>D5</f>
        <v>2020/2019</v>
      </c>
      <c r="J5" s="367" t="str">
        <f>B5</f>
        <v>jan-dez</v>
      </c>
      <c r="K5" s="368"/>
      <c r="L5" s="179" t="str">
        <f>D5</f>
        <v>2020/2019</v>
      </c>
    </row>
    <row r="6" spans="1:12" ht="19.5" customHeight="1" thickBot="1" x14ac:dyDescent="0.3">
      <c r="A6" s="384"/>
      <c r="B6" s="120">
        <f>'6'!E6</f>
        <v>2019</v>
      </c>
      <c r="C6" s="182">
        <f>'6'!F6</f>
        <v>2020</v>
      </c>
      <c r="D6" s="180" t="s">
        <v>1</v>
      </c>
      <c r="F6" s="31">
        <f>B6</f>
        <v>2019</v>
      </c>
      <c r="G6" s="182">
        <f>C6</f>
        <v>2020</v>
      </c>
      <c r="H6" s="323">
        <v>1000</v>
      </c>
      <c r="J6" s="31">
        <f>B6</f>
        <v>2019</v>
      </c>
      <c r="K6" s="182">
        <f>C6</f>
        <v>2020</v>
      </c>
      <c r="L6" s="180"/>
    </row>
    <row r="7" spans="1:12" ht="20.100000000000001" customHeight="1" x14ac:dyDescent="0.25">
      <c r="A7" s="14" t="s">
        <v>164</v>
      </c>
      <c r="B7" s="46">
        <v>78708.100000000049</v>
      </c>
      <c r="C7" s="195">
        <v>102748.08</v>
      </c>
      <c r="D7" s="67">
        <f>(C7-B7)/B7</f>
        <v>0.30543209656947551</v>
      </c>
      <c r="F7" s="46">
        <v>19053.472000000005</v>
      </c>
      <c r="G7" s="195">
        <v>24389.256999999991</v>
      </c>
      <c r="H7" s="67">
        <f>(G7-F7)/F7</f>
        <v>0.28004266099112979</v>
      </c>
      <c r="J7" s="40">
        <f>(F7/B7)*10</f>
        <v>2.420776514742446</v>
      </c>
      <c r="K7" s="200">
        <f>(G7/C7)*10</f>
        <v>2.3736946714722058</v>
      </c>
      <c r="L7" s="76">
        <f>(K7-J7)/J7</f>
        <v>-1.9449066439431076E-2</v>
      </c>
    </row>
    <row r="8" spans="1:12" ht="20.100000000000001" customHeight="1" x14ac:dyDescent="0.25">
      <c r="A8" s="14" t="s">
        <v>162</v>
      </c>
      <c r="B8" s="25">
        <v>75946.680000000008</v>
      </c>
      <c r="C8" s="188">
        <v>98088.02</v>
      </c>
      <c r="D8" s="67">
        <f>(C8-B8)/B8</f>
        <v>0.2915379579462854</v>
      </c>
      <c r="F8" s="25">
        <v>18843.216</v>
      </c>
      <c r="G8" s="188">
        <v>23634.345999999994</v>
      </c>
      <c r="H8" s="67">
        <f>(G8-F8)/F8</f>
        <v>0.2542628604374112</v>
      </c>
      <c r="J8" s="40">
        <f>(F8/B8)*10</f>
        <v>2.481111221715024</v>
      </c>
      <c r="K8" s="201">
        <f>(G8/C8)*10</f>
        <v>2.4095038313547357</v>
      </c>
      <c r="L8" s="67">
        <f t="shared" ref="L8:L69" si="0">(K8-J8)/J8</f>
        <v>-2.8861015876100449E-2</v>
      </c>
    </row>
    <row r="9" spans="1:12" ht="20.100000000000001" customHeight="1" x14ac:dyDescent="0.25">
      <c r="A9" s="14" t="s">
        <v>172</v>
      </c>
      <c r="B9" s="25">
        <v>43937.799999999996</v>
      </c>
      <c r="C9" s="188">
        <v>50118.039999999994</v>
      </c>
      <c r="D9" s="67">
        <f>(C9-B9)/B9</f>
        <v>0.14065884045172947</v>
      </c>
      <c r="F9" s="25">
        <v>9995.9339999999993</v>
      </c>
      <c r="G9" s="188">
        <v>11657.730000000001</v>
      </c>
      <c r="H9" s="67">
        <f>(G9-F9)/F9</f>
        <v>0.16624719610993852</v>
      </c>
      <c r="J9" s="40">
        <f>(F9/B9)*10</f>
        <v>2.2750192317321307</v>
      </c>
      <c r="K9" s="201">
        <f>(G9/C9)*10</f>
        <v>2.3260546501818515</v>
      </c>
      <c r="L9" s="67">
        <f t="shared" si="0"/>
        <v>2.2432961329678078E-2</v>
      </c>
    </row>
    <row r="10" spans="1:12" ht="20.100000000000001" customHeight="1" x14ac:dyDescent="0.25">
      <c r="A10" s="14" t="s">
        <v>163</v>
      </c>
      <c r="B10" s="25">
        <v>34222.94000000001</v>
      </c>
      <c r="C10" s="188">
        <v>46729.22</v>
      </c>
      <c r="D10" s="67">
        <f>(C10-B10)/B10</f>
        <v>0.36543558209785565</v>
      </c>
      <c r="F10" s="25">
        <v>8361.8359999999993</v>
      </c>
      <c r="G10" s="188">
        <v>11140.564999999997</v>
      </c>
      <c r="H10" s="67">
        <f>(G10-F10)/F10</f>
        <v>0.33231087048346769</v>
      </c>
      <c r="J10" s="40">
        <f>(F10/B10)*10</f>
        <v>2.443342389636892</v>
      </c>
      <c r="K10" s="201">
        <f>(G10/C10)*10</f>
        <v>2.3840682553656998</v>
      </c>
      <c r="L10" s="67">
        <f t="shared" si="0"/>
        <v>-2.4259446618122568E-2</v>
      </c>
    </row>
    <row r="11" spans="1:12" ht="20.100000000000001" customHeight="1" x14ac:dyDescent="0.25">
      <c r="A11" s="14" t="s">
        <v>165</v>
      </c>
      <c r="B11" s="25">
        <v>37023.520000000004</v>
      </c>
      <c r="C11" s="188">
        <v>36516.069999999992</v>
      </c>
      <c r="D11" s="67">
        <f>(C11-B11)/B11</f>
        <v>-1.3706152197306242E-2</v>
      </c>
      <c r="F11" s="25">
        <v>10677.762999999997</v>
      </c>
      <c r="G11" s="188">
        <v>10439.971000000003</v>
      </c>
      <c r="H11" s="67">
        <f>(G11-F11)/F11</f>
        <v>-2.22698331101743E-2</v>
      </c>
      <c r="J11" s="40">
        <f>(F11/B11)*10</f>
        <v>2.8840485723669702</v>
      </c>
      <c r="K11" s="201">
        <f>(G11/C11)*10</f>
        <v>2.8590072809039979</v>
      </c>
      <c r="L11" s="67">
        <f t="shared" si="0"/>
        <v>-8.682687144350219E-3</v>
      </c>
    </row>
    <row r="12" spans="1:12" ht="20.100000000000001" customHeight="1" x14ac:dyDescent="0.25">
      <c r="A12" s="14" t="s">
        <v>170</v>
      </c>
      <c r="B12" s="25">
        <v>28066.530000000006</v>
      </c>
      <c r="C12" s="188">
        <v>42931.149999999994</v>
      </c>
      <c r="D12" s="67">
        <f>(C12-B12)/B12</f>
        <v>0.52962086870019143</v>
      </c>
      <c r="F12" s="25">
        <v>6966.891999999998</v>
      </c>
      <c r="G12" s="188">
        <v>10336.111999999997</v>
      </c>
      <c r="H12" s="67">
        <f>(G12-F12)/F12</f>
        <v>0.48360445375068256</v>
      </c>
      <c r="J12" s="40">
        <f>(F12/B12)*10</f>
        <v>2.4822776452949462</v>
      </c>
      <c r="K12" s="201">
        <f>(G12/C12)*10</f>
        <v>2.4076019393843398</v>
      </c>
      <c r="L12" s="67">
        <f t="shared" si="0"/>
        <v>-3.0083542851119475E-2</v>
      </c>
    </row>
    <row r="13" spans="1:12" ht="20.100000000000001" customHeight="1" x14ac:dyDescent="0.25">
      <c r="A13" s="14" t="s">
        <v>169</v>
      </c>
      <c r="B13" s="25">
        <v>31477.040000000001</v>
      </c>
      <c r="C13" s="188">
        <v>28123.349999999991</v>
      </c>
      <c r="D13" s="67">
        <f>(C13-B13)/B13</f>
        <v>-0.1065440079499219</v>
      </c>
      <c r="F13" s="25">
        <v>9458.4380000000001</v>
      </c>
      <c r="G13" s="188">
        <v>8526.4329999999973</v>
      </c>
      <c r="H13" s="67">
        <f>(G13-F13)/F13</f>
        <v>-9.8536883151319782E-2</v>
      </c>
      <c r="J13" s="40">
        <f>(F13/B13)*10</f>
        <v>3.0048689457458515</v>
      </c>
      <c r="K13" s="201">
        <f>(G13/C13)*10</f>
        <v>3.0317984877335027</v>
      </c>
      <c r="L13" s="67">
        <f t="shared" si="0"/>
        <v>8.9619688824621561E-3</v>
      </c>
    </row>
    <row r="14" spans="1:12" ht="20.100000000000001" customHeight="1" x14ac:dyDescent="0.25">
      <c r="A14" s="14" t="s">
        <v>175</v>
      </c>
      <c r="B14" s="25">
        <v>23506.880000000005</v>
      </c>
      <c r="C14" s="188">
        <v>32663.559999999998</v>
      </c>
      <c r="D14" s="67">
        <f>(C14-B14)/B14</f>
        <v>0.38953191576253382</v>
      </c>
      <c r="F14" s="25">
        <v>4875.9209999999985</v>
      </c>
      <c r="G14" s="188">
        <v>6766.6660000000029</v>
      </c>
      <c r="H14" s="67">
        <f>(G14-F14)/F14</f>
        <v>0.38777186915046513</v>
      </c>
      <c r="J14" s="40">
        <f>(F14/B14)*10</f>
        <v>2.0742527294136854</v>
      </c>
      <c r="K14" s="201">
        <f>(G14/C14)*10</f>
        <v>2.0716253831486844</v>
      </c>
      <c r="L14" s="67">
        <f t="shared" si="0"/>
        <v>-1.2666471292260056E-3</v>
      </c>
    </row>
    <row r="15" spans="1:12" ht="20.100000000000001" customHeight="1" x14ac:dyDescent="0.25">
      <c r="A15" s="14" t="s">
        <v>161</v>
      </c>
      <c r="B15" s="25">
        <v>23905.699999999997</v>
      </c>
      <c r="C15" s="188">
        <v>25182.229999999996</v>
      </c>
      <c r="D15" s="67">
        <f>(C15-B15)/B15</f>
        <v>5.339856184926603E-2</v>
      </c>
      <c r="F15" s="25">
        <v>4733.2859999999982</v>
      </c>
      <c r="G15" s="188">
        <v>4621.0280000000002</v>
      </c>
      <c r="H15" s="67">
        <f>(G15-F15)/F15</f>
        <v>-2.3716716040399426E-2</v>
      </c>
      <c r="J15" s="40">
        <f>(F15/B15)*10</f>
        <v>1.9799821799821795</v>
      </c>
      <c r="K15" s="201">
        <f>(G15/C15)*10</f>
        <v>1.8350352609756966</v>
      </c>
      <c r="L15" s="67">
        <f t="shared" si="0"/>
        <v>-7.3206173505959288E-2</v>
      </c>
    </row>
    <row r="16" spans="1:12" ht="20.100000000000001" customHeight="1" x14ac:dyDescent="0.25">
      <c r="A16" s="14" t="s">
        <v>166</v>
      </c>
      <c r="B16" s="25">
        <v>12997.76</v>
      </c>
      <c r="C16" s="188">
        <v>14400.560000000003</v>
      </c>
      <c r="D16" s="67">
        <f>(C16-B16)/B16</f>
        <v>0.10792628883746144</v>
      </c>
      <c r="F16" s="25">
        <v>3635.4050000000007</v>
      </c>
      <c r="G16" s="188">
        <v>4094.2649999999999</v>
      </c>
      <c r="H16" s="67">
        <f>(G16-F16)/F16</f>
        <v>0.12621977468810192</v>
      </c>
      <c r="J16" s="40">
        <f>(F16/B16)*10</f>
        <v>2.796947320153627</v>
      </c>
      <c r="K16" s="201">
        <f>(G16/C16)*10</f>
        <v>2.8431290172048858</v>
      </c>
      <c r="L16" s="67">
        <f t="shared" si="0"/>
        <v>1.6511464738178241E-2</v>
      </c>
    </row>
    <row r="17" spans="1:12" ht="20.100000000000001" customHeight="1" x14ac:dyDescent="0.25">
      <c r="A17" s="14" t="s">
        <v>168</v>
      </c>
      <c r="B17" s="25">
        <v>12597.020000000004</v>
      </c>
      <c r="C17" s="188">
        <v>14762.430000000004</v>
      </c>
      <c r="D17" s="67">
        <f>(C17-B17)/B17</f>
        <v>0.17189859188919276</v>
      </c>
      <c r="F17" s="25">
        <v>3603.1990000000001</v>
      </c>
      <c r="G17" s="188">
        <v>4005.1900000000005</v>
      </c>
      <c r="H17" s="67">
        <f>(G17-F17)/F17</f>
        <v>0.11156502874251475</v>
      </c>
      <c r="J17" s="40">
        <f>(F17/B17)*10</f>
        <v>2.8603582434575787</v>
      </c>
      <c r="K17" s="201">
        <f>(G17/C17)*10</f>
        <v>2.7130966920757622</v>
      </c>
      <c r="L17" s="67">
        <f t="shared" si="0"/>
        <v>-5.1483604097019645E-2</v>
      </c>
    </row>
    <row r="18" spans="1:12" ht="20.100000000000001" customHeight="1" x14ac:dyDescent="0.25">
      <c r="A18" s="14" t="s">
        <v>176</v>
      </c>
      <c r="B18" s="25">
        <v>22571.22</v>
      </c>
      <c r="C18" s="188">
        <v>13196.199999999999</v>
      </c>
      <c r="D18" s="67">
        <f>(C18-B18)/B18</f>
        <v>-0.41535282541218427</v>
      </c>
      <c r="F18" s="25">
        <v>6456.1669999999986</v>
      </c>
      <c r="G18" s="188">
        <v>3936.6280000000011</v>
      </c>
      <c r="H18" s="67">
        <f>(G18-F18)/F18</f>
        <v>-0.39025307121082803</v>
      </c>
      <c r="J18" s="40">
        <f>(F18/B18)*10</f>
        <v>2.8603535830141209</v>
      </c>
      <c r="K18" s="201">
        <f>(G18/C18)*10</f>
        <v>2.9831527257846968</v>
      </c>
      <c r="L18" s="67">
        <f t="shared" si="0"/>
        <v>4.2931455572417489E-2</v>
      </c>
    </row>
    <row r="19" spans="1:12" ht="20.100000000000001" customHeight="1" x14ac:dyDescent="0.25">
      <c r="A19" s="14" t="s">
        <v>167</v>
      </c>
      <c r="B19" s="25">
        <v>10431.189999999999</v>
      </c>
      <c r="C19" s="188">
        <v>14361.19</v>
      </c>
      <c r="D19" s="67">
        <f>(C19-B19)/B19</f>
        <v>0.37675471350823847</v>
      </c>
      <c r="F19" s="25">
        <v>2403.0810000000001</v>
      </c>
      <c r="G19" s="188">
        <v>3313.8020000000001</v>
      </c>
      <c r="H19" s="67">
        <f>(G19-F19)/F19</f>
        <v>0.37898056703040806</v>
      </c>
      <c r="J19" s="40">
        <f>(F19/B19)*10</f>
        <v>2.3037457854760581</v>
      </c>
      <c r="K19" s="201">
        <f>(G19/C19)*10</f>
        <v>2.3074703419424156</v>
      </c>
      <c r="L19" s="67">
        <f t="shared" si="0"/>
        <v>1.6167393511206517E-3</v>
      </c>
    </row>
    <row r="20" spans="1:12" ht="20.100000000000001" customHeight="1" x14ac:dyDescent="0.25">
      <c r="A20" s="14" t="s">
        <v>171</v>
      </c>
      <c r="B20" s="25">
        <v>23070.37</v>
      </c>
      <c r="C20" s="188">
        <v>10791.89</v>
      </c>
      <c r="D20" s="67">
        <f>(C20-B20)/B20</f>
        <v>-0.53221859900816504</v>
      </c>
      <c r="F20" s="25">
        <v>5912.7160000000003</v>
      </c>
      <c r="G20" s="188">
        <v>3183.5520000000001</v>
      </c>
      <c r="H20" s="67">
        <f>(G20-F20)/F20</f>
        <v>-0.46157535724699106</v>
      </c>
      <c r="J20" s="40">
        <f>(F20/B20)*10</f>
        <v>2.5629047128416236</v>
      </c>
      <c r="K20" s="201">
        <f>(G20/C20)*10</f>
        <v>2.9499485261617755</v>
      </c>
      <c r="L20" s="67">
        <f t="shared" si="0"/>
        <v>0.151017636894903</v>
      </c>
    </row>
    <row r="21" spans="1:12" ht="20.100000000000001" customHeight="1" x14ac:dyDescent="0.25">
      <c r="A21" s="14" t="s">
        <v>177</v>
      </c>
      <c r="B21" s="25">
        <v>8582.2799999999988</v>
      </c>
      <c r="C21" s="188">
        <v>8591.630000000001</v>
      </c>
      <c r="D21" s="67">
        <f>(C21-B21)/B21</f>
        <v>1.0894540844626583E-3</v>
      </c>
      <c r="F21" s="25">
        <v>2229.9230000000002</v>
      </c>
      <c r="G21" s="188">
        <v>2360.1679999999992</v>
      </c>
      <c r="H21" s="67">
        <f>(G21-F21)/F21</f>
        <v>5.8407846369582704E-2</v>
      </c>
      <c r="J21" s="40">
        <f>(F21/B21)*10</f>
        <v>2.5982874014830566</v>
      </c>
      <c r="K21" s="201">
        <f>(G21/C21)*10</f>
        <v>2.7470549825818837</v>
      </c>
      <c r="L21" s="67">
        <f t="shared" si="0"/>
        <v>5.7256014486277859E-2</v>
      </c>
    </row>
    <row r="22" spans="1:12" ht="20.100000000000001" customHeight="1" x14ac:dyDescent="0.25">
      <c r="A22" s="14" t="s">
        <v>182</v>
      </c>
      <c r="B22" s="25">
        <v>4405.1099999999988</v>
      </c>
      <c r="C22" s="188">
        <v>4128.5300000000007</v>
      </c>
      <c r="D22" s="67">
        <f>(C22-B22)/B22</f>
        <v>-6.2786173330518003E-2</v>
      </c>
      <c r="F22" s="25">
        <v>1682.8329999999996</v>
      </c>
      <c r="G22" s="188">
        <v>2180.471</v>
      </c>
      <c r="H22" s="67">
        <f>(G22-F22)/F22</f>
        <v>0.29571442917984164</v>
      </c>
      <c r="J22" s="40">
        <f>(F22/B22)*10</f>
        <v>3.8201838319587935</v>
      </c>
      <c r="K22" s="201">
        <f>(G22/C22)*10</f>
        <v>5.2814706445151174</v>
      </c>
      <c r="L22" s="67">
        <f t="shared" si="0"/>
        <v>0.38251740670999368</v>
      </c>
    </row>
    <row r="23" spans="1:12" ht="20.100000000000001" customHeight="1" x14ac:dyDescent="0.25">
      <c r="A23" s="14" t="s">
        <v>184</v>
      </c>
      <c r="B23" s="25">
        <v>7429.71</v>
      </c>
      <c r="C23" s="188">
        <v>7310.0300000000007</v>
      </c>
      <c r="D23" s="67">
        <f>(C23-B23)/B23</f>
        <v>-1.6108300323969493E-2</v>
      </c>
      <c r="F23" s="25">
        <v>1706.5350000000001</v>
      </c>
      <c r="G23" s="188">
        <v>1648.1910000000003</v>
      </c>
      <c r="H23" s="67">
        <f>(G23-F23)/F23</f>
        <v>-3.4188575095148839E-2</v>
      </c>
      <c r="J23" s="40">
        <f>(F23/B23)*10</f>
        <v>2.2969066087370842</v>
      </c>
      <c r="K23" s="201">
        <f>(G23/C23)*10</f>
        <v>2.2546979971354428</v>
      </c>
      <c r="L23" s="67">
        <f t="shared" si="0"/>
        <v>-1.837628549680087E-2</v>
      </c>
    </row>
    <row r="24" spans="1:12" ht="20.100000000000001" customHeight="1" x14ac:dyDescent="0.25">
      <c r="A24" s="14" t="s">
        <v>196</v>
      </c>
      <c r="B24" s="25">
        <v>1156.4399999999998</v>
      </c>
      <c r="C24" s="188">
        <v>5418.9099999999989</v>
      </c>
      <c r="D24" s="67">
        <f>(C24-B24)/B24</f>
        <v>3.6858548649303033</v>
      </c>
      <c r="F24" s="25">
        <v>353.27299999999997</v>
      </c>
      <c r="G24" s="188">
        <v>1638.4569999999997</v>
      </c>
      <c r="H24" s="67">
        <f>(G24-F24)/F24</f>
        <v>3.6379344020063797</v>
      </c>
      <c r="J24" s="40">
        <f>(F24/B24)*10</f>
        <v>3.0548320708380894</v>
      </c>
      <c r="K24" s="201">
        <f>(G24/C24)*10</f>
        <v>3.0235914602752212</v>
      </c>
      <c r="L24" s="67">
        <f t="shared" si="0"/>
        <v>-1.0226621247398839E-2</v>
      </c>
    </row>
    <row r="25" spans="1:12" ht="20.100000000000001" customHeight="1" x14ac:dyDescent="0.25">
      <c r="A25" s="14" t="s">
        <v>181</v>
      </c>
      <c r="B25" s="25">
        <v>7072.4</v>
      </c>
      <c r="C25" s="188">
        <v>6220.7699999999986</v>
      </c>
      <c r="D25" s="67">
        <f>(C25-B25)/B25</f>
        <v>-0.1204159832588656</v>
      </c>
      <c r="F25" s="25">
        <v>2045.2779999999996</v>
      </c>
      <c r="G25" s="188">
        <v>1624.6079999999997</v>
      </c>
      <c r="H25" s="67">
        <f>(G25-F25)/F25</f>
        <v>-0.20567864124094618</v>
      </c>
      <c r="J25" s="40">
        <f>(F25/B25)*10</f>
        <v>2.8919150500537292</v>
      </c>
      <c r="K25" s="201">
        <f>(G25/C25)*10</f>
        <v>2.6115866685313875</v>
      </c>
      <c r="L25" s="67">
        <f t="shared" ref="L25:L29" si="1">(K25-J25)/J25</f>
        <v>-9.6935206142079927E-2</v>
      </c>
    </row>
    <row r="26" spans="1:12" ht="20.100000000000001" customHeight="1" x14ac:dyDescent="0.25">
      <c r="A26" s="14" t="s">
        <v>174</v>
      </c>
      <c r="B26" s="25">
        <v>3456.1699999999992</v>
      </c>
      <c r="C26" s="188">
        <v>4754.74</v>
      </c>
      <c r="D26" s="67">
        <f>(C26-B26)/B26</f>
        <v>0.37572515240859128</v>
      </c>
      <c r="F26" s="25">
        <v>1145.627</v>
      </c>
      <c r="G26" s="188">
        <v>1354.6339999999998</v>
      </c>
      <c r="H26" s="67">
        <f>(G26-F26)/F26</f>
        <v>0.18243896137224405</v>
      </c>
      <c r="J26" s="40">
        <f>(F26/B26)*10</f>
        <v>3.3147298888654211</v>
      </c>
      <c r="K26" s="201">
        <f>(G26/C26)*10</f>
        <v>2.8490180325317471</v>
      </c>
      <c r="L26" s="67">
        <f t="shared" si="1"/>
        <v>-0.14049767913158065</v>
      </c>
    </row>
    <row r="27" spans="1:12" ht="20.100000000000001" customHeight="1" x14ac:dyDescent="0.25">
      <c r="A27" s="14" t="s">
        <v>179</v>
      </c>
      <c r="B27" s="25">
        <v>9628.7100000000009</v>
      </c>
      <c r="C27" s="188">
        <v>7695.11</v>
      </c>
      <c r="D27" s="67">
        <f>(C27-B27)/B27</f>
        <v>-0.20081610101457009</v>
      </c>
      <c r="F27" s="25">
        <v>1808.1130000000003</v>
      </c>
      <c r="G27" s="188">
        <v>1319.0009999999997</v>
      </c>
      <c r="H27" s="67">
        <f>(G27-F27)/F27</f>
        <v>-0.27050964181995285</v>
      </c>
      <c r="J27" s="40">
        <f>(F27/B27)*10</f>
        <v>1.8778351409482683</v>
      </c>
      <c r="K27" s="201">
        <f>(G27/C27)*10</f>
        <v>1.7140768617992463</v>
      </c>
      <c r="L27" s="67">
        <f t="shared" si="1"/>
        <v>-8.7205887022823197E-2</v>
      </c>
    </row>
    <row r="28" spans="1:12" ht="20.100000000000001" customHeight="1" x14ac:dyDescent="0.25">
      <c r="A28" s="14" t="s">
        <v>173</v>
      </c>
      <c r="B28" s="25">
        <v>3144.2999999999997</v>
      </c>
      <c r="C28" s="188">
        <v>3440.31</v>
      </c>
      <c r="D28" s="67">
        <f>(C28-B28)/B28</f>
        <v>9.4141780364469116E-2</v>
      </c>
      <c r="F28" s="25">
        <v>904.99199999999973</v>
      </c>
      <c r="G28" s="188">
        <v>1066.8490000000002</v>
      </c>
      <c r="H28" s="67">
        <f>(G28-F28)/F28</f>
        <v>0.17884909479862857</v>
      </c>
      <c r="J28" s="40">
        <f>(F28/B28)*10</f>
        <v>2.8781986451674451</v>
      </c>
      <c r="K28" s="201">
        <f>(G28/C28)*10</f>
        <v>3.1010257796535785</v>
      </c>
      <c r="L28" s="67">
        <f t="shared" si="1"/>
        <v>7.7418956075274659E-2</v>
      </c>
    </row>
    <row r="29" spans="1:12" ht="20.100000000000001" customHeight="1" x14ac:dyDescent="0.25">
      <c r="A29" s="14" t="s">
        <v>204</v>
      </c>
      <c r="B29" s="25">
        <v>2628.3300000000004</v>
      </c>
      <c r="C29" s="188">
        <v>4660.0899999999992</v>
      </c>
      <c r="D29" s="67">
        <f>(C29-B29)/B29</f>
        <v>0.77302317441112745</v>
      </c>
      <c r="F29" s="25">
        <v>474.63999999999993</v>
      </c>
      <c r="G29" s="188">
        <v>1038.0140000000001</v>
      </c>
      <c r="H29" s="67">
        <f>(G29-F29)/F29</f>
        <v>1.1869501095567174</v>
      </c>
      <c r="J29" s="40">
        <f>(F29/B29)*10</f>
        <v>1.8058615166284289</v>
      </c>
      <c r="K29" s="201">
        <f>(G29/C29)*10</f>
        <v>2.2274548345632814</v>
      </c>
      <c r="L29" s="67">
        <f t="shared" si="1"/>
        <v>0.23345827686830259</v>
      </c>
    </row>
    <row r="30" spans="1:12" ht="20.100000000000001" customHeight="1" x14ac:dyDescent="0.25">
      <c r="A30" s="14" t="s">
        <v>198</v>
      </c>
      <c r="B30" s="25">
        <v>2685.21</v>
      </c>
      <c r="C30" s="188">
        <v>5129.71</v>
      </c>
      <c r="D30" s="67">
        <f>(C30-B30)/B30</f>
        <v>0.91035710428607075</v>
      </c>
      <c r="F30" s="25">
        <v>581.98399999999992</v>
      </c>
      <c r="G30" s="188">
        <v>1006.849</v>
      </c>
      <c r="H30" s="67">
        <f>(G30-F30)/F30</f>
        <v>0.73002866058173455</v>
      </c>
      <c r="J30" s="40">
        <f>(F30/B30)*10</f>
        <v>2.1673686601792781</v>
      </c>
      <c r="K30" s="201">
        <f>(G30/C30)*10</f>
        <v>1.9627795723344985</v>
      </c>
      <c r="L30" s="67">
        <f t="shared" ref="L30" si="2">(K30-J30)/J30</f>
        <v>-9.4395149105762466E-2</v>
      </c>
    </row>
    <row r="31" spans="1:12" ht="20.100000000000001" customHeight="1" x14ac:dyDescent="0.25">
      <c r="A31" s="14" t="s">
        <v>178</v>
      </c>
      <c r="B31" s="25">
        <v>3763.4100000000003</v>
      </c>
      <c r="C31" s="188">
        <v>3628.8800000000006</v>
      </c>
      <c r="D31" s="67">
        <f>(C31-B31)/B31</f>
        <v>-3.5746835981197829E-2</v>
      </c>
      <c r="F31" s="25">
        <v>772.84199999999976</v>
      </c>
      <c r="G31" s="188">
        <v>851.79499999999973</v>
      </c>
      <c r="H31" s="67">
        <f>(G31-F31)/F31</f>
        <v>0.10215930293643462</v>
      </c>
      <c r="J31" s="40">
        <f>(F31/B31)*10</f>
        <v>2.053568439261201</v>
      </c>
      <c r="K31" s="201">
        <f>(G31/C31)*10</f>
        <v>2.3472669253323328</v>
      </c>
      <c r="L31" s="67">
        <f t="shared" ref="L31:L32" si="3">(K31-J31)/J31</f>
        <v>0.14301860140429204</v>
      </c>
    </row>
    <row r="32" spans="1:12" ht="20.100000000000001" customHeight="1" thickBot="1" x14ac:dyDescent="0.3">
      <c r="A32" s="14" t="s">
        <v>17</v>
      </c>
      <c r="B32" s="25">
        <f>B33-SUM(B7:B31)</f>
        <v>36612.749999999884</v>
      </c>
      <c r="C32" s="188">
        <f>C33-SUM(C7:C31)</f>
        <v>32443.720000000438</v>
      </c>
      <c r="D32" s="67">
        <f>(C32-B32)/B32</f>
        <v>-0.11386825627682867</v>
      </c>
      <c r="F32" s="25">
        <f>F33-SUM(F7:F31)</f>
        <v>9405.8679999999295</v>
      </c>
      <c r="G32" s="188">
        <f>G33-SUM(G7:G31)</f>
        <v>7976.2390000000596</v>
      </c>
      <c r="H32" s="67">
        <f>(G32-F32)/F32</f>
        <v>-0.15199330885781945</v>
      </c>
      <c r="J32" s="40">
        <f>(F32/B32)*10</f>
        <v>2.5690143460952699</v>
      </c>
      <c r="K32" s="201">
        <f>(G32/C32)*10</f>
        <v>2.4584847236999803</v>
      </c>
      <c r="L32" s="67">
        <f t="shared" si="3"/>
        <v>-4.3024135915506766E-2</v>
      </c>
    </row>
    <row r="33" spans="1:12" ht="26.25" customHeight="1" thickBot="1" x14ac:dyDescent="0.3">
      <c r="A33" s="18" t="s">
        <v>18</v>
      </c>
      <c r="B33" s="23">
        <v>549027.56999999995</v>
      </c>
      <c r="C33" s="193">
        <v>624034.42000000039</v>
      </c>
      <c r="D33" s="72">
        <f>(C33-B33)/B33</f>
        <v>0.13661763834555785</v>
      </c>
      <c r="E33" s="2"/>
      <c r="F33" s="23">
        <v>138089.23399999991</v>
      </c>
      <c r="G33" s="193">
        <v>154110.821</v>
      </c>
      <c r="H33" s="72">
        <f>(G33-F33)/F33</f>
        <v>0.11602343307951217</v>
      </c>
      <c r="J33" s="35">
        <f>(F33/B33)*10</f>
        <v>2.5151602860308078</v>
      </c>
      <c r="K33" s="194">
        <f>(G33/C33)*10</f>
        <v>2.4695884723794546</v>
      </c>
      <c r="L33" s="72">
        <f t="shared" si="0"/>
        <v>-1.811885067701606E-2</v>
      </c>
    </row>
    <row r="35" spans="1:12" ht="15.75" thickBot="1" x14ac:dyDescent="0.3"/>
    <row r="36" spans="1:12" x14ac:dyDescent="0.25">
      <c r="A36" s="382" t="s">
        <v>2</v>
      </c>
      <c r="B36" s="377" t="s">
        <v>1</v>
      </c>
      <c r="C36" s="370"/>
      <c r="D36" s="178" t="s">
        <v>0</v>
      </c>
      <c r="F36" s="385" t="s">
        <v>19</v>
      </c>
      <c r="G36" s="386"/>
      <c r="H36" s="178" t="s">
        <v>0</v>
      </c>
      <c r="J36" s="369" t="s">
        <v>22</v>
      </c>
      <c r="K36" s="370"/>
      <c r="L36" s="178" t="s">
        <v>0</v>
      </c>
    </row>
    <row r="37" spans="1:12" x14ac:dyDescent="0.25">
      <c r="A37" s="383"/>
      <c r="B37" s="380" t="str">
        <f>B5</f>
        <v>jan-dez</v>
      </c>
      <c r="C37" s="372"/>
      <c r="D37" s="179" t="str">
        <f>D5</f>
        <v>2020/2019</v>
      </c>
      <c r="F37" s="367" t="str">
        <f>B5</f>
        <v>jan-dez</v>
      </c>
      <c r="G37" s="372"/>
      <c r="H37" s="179" t="str">
        <f>H5</f>
        <v>2020/2019</v>
      </c>
      <c r="J37" s="367" t="str">
        <f>B5</f>
        <v>jan-dez</v>
      </c>
      <c r="K37" s="368"/>
      <c r="L37" s="179" t="str">
        <f>L5</f>
        <v>2020/2019</v>
      </c>
    </row>
    <row r="38" spans="1:12" ht="19.5" customHeight="1" thickBot="1" x14ac:dyDescent="0.3">
      <c r="A38" s="384"/>
      <c r="B38" s="120">
        <f>B6</f>
        <v>2019</v>
      </c>
      <c r="C38" s="182">
        <f>C6</f>
        <v>2020</v>
      </c>
      <c r="D38" s="180" t="s">
        <v>1</v>
      </c>
      <c r="F38" s="31">
        <f>B6</f>
        <v>2019</v>
      </c>
      <c r="G38" s="182">
        <f>C6</f>
        <v>2020</v>
      </c>
      <c r="H38" s="323">
        <v>1000</v>
      </c>
      <c r="J38" s="31">
        <f>B6</f>
        <v>2019</v>
      </c>
      <c r="K38" s="182">
        <f>C6</f>
        <v>2020</v>
      </c>
      <c r="L38" s="180"/>
    </row>
    <row r="39" spans="1:12" ht="20.100000000000001" customHeight="1" x14ac:dyDescent="0.25">
      <c r="A39" s="45" t="s">
        <v>172</v>
      </c>
      <c r="B39" s="46">
        <v>43937.799999999996</v>
      </c>
      <c r="C39" s="195">
        <v>50118.039999999994</v>
      </c>
      <c r="D39" s="67">
        <f>(C39-B39)/B39</f>
        <v>0.14065884045172947</v>
      </c>
      <c r="F39" s="46">
        <v>9995.9339999999993</v>
      </c>
      <c r="G39" s="195">
        <v>11657.730000000001</v>
      </c>
      <c r="H39" s="67">
        <f>(G39-F39)/F39</f>
        <v>0.16624719610993852</v>
      </c>
      <c r="J39" s="40">
        <f>(F39/B39)*10</f>
        <v>2.2750192317321307</v>
      </c>
      <c r="K39" s="200">
        <f>(G39/C39)*10</f>
        <v>2.3260546501818515</v>
      </c>
      <c r="L39" s="76">
        <f t="shared" si="0"/>
        <v>2.2432961329678078E-2</v>
      </c>
    </row>
    <row r="40" spans="1:12" ht="20.100000000000001" customHeight="1" x14ac:dyDescent="0.25">
      <c r="A40" s="45" t="s">
        <v>170</v>
      </c>
      <c r="B40" s="25">
        <v>28066.530000000006</v>
      </c>
      <c r="C40" s="188">
        <v>42931.149999999994</v>
      </c>
      <c r="D40" s="67">
        <f>(C40-B40)/B40</f>
        <v>0.52962086870019143</v>
      </c>
      <c r="F40" s="25">
        <v>6966.891999999998</v>
      </c>
      <c r="G40" s="188">
        <v>10336.111999999997</v>
      </c>
      <c r="H40" s="67">
        <f>(G40-F40)/F40</f>
        <v>0.48360445375068256</v>
      </c>
      <c r="J40" s="40">
        <f>(F40/B40)*10</f>
        <v>2.4822776452949462</v>
      </c>
      <c r="K40" s="201">
        <f>(G40/C40)*10</f>
        <v>2.4076019393843398</v>
      </c>
      <c r="L40" s="67">
        <f t="shared" si="0"/>
        <v>-3.0083542851119475E-2</v>
      </c>
    </row>
    <row r="41" spans="1:12" ht="20.100000000000001" customHeight="1" x14ac:dyDescent="0.25">
      <c r="A41" s="45" t="s">
        <v>161</v>
      </c>
      <c r="B41" s="25">
        <v>23905.699999999997</v>
      </c>
      <c r="C41" s="188">
        <v>25182.229999999996</v>
      </c>
      <c r="D41" s="67">
        <f>(C41-B41)/B41</f>
        <v>5.339856184926603E-2</v>
      </c>
      <c r="F41" s="25">
        <v>4733.2859999999982</v>
      </c>
      <c r="G41" s="188">
        <v>4621.0280000000002</v>
      </c>
      <c r="H41" s="67">
        <f>(G41-F41)/F41</f>
        <v>-2.3716716040399426E-2</v>
      </c>
      <c r="J41" s="40">
        <f>(F41/B41)*10</f>
        <v>1.9799821799821795</v>
      </c>
      <c r="K41" s="201">
        <f>(G41/C41)*10</f>
        <v>1.8350352609756966</v>
      </c>
      <c r="L41" s="67">
        <f t="shared" si="0"/>
        <v>-7.3206173505959288E-2</v>
      </c>
    </row>
    <row r="42" spans="1:12" ht="20.100000000000001" customHeight="1" x14ac:dyDescent="0.25">
      <c r="A42" s="45" t="s">
        <v>166</v>
      </c>
      <c r="B42" s="25">
        <v>12997.76</v>
      </c>
      <c r="C42" s="188">
        <v>14400.560000000003</v>
      </c>
      <c r="D42" s="67">
        <f>(C42-B42)/B42</f>
        <v>0.10792628883746144</v>
      </c>
      <c r="F42" s="25">
        <v>3635.4050000000007</v>
      </c>
      <c r="G42" s="188">
        <v>4094.2649999999999</v>
      </c>
      <c r="H42" s="67">
        <f>(G42-F42)/F42</f>
        <v>0.12621977468810192</v>
      </c>
      <c r="J42" s="40">
        <f>(F42/B42)*10</f>
        <v>2.796947320153627</v>
      </c>
      <c r="K42" s="201">
        <f>(G42/C42)*10</f>
        <v>2.8431290172048858</v>
      </c>
      <c r="L42" s="67">
        <f t="shared" si="0"/>
        <v>1.6511464738178241E-2</v>
      </c>
    </row>
    <row r="43" spans="1:12" ht="20.100000000000001" customHeight="1" x14ac:dyDescent="0.25">
      <c r="A43" s="45" t="s">
        <v>168</v>
      </c>
      <c r="B43" s="25">
        <v>12597.020000000004</v>
      </c>
      <c r="C43" s="188">
        <v>14762.430000000004</v>
      </c>
      <c r="D43" s="67">
        <f>(C43-B43)/B43</f>
        <v>0.17189859188919276</v>
      </c>
      <c r="F43" s="25">
        <v>3603.1990000000001</v>
      </c>
      <c r="G43" s="188">
        <v>4005.1900000000005</v>
      </c>
      <c r="H43" s="67">
        <f>(G43-F43)/F43</f>
        <v>0.11156502874251475</v>
      </c>
      <c r="J43" s="40">
        <f>(F43/B43)*10</f>
        <v>2.8603582434575787</v>
      </c>
      <c r="K43" s="201">
        <f>(G43/C43)*10</f>
        <v>2.7130966920757622</v>
      </c>
      <c r="L43" s="67">
        <f t="shared" ref="L43:L50" si="4">(K43-J43)/J43</f>
        <v>-5.1483604097019645E-2</v>
      </c>
    </row>
    <row r="44" spans="1:12" ht="20.100000000000001" customHeight="1" x14ac:dyDescent="0.25">
      <c r="A44" s="45" t="s">
        <v>167</v>
      </c>
      <c r="B44" s="25">
        <v>10431.189999999999</v>
      </c>
      <c r="C44" s="188">
        <v>14361.19</v>
      </c>
      <c r="D44" s="67">
        <f>(C44-B44)/B44</f>
        <v>0.37675471350823847</v>
      </c>
      <c r="F44" s="25">
        <v>2403.0810000000001</v>
      </c>
      <c r="G44" s="188">
        <v>3313.8020000000001</v>
      </c>
      <c r="H44" s="67">
        <f>(G44-F44)/F44</f>
        <v>0.37898056703040806</v>
      </c>
      <c r="J44" s="40">
        <f>(F44/B44)*10</f>
        <v>2.3037457854760581</v>
      </c>
      <c r="K44" s="201">
        <f>(G44/C44)*10</f>
        <v>2.3074703419424156</v>
      </c>
      <c r="L44" s="67">
        <f t="shared" si="4"/>
        <v>1.6167393511206517E-3</v>
      </c>
    </row>
    <row r="45" spans="1:12" ht="20.100000000000001" customHeight="1" x14ac:dyDescent="0.25">
      <c r="A45" s="45" t="s">
        <v>177</v>
      </c>
      <c r="B45" s="25">
        <v>8582.2799999999988</v>
      </c>
      <c r="C45" s="188">
        <v>8591.630000000001</v>
      </c>
      <c r="D45" s="67">
        <f>(C45-B45)/B45</f>
        <v>1.0894540844626583E-3</v>
      </c>
      <c r="F45" s="25">
        <v>2229.9230000000002</v>
      </c>
      <c r="G45" s="188">
        <v>2360.1679999999992</v>
      </c>
      <c r="H45" s="67">
        <f>(G45-F45)/F45</f>
        <v>5.8407846369582704E-2</v>
      </c>
      <c r="J45" s="40">
        <f>(F45/B45)*10</f>
        <v>2.5982874014830566</v>
      </c>
      <c r="K45" s="201">
        <f>(G45/C45)*10</f>
        <v>2.7470549825818837</v>
      </c>
      <c r="L45" s="67">
        <f t="shared" si="4"/>
        <v>5.7256014486277859E-2</v>
      </c>
    </row>
    <row r="46" spans="1:12" ht="20.100000000000001" customHeight="1" x14ac:dyDescent="0.25">
      <c r="A46" s="45" t="s">
        <v>174</v>
      </c>
      <c r="B46" s="25">
        <v>3456.1699999999992</v>
      </c>
      <c r="C46" s="188">
        <v>4754.74</v>
      </c>
      <c r="D46" s="67">
        <f>(C46-B46)/B46</f>
        <v>0.37572515240859128</v>
      </c>
      <c r="F46" s="25">
        <v>1145.627</v>
      </c>
      <c r="G46" s="188">
        <v>1354.6339999999998</v>
      </c>
      <c r="H46" s="67">
        <f>(G46-F46)/F46</f>
        <v>0.18243896137224405</v>
      </c>
      <c r="J46" s="40">
        <f>(F46/B46)*10</f>
        <v>3.3147298888654211</v>
      </c>
      <c r="K46" s="201">
        <f>(G46/C46)*10</f>
        <v>2.8490180325317471</v>
      </c>
      <c r="L46" s="67">
        <f t="shared" si="4"/>
        <v>-0.14049767913158065</v>
      </c>
    </row>
    <row r="47" spans="1:12" ht="20.100000000000001" customHeight="1" x14ac:dyDescent="0.25">
      <c r="A47" s="45" t="s">
        <v>173</v>
      </c>
      <c r="B47" s="25">
        <v>3144.2999999999997</v>
      </c>
      <c r="C47" s="188">
        <v>3440.31</v>
      </c>
      <c r="D47" s="67">
        <f>(C47-B47)/B47</f>
        <v>9.4141780364469116E-2</v>
      </c>
      <c r="F47" s="25">
        <v>904.99199999999973</v>
      </c>
      <c r="G47" s="188">
        <v>1066.8490000000002</v>
      </c>
      <c r="H47" s="67">
        <f>(G47-F47)/F47</f>
        <v>0.17884909479862857</v>
      </c>
      <c r="J47" s="40">
        <f>(F47/B47)*10</f>
        <v>2.8781986451674451</v>
      </c>
      <c r="K47" s="201">
        <f>(G47/C47)*10</f>
        <v>3.1010257796535785</v>
      </c>
      <c r="L47" s="67">
        <f t="shared" si="4"/>
        <v>7.7418956075274659E-2</v>
      </c>
    </row>
    <row r="48" spans="1:12" ht="20.100000000000001" customHeight="1" x14ac:dyDescent="0.25">
      <c r="A48" s="45" t="s">
        <v>178</v>
      </c>
      <c r="B48" s="25">
        <v>3763.4100000000003</v>
      </c>
      <c r="C48" s="188">
        <v>3628.8800000000006</v>
      </c>
      <c r="D48" s="67">
        <f>(C48-B48)/B48</f>
        <v>-3.5746835981197829E-2</v>
      </c>
      <c r="F48" s="25">
        <v>772.84199999999976</v>
      </c>
      <c r="G48" s="188">
        <v>851.79499999999973</v>
      </c>
      <c r="H48" s="67">
        <f>(G48-F48)/F48</f>
        <v>0.10215930293643462</v>
      </c>
      <c r="J48" s="40">
        <f>(F48/B48)*10</f>
        <v>2.053568439261201</v>
      </c>
      <c r="K48" s="201">
        <f>(G48/C48)*10</f>
        <v>2.3472669253323328</v>
      </c>
      <c r="L48" s="67">
        <f t="shared" si="4"/>
        <v>0.14301860140429204</v>
      </c>
    </row>
    <row r="49" spans="1:12" ht="20.100000000000001" customHeight="1" x14ac:dyDescent="0.25">
      <c r="A49" s="45" t="s">
        <v>185</v>
      </c>
      <c r="B49" s="25">
        <v>2214.64</v>
      </c>
      <c r="C49" s="188">
        <v>3033.57</v>
      </c>
      <c r="D49" s="67">
        <f>(C49-B49)/B49</f>
        <v>0.36978019000830847</v>
      </c>
      <c r="F49" s="25">
        <v>583.95800000000008</v>
      </c>
      <c r="G49" s="188">
        <v>790.66600000000005</v>
      </c>
      <c r="H49" s="67">
        <f>(G49-F49)/F49</f>
        <v>0.3539775120813482</v>
      </c>
      <c r="J49" s="40">
        <f>(F49/B49)*10</f>
        <v>2.6368077881732477</v>
      </c>
      <c r="K49" s="201">
        <f>(G49/C49)*10</f>
        <v>2.6063878532554052</v>
      </c>
      <c r="L49" s="67">
        <f t="shared" si="4"/>
        <v>-1.153665240761332E-2</v>
      </c>
    </row>
    <row r="50" spans="1:12" ht="20.100000000000001" customHeight="1" x14ac:dyDescent="0.25">
      <c r="A50" s="45" t="s">
        <v>186</v>
      </c>
      <c r="B50" s="25">
        <v>8041.2899999999981</v>
      </c>
      <c r="C50" s="188">
        <v>1866.9699999999998</v>
      </c>
      <c r="D50" s="67">
        <f>(C50-B50)/B50</f>
        <v>-0.76782705262464102</v>
      </c>
      <c r="F50" s="25">
        <v>1646.5099999999998</v>
      </c>
      <c r="G50" s="188">
        <v>448.48099999999994</v>
      </c>
      <c r="H50" s="67">
        <f>(G50-F50)/F50</f>
        <v>-0.72761720244638661</v>
      </c>
      <c r="J50" s="40">
        <f>(F50/B50)*10</f>
        <v>2.0475694820109709</v>
      </c>
      <c r="K50" s="201">
        <f>(G50/C50)*10</f>
        <v>2.4021864304193423</v>
      </c>
      <c r="L50" s="67">
        <f t="shared" si="4"/>
        <v>0.17318921361344622</v>
      </c>
    </row>
    <row r="51" spans="1:12" ht="20.100000000000001" customHeight="1" x14ac:dyDescent="0.25">
      <c r="A51" s="45" t="s">
        <v>188</v>
      </c>
      <c r="B51" s="25">
        <v>1319.94</v>
      </c>
      <c r="C51" s="188">
        <v>1177.94</v>
      </c>
      <c r="D51" s="67">
        <f>(C51-B51)/B51</f>
        <v>-0.10758064760519417</v>
      </c>
      <c r="F51" s="25">
        <v>302.38499999999993</v>
      </c>
      <c r="G51" s="188">
        <v>375.7469999999999</v>
      </c>
      <c r="H51" s="67">
        <f>(G51-F51)/F51</f>
        <v>0.24261124063693629</v>
      </c>
      <c r="J51" s="40">
        <f>(F51/B51)*10</f>
        <v>2.2908995863448336</v>
      </c>
      <c r="K51" s="201">
        <f>(G51/C51)*10</f>
        <v>3.1898653581676477</v>
      </c>
      <c r="L51" s="67">
        <f t="shared" ref="L51:L60" si="5">(K51-J51)/J51</f>
        <v>0.39240732207609685</v>
      </c>
    </row>
    <row r="52" spans="1:12" ht="20.100000000000001" customHeight="1" x14ac:dyDescent="0.25">
      <c r="A52" s="45" t="s">
        <v>180</v>
      </c>
      <c r="B52" s="25">
        <v>393.58</v>
      </c>
      <c r="C52" s="188">
        <v>624.38999999999976</v>
      </c>
      <c r="D52" s="67">
        <f>(C52-B52)/B52</f>
        <v>0.58643731896945928</v>
      </c>
      <c r="F52" s="25">
        <v>113.602</v>
      </c>
      <c r="G52" s="188">
        <v>156.39800000000002</v>
      </c>
      <c r="H52" s="67">
        <f>(G52-F52)/F52</f>
        <v>0.37671871974084981</v>
      </c>
      <c r="J52" s="40">
        <f>(F52/B52)*10</f>
        <v>2.8863763402611924</v>
      </c>
      <c r="K52" s="201">
        <f>(G52/C52)*10</f>
        <v>2.5048126971924614</v>
      </c>
      <c r="L52" s="67">
        <f t="shared" si="5"/>
        <v>-0.13219469607840631</v>
      </c>
    </row>
    <row r="53" spans="1:12" ht="20.100000000000001" customHeight="1" x14ac:dyDescent="0.25">
      <c r="A53" s="45" t="s">
        <v>190</v>
      </c>
      <c r="B53" s="25">
        <v>506.25999999999988</v>
      </c>
      <c r="C53" s="188">
        <v>431.71000000000004</v>
      </c>
      <c r="D53" s="67">
        <f>(C53-B53)/B53</f>
        <v>-0.14725635049184185</v>
      </c>
      <c r="F53" s="25">
        <v>130.74699999999996</v>
      </c>
      <c r="G53" s="188">
        <v>117.20599999999999</v>
      </c>
      <c r="H53" s="67">
        <f>(G53-F53)/F53</f>
        <v>-0.10356642982248138</v>
      </c>
      <c r="J53" s="40">
        <f>(F53/B53)*10</f>
        <v>2.5826057756883811</v>
      </c>
      <c r="K53" s="201">
        <f>(G53/C53)*10</f>
        <v>2.7149243705265103</v>
      </c>
      <c r="L53" s="67">
        <f t="shared" si="5"/>
        <v>5.1234530675848211E-2</v>
      </c>
    </row>
    <row r="54" spans="1:12" ht="20.100000000000001" customHeight="1" x14ac:dyDescent="0.25">
      <c r="A54" s="45" t="s">
        <v>187</v>
      </c>
      <c r="B54" s="25">
        <v>125.24</v>
      </c>
      <c r="C54" s="188">
        <v>296.65000000000003</v>
      </c>
      <c r="D54" s="67">
        <f>(C54-B54)/B54</f>
        <v>1.3686521877994253</v>
      </c>
      <c r="F54" s="25">
        <v>45.996999999999993</v>
      </c>
      <c r="G54" s="188">
        <v>90.742000000000019</v>
      </c>
      <c r="H54" s="67">
        <f>(G54-F54)/F54</f>
        <v>0.97278083353262246</v>
      </c>
      <c r="J54" s="40">
        <f>(F54/B54)*10</f>
        <v>3.6727083998722447</v>
      </c>
      <c r="K54" s="201">
        <f>(G54/C54)*10</f>
        <v>3.0588909489297156</v>
      </c>
      <c r="L54" s="67">
        <f t="shared" si="5"/>
        <v>-0.16712937268961534</v>
      </c>
    </row>
    <row r="55" spans="1:12" ht="20.100000000000001" customHeight="1" x14ac:dyDescent="0.25">
      <c r="A55" s="45" t="s">
        <v>189</v>
      </c>
      <c r="B55" s="25">
        <v>199.98</v>
      </c>
      <c r="C55" s="188">
        <v>367.63</v>
      </c>
      <c r="D55" s="67">
        <f>(C55-B55)/B55</f>
        <v>0.83833383338333844</v>
      </c>
      <c r="F55" s="25">
        <v>46.628</v>
      </c>
      <c r="G55" s="188">
        <v>85.213999999999999</v>
      </c>
      <c r="H55" s="67">
        <f>(G55-F55)/F55</f>
        <v>0.82752852363386797</v>
      </c>
      <c r="J55" s="40">
        <f>(F55/B55)*10</f>
        <v>2.3316331633163316</v>
      </c>
      <c r="K55" s="201">
        <f>(G55/C55)*10</f>
        <v>2.3179283518755271</v>
      </c>
      <c r="L55" s="67">
        <f t="shared" si="5"/>
        <v>-5.8777734235482574E-3</v>
      </c>
    </row>
    <row r="56" spans="1:12" ht="20.100000000000001" customHeight="1" x14ac:dyDescent="0.25">
      <c r="A56" s="45" t="s">
        <v>191</v>
      </c>
      <c r="B56" s="25">
        <v>408.7700000000001</v>
      </c>
      <c r="C56" s="188">
        <v>287.74999999999994</v>
      </c>
      <c r="D56" s="67">
        <f>(C56-B56)/B56</f>
        <v>-0.29605890843261523</v>
      </c>
      <c r="F56" s="25">
        <v>93.098000000000027</v>
      </c>
      <c r="G56" s="188">
        <v>74.967999999999989</v>
      </c>
      <c r="H56" s="67">
        <f>(G56-F56)/F56</f>
        <v>-0.19474102558594206</v>
      </c>
      <c r="J56" s="40">
        <f>(F56/B56)*10</f>
        <v>2.2775154732490153</v>
      </c>
      <c r="K56" s="201">
        <f>(G56/C56)*10</f>
        <v>2.6053171155516939</v>
      </c>
      <c r="L56" s="67">
        <f t="shared" si="5"/>
        <v>0.14392949077753114</v>
      </c>
    </row>
    <row r="57" spans="1:12" ht="20.100000000000001" customHeight="1" x14ac:dyDescent="0.25">
      <c r="A57" s="45" t="s">
        <v>193</v>
      </c>
      <c r="B57" s="25">
        <v>202.50000000000003</v>
      </c>
      <c r="C57" s="188">
        <v>241.75000000000003</v>
      </c>
      <c r="D57" s="67">
        <f>(C57-B57)/B57</f>
        <v>0.19382716049382714</v>
      </c>
      <c r="F57" s="25">
        <v>48.405000000000001</v>
      </c>
      <c r="G57" s="188">
        <v>51.198999999999998</v>
      </c>
      <c r="H57" s="67">
        <f>(G57-F57)/F57</f>
        <v>5.7721309782047245E-2</v>
      </c>
      <c r="J57" s="40">
        <f>(F57/B57)*10</f>
        <v>2.3903703703703703</v>
      </c>
      <c r="K57" s="201">
        <f>(G57/C57)*10</f>
        <v>2.1178490175801445</v>
      </c>
      <c r="L57" s="67">
        <f t="shared" si="5"/>
        <v>-0.1140080031815323</v>
      </c>
    </row>
    <row r="58" spans="1:12" ht="20.100000000000001" customHeight="1" x14ac:dyDescent="0.25">
      <c r="A58" s="45" t="s">
        <v>215</v>
      </c>
      <c r="B58" s="25">
        <v>75.55</v>
      </c>
      <c r="C58" s="188">
        <v>140.33999999999997</v>
      </c>
      <c r="D58" s="67">
        <f>(C58-B58)/B58</f>
        <v>0.85757776307081379</v>
      </c>
      <c r="F58" s="25">
        <v>20.036000000000001</v>
      </c>
      <c r="G58" s="188">
        <v>32.646000000000001</v>
      </c>
      <c r="H58" s="67">
        <f>(G58-F58)/F58</f>
        <v>0.6293671391495308</v>
      </c>
      <c r="J58" s="40">
        <f>(F58/B58)*10</f>
        <v>2.6520185307743223</v>
      </c>
      <c r="K58" s="201">
        <f>(G58/C58)*10</f>
        <v>2.3262077811030362</v>
      </c>
      <c r="L58" s="67">
        <f t="shared" si="5"/>
        <v>-0.12285387371564015</v>
      </c>
    </row>
    <row r="59" spans="1:12" ht="20.100000000000001" customHeight="1" x14ac:dyDescent="0.25">
      <c r="A59" s="45" t="s">
        <v>210</v>
      </c>
      <c r="B59" s="25">
        <v>7.38</v>
      </c>
      <c r="C59" s="188">
        <v>53.82</v>
      </c>
      <c r="D59" s="67">
        <f>(C59-B59)/B59</f>
        <v>6.2926829268292677</v>
      </c>
      <c r="F59" s="25">
        <v>4.367</v>
      </c>
      <c r="G59" s="188">
        <v>17.920999999999999</v>
      </c>
      <c r="H59" s="67">
        <f>(G59-F59)/F59</f>
        <v>3.1037325395008013</v>
      </c>
      <c r="J59" s="40">
        <f>(F59/B59)*10</f>
        <v>5.9173441734417338</v>
      </c>
      <c r="K59" s="201">
        <f>(G59/C59)*10</f>
        <v>3.3298030471943512</v>
      </c>
      <c r="L59" s="67">
        <f t="shared" si="5"/>
        <v>-0.43728082234269949</v>
      </c>
    </row>
    <row r="60" spans="1:12" ht="20.100000000000001" customHeight="1" x14ac:dyDescent="0.25">
      <c r="A60" s="45" t="s">
        <v>195</v>
      </c>
      <c r="B60" s="25">
        <v>34.120000000000005</v>
      </c>
      <c r="C60" s="188">
        <v>29.18</v>
      </c>
      <c r="D60" s="67">
        <f>(C60-B60)/B60</f>
        <v>-0.14478311840562733</v>
      </c>
      <c r="F60" s="25">
        <v>9.0820000000000007</v>
      </c>
      <c r="G60" s="188">
        <v>8.4060000000000006</v>
      </c>
      <c r="H60" s="67">
        <f>(G60-F60)/F60</f>
        <v>-7.4432944285399705E-2</v>
      </c>
      <c r="J60" s="40">
        <f>(F60/B60)*10</f>
        <v>2.6617819460726846</v>
      </c>
      <c r="K60" s="201">
        <f>(G60/C60)*10</f>
        <v>2.8807402330363265</v>
      </c>
      <c r="L60" s="67">
        <f t="shared" si="5"/>
        <v>8.2260039101513582E-2</v>
      </c>
    </row>
    <row r="61" spans="1:12" ht="20.100000000000001" customHeight="1" thickBot="1" x14ac:dyDescent="0.3">
      <c r="A61" s="14" t="s">
        <v>17</v>
      </c>
      <c r="B61" s="25">
        <f>B62-SUM(B39:B60)</f>
        <v>34246.159999999974</v>
      </c>
      <c r="C61" s="188">
        <f>C62-SUM(C39:C60)</f>
        <v>51.450000000011642</v>
      </c>
      <c r="D61" s="67">
        <f>(C61-B61)/B61</f>
        <v>-0.99849764177939915</v>
      </c>
      <c r="F61" s="25">
        <f>F62-SUM(F39:F60)</f>
        <v>8370.1920000000027</v>
      </c>
      <c r="G61" s="188">
        <f>G62-SUM(G39:G60)</f>
        <v>17.185000000012224</v>
      </c>
      <c r="H61" s="67">
        <f>(G61-F61)/F61</f>
        <v>-0.99794688102733942</v>
      </c>
      <c r="J61" s="40">
        <f>(F61/B61)*10</f>
        <v>2.4441257063565693</v>
      </c>
      <c r="K61" s="201">
        <f>(G61/C61)*10</f>
        <v>3.3401360544233887</v>
      </c>
      <c r="L61" s="67">
        <f t="shared" ref="L61" si="6">(K61-J61)/J61</f>
        <v>0.36659748953849508</v>
      </c>
    </row>
    <row r="62" spans="1:12" ht="26.25" customHeight="1" thickBot="1" x14ac:dyDescent="0.3">
      <c r="A62" s="18" t="s">
        <v>18</v>
      </c>
      <c r="B62" s="47">
        <v>198657.56999999998</v>
      </c>
      <c r="C62" s="199">
        <v>190774.31</v>
      </c>
      <c r="D62" s="72">
        <f>(C62-B62)/B62</f>
        <v>-3.9682655939061277E-2</v>
      </c>
      <c r="E62" s="2"/>
      <c r="F62" s="47">
        <v>47806.187999999995</v>
      </c>
      <c r="G62" s="199">
        <v>45928.352000000014</v>
      </c>
      <c r="H62" s="72">
        <f>(G62-F62)/F62</f>
        <v>-3.9280186908020806E-2</v>
      </c>
      <c r="I62" s="2"/>
      <c r="J62" s="35">
        <f>(F62/B62)*10</f>
        <v>2.4064619334667188</v>
      </c>
      <c r="K62" s="194">
        <f>(G62/C62)*10</f>
        <v>2.4074704817435855</v>
      </c>
      <c r="L62" s="72">
        <f t="shared" si="0"/>
        <v>4.1910003347270583E-4</v>
      </c>
    </row>
    <row r="64" spans="1:12" ht="15.75" thickBot="1" x14ac:dyDescent="0.3"/>
    <row r="65" spans="1:12" x14ac:dyDescent="0.25">
      <c r="A65" s="382" t="s">
        <v>15</v>
      </c>
      <c r="B65" s="377" t="s">
        <v>1</v>
      </c>
      <c r="C65" s="370"/>
      <c r="D65" s="178" t="s">
        <v>0</v>
      </c>
      <c r="F65" s="385" t="s">
        <v>19</v>
      </c>
      <c r="G65" s="386"/>
      <c r="H65" s="178" t="s">
        <v>0</v>
      </c>
      <c r="J65" s="369" t="s">
        <v>22</v>
      </c>
      <c r="K65" s="370"/>
      <c r="L65" s="178" t="s">
        <v>0</v>
      </c>
    </row>
    <row r="66" spans="1:12" x14ac:dyDescent="0.25">
      <c r="A66" s="383"/>
      <c r="B66" s="380" t="str">
        <f>B5</f>
        <v>jan-dez</v>
      </c>
      <c r="C66" s="372"/>
      <c r="D66" s="179" t="str">
        <f>D37</f>
        <v>2020/2019</v>
      </c>
      <c r="F66" s="367" t="str">
        <f>B5</f>
        <v>jan-dez</v>
      </c>
      <c r="G66" s="372"/>
      <c r="H66" s="179" t="str">
        <f>H37</f>
        <v>2020/2019</v>
      </c>
      <c r="J66" s="367" t="str">
        <f>B5</f>
        <v>jan-dez</v>
      </c>
      <c r="K66" s="368"/>
      <c r="L66" s="179" t="str">
        <f>L37</f>
        <v>2020/2019</v>
      </c>
    </row>
    <row r="67" spans="1:12" ht="19.5" customHeight="1" thickBot="1" x14ac:dyDescent="0.3">
      <c r="A67" s="384"/>
      <c r="B67" s="120">
        <f>B6</f>
        <v>2019</v>
      </c>
      <c r="C67" s="182">
        <f>C6</f>
        <v>2020</v>
      </c>
      <c r="D67" s="180" t="s">
        <v>1</v>
      </c>
      <c r="F67" s="31">
        <f>B6</f>
        <v>2019</v>
      </c>
      <c r="G67" s="182">
        <f>C6</f>
        <v>2020</v>
      </c>
      <c r="H67" s="323">
        <v>1000</v>
      </c>
      <c r="J67" s="31">
        <f>B6</f>
        <v>2019</v>
      </c>
      <c r="K67" s="182">
        <f>C6</f>
        <v>2020</v>
      </c>
      <c r="L67" s="180"/>
    </row>
    <row r="68" spans="1:12" ht="20.100000000000001" customHeight="1" x14ac:dyDescent="0.25">
      <c r="A68" s="45" t="s">
        <v>164</v>
      </c>
      <c r="B68" s="46">
        <v>78708.100000000049</v>
      </c>
      <c r="C68" s="195">
        <v>102748.08</v>
      </c>
      <c r="D68" s="76">
        <f>(C68-B68)/B68</f>
        <v>0.30543209656947551</v>
      </c>
      <c r="F68" s="25">
        <v>19053.472000000005</v>
      </c>
      <c r="G68" s="195">
        <v>24389.256999999991</v>
      </c>
      <c r="H68" s="76">
        <f>(G68-F68)/F68</f>
        <v>0.28004266099112979</v>
      </c>
      <c r="J68" s="49">
        <f>(F68/B68)*10</f>
        <v>2.420776514742446</v>
      </c>
      <c r="K68" s="197">
        <f>(G68/C68)*10</f>
        <v>2.3736946714722058</v>
      </c>
      <c r="L68" s="76">
        <f t="shared" si="0"/>
        <v>-1.9449066439431076E-2</v>
      </c>
    </row>
    <row r="69" spans="1:12" ht="20.100000000000001" customHeight="1" x14ac:dyDescent="0.25">
      <c r="A69" s="45" t="s">
        <v>162</v>
      </c>
      <c r="B69" s="25">
        <v>75946.680000000008</v>
      </c>
      <c r="C69" s="188">
        <v>98088.02</v>
      </c>
      <c r="D69" s="67">
        <f>(C69-B69)/B69</f>
        <v>0.2915379579462854</v>
      </c>
      <c r="F69" s="25">
        <v>18843.216</v>
      </c>
      <c r="G69" s="188">
        <v>23634.345999999994</v>
      </c>
      <c r="H69" s="67">
        <f>(G69-F69)/F69</f>
        <v>0.2542628604374112</v>
      </c>
      <c r="J69" s="48">
        <f>(F69/B69)*10</f>
        <v>2.481111221715024</v>
      </c>
      <c r="K69" s="191">
        <f>(G69/C69)*10</f>
        <v>2.4095038313547357</v>
      </c>
      <c r="L69" s="67">
        <f t="shared" si="0"/>
        <v>-2.8861015876100449E-2</v>
      </c>
    </row>
    <row r="70" spans="1:12" ht="20.100000000000001" customHeight="1" x14ac:dyDescent="0.25">
      <c r="A70" s="45" t="s">
        <v>163</v>
      </c>
      <c r="B70" s="25"/>
      <c r="C70" s="188">
        <v>46729.22</v>
      </c>
      <c r="D70" s="67"/>
      <c r="F70" s="25"/>
      <c r="G70" s="188">
        <v>11140.564999999997</v>
      </c>
      <c r="H70" s="67"/>
      <c r="J70" s="48"/>
      <c r="K70" s="191">
        <f>(G70/C70)*10</f>
        <v>2.3840682553656998</v>
      </c>
      <c r="L70" s="67"/>
    </row>
    <row r="71" spans="1:12" ht="20.100000000000001" customHeight="1" x14ac:dyDescent="0.25">
      <c r="A71" s="45" t="s">
        <v>165</v>
      </c>
      <c r="B71" s="25">
        <v>37023.520000000004</v>
      </c>
      <c r="C71" s="188">
        <v>36516.069999999992</v>
      </c>
      <c r="D71" s="67">
        <f>(C71-B71)/B71</f>
        <v>-1.3706152197306242E-2</v>
      </c>
      <c r="F71" s="25">
        <v>10677.762999999997</v>
      </c>
      <c r="G71" s="188">
        <v>10439.971000000003</v>
      </c>
      <c r="H71" s="67">
        <f>(G71-F71)/F71</f>
        <v>-2.22698331101743E-2</v>
      </c>
      <c r="J71" s="48">
        <f>(F71/B71)*10</f>
        <v>2.8840485723669702</v>
      </c>
      <c r="K71" s="191">
        <f>(G71/C71)*10</f>
        <v>2.8590072809039979</v>
      </c>
      <c r="L71" s="67">
        <f t="shared" ref="L71:L72" si="7">(K71-J71)/J71</f>
        <v>-8.682687144350219E-3</v>
      </c>
    </row>
    <row r="72" spans="1:12" ht="20.100000000000001" customHeight="1" x14ac:dyDescent="0.25">
      <c r="A72" s="45" t="s">
        <v>169</v>
      </c>
      <c r="B72" s="25">
        <v>31477.040000000001</v>
      </c>
      <c r="C72" s="188">
        <v>28123.349999999991</v>
      </c>
      <c r="D72" s="67">
        <f>(C72-B72)/B72</f>
        <v>-0.1065440079499219</v>
      </c>
      <c r="F72" s="25">
        <v>9458.4380000000001</v>
      </c>
      <c r="G72" s="188">
        <v>8526.4329999999973</v>
      </c>
      <c r="H72" s="67">
        <f>(G72-F72)/F72</f>
        <v>-9.8536883151319782E-2</v>
      </c>
      <c r="J72" s="48">
        <f>(F72/B72)*10</f>
        <v>3.0048689457458515</v>
      </c>
      <c r="K72" s="191">
        <f>(G72/C72)*10</f>
        <v>3.0317984877335027</v>
      </c>
      <c r="L72" s="67">
        <f t="shared" si="7"/>
        <v>8.9619688824621561E-3</v>
      </c>
    </row>
    <row r="73" spans="1:12" ht="20.100000000000001" customHeight="1" x14ac:dyDescent="0.25">
      <c r="A73" s="45" t="s">
        <v>175</v>
      </c>
      <c r="B73" s="25">
        <v>23506.880000000005</v>
      </c>
      <c r="C73" s="188">
        <v>32663.559999999998</v>
      </c>
      <c r="D73" s="67">
        <f>(C73-B73)/B73</f>
        <v>0.38953191576253382</v>
      </c>
      <c r="F73" s="25">
        <v>4875.9209999999985</v>
      </c>
      <c r="G73" s="188">
        <v>6766.6660000000029</v>
      </c>
      <c r="H73" s="67">
        <f>(G73-F73)/F73</f>
        <v>0.38777186915046513</v>
      </c>
      <c r="J73" s="48">
        <f>(F73/B73)*10</f>
        <v>2.0742527294136854</v>
      </c>
      <c r="K73" s="191">
        <f>(G73/C73)*10</f>
        <v>2.0716253831486844</v>
      </c>
      <c r="L73" s="67">
        <f t="shared" ref="L73" si="8">(K73-J73)/J73</f>
        <v>-1.2666471292260056E-3</v>
      </c>
    </row>
    <row r="74" spans="1:12" ht="20.100000000000001" customHeight="1" x14ac:dyDescent="0.25">
      <c r="A74" s="45" t="s">
        <v>176</v>
      </c>
      <c r="B74" s="25">
        <v>22571.22</v>
      </c>
      <c r="C74" s="188">
        <v>13196.199999999999</v>
      </c>
      <c r="D74" s="67">
        <f>(C74-B74)/B74</f>
        <v>-0.41535282541218427</v>
      </c>
      <c r="F74" s="25">
        <v>6456.1669999999986</v>
      </c>
      <c r="G74" s="188">
        <v>3936.6280000000011</v>
      </c>
      <c r="H74" s="67">
        <f>(G74-F74)/F74</f>
        <v>-0.39025307121082803</v>
      </c>
      <c r="J74" s="48">
        <f>(F74/B74)*10</f>
        <v>2.8603535830141209</v>
      </c>
      <c r="K74" s="191">
        <f>(G74/C74)*10</f>
        <v>2.9831527257846968</v>
      </c>
      <c r="L74" s="67">
        <f t="shared" ref="L74:L76" si="9">(K74-J74)/J74</f>
        <v>4.2931455572417489E-2</v>
      </c>
    </row>
    <row r="75" spans="1:12" ht="20.100000000000001" customHeight="1" x14ac:dyDescent="0.25">
      <c r="A75" s="45" t="s">
        <v>171</v>
      </c>
      <c r="B75" s="25">
        <v>23070.37</v>
      </c>
      <c r="C75" s="188">
        <v>10791.89</v>
      </c>
      <c r="D75" s="67">
        <f>(C75-B75)/B75</f>
        <v>-0.53221859900816504</v>
      </c>
      <c r="F75" s="25">
        <v>5912.7160000000003</v>
      </c>
      <c r="G75" s="188">
        <v>3183.5520000000001</v>
      </c>
      <c r="H75" s="67">
        <f>(G75-F75)/F75</f>
        <v>-0.46157535724699106</v>
      </c>
      <c r="J75" s="48">
        <f>(F75/B75)*10</f>
        <v>2.5629047128416236</v>
      </c>
      <c r="K75" s="191">
        <f>(G75/C75)*10</f>
        <v>2.9499485261617755</v>
      </c>
      <c r="L75" s="67">
        <f t="shared" si="9"/>
        <v>0.151017636894903</v>
      </c>
    </row>
    <row r="76" spans="1:12" ht="20.100000000000001" customHeight="1" x14ac:dyDescent="0.25">
      <c r="A76" s="45" t="s">
        <v>182</v>
      </c>
      <c r="B76" s="25">
        <v>4405.1099999999988</v>
      </c>
      <c r="C76" s="188">
        <v>4128.5300000000007</v>
      </c>
      <c r="D76" s="67">
        <f>(C76-B76)/B76</f>
        <v>-6.2786173330518003E-2</v>
      </c>
      <c r="F76" s="25">
        <v>1682.8329999999996</v>
      </c>
      <c r="G76" s="188">
        <v>2180.471</v>
      </c>
      <c r="H76" s="67">
        <f>(G76-F76)/F76</f>
        <v>0.29571442917984164</v>
      </c>
      <c r="J76" s="48">
        <f>(F76/B76)*10</f>
        <v>3.8201838319587935</v>
      </c>
      <c r="K76" s="191">
        <f>(G76/C76)*10</f>
        <v>5.2814706445151174</v>
      </c>
      <c r="L76" s="67">
        <f t="shared" si="9"/>
        <v>0.38251740670999368</v>
      </c>
    </row>
    <row r="77" spans="1:12" ht="20.100000000000001" customHeight="1" x14ac:dyDescent="0.25">
      <c r="A77" s="45" t="s">
        <v>184</v>
      </c>
      <c r="B77" s="25">
        <v>7429.71</v>
      </c>
      <c r="C77" s="188">
        <v>7310.0300000000007</v>
      </c>
      <c r="D77" s="67">
        <f>(C77-B77)/B77</f>
        <v>-1.6108300323969493E-2</v>
      </c>
      <c r="F77" s="25">
        <v>1706.5350000000001</v>
      </c>
      <c r="G77" s="188">
        <v>1648.1910000000003</v>
      </c>
      <c r="H77" s="67">
        <f>(G77-F77)/F77</f>
        <v>-3.4188575095148839E-2</v>
      </c>
      <c r="J77" s="48">
        <f>(F77/B77)*10</f>
        <v>2.2969066087370842</v>
      </c>
      <c r="K77" s="191">
        <f>(G77/C77)*10</f>
        <v>2.2546979971354428</v>
      </c>
      <c r="L77" s="67">
        <f t="shared" ref="L77:L80" si="10">(K77-J77)/J77</f>
        <v>-1.837628549680087E-2</v>
      </c>
    </row>
    <row r="78" spans="1:12" ht="20.100000000000001" customHeight="1" x14ac:dyDescent="0.25">
      <c r="A78" s="45" t="s">
        <v>196</v>
      </c>
      <c r="B78" s="25">
        <v>1156.4399999999998</v>
      </c>
      <c r="C78" s="188">
        <v>5418.9099999999989</v>
      </c>
      <c r="D78" s="67">
        <f>(C78-B78)/B78</f>
        <v>3.6858548649303033</v>
      </c>
      <c r="F78" s="25">
        <v>353.27299999999997</v>
      </c>
      <c r="G78" s="188">
        <v>1638.4569999999997</v>
      </c>
      <c r="H78" s="67">
        <f>(G78-F78)/F78</f>
        <v>3.6379344020063797</v>
      </c>
      <c r="J78" s="48">
        <f>(F78/B78)*10</f>
        <v>3.0548320708380894</v>
      </c>
      <c r="K78" s="191">
        <f>(G78/C78)*10</f>
        <v>3.0235914602752212</v>
      </c>
      <c r="L78" s="67">
        <f t="shared" si="10"/>
        <v>-1.0226621247398839E-2</v>
      </c>
    </row>
    <row r="79" spans="1:12" ht="20.100000000000001" customHeight="1" x14ac:dyDescent="0.25">
      <c r="A79" s="45" t="s">
        <v>181</v>
      </c>
      <c r="B79" s="25">
        <v>7072.4</v>
      </c>
      <c r="C79" s="188">
        <v>6220.7699999999986</v>
      </c>
      <c r="D79" s="67">
        <f>(C79-B79)/B79</f>
        <v>-0.1204159832588656</v>
      </c>
      <c r="F79" s="25">
        <v>2045.2779999999996</v>
      </c>
      <c r="G79" s="188">
        <v>1624.6079999999997</v>
      </c>
      <c r="H79" s="67">
        <f>(G79-F79)/F79</f>
        <v>-0.20567864124094618</v>
      </c>
      <c r="J79" s="48">
        <f>(F79/B79)*10</f>
        <v>2.8919150500537292</v>
      </c>
      <c r="K79" s="191">
        <f>(G79/C79)*10</f>
        <v>2.6115866685313875</v>
      </c>
      <c r="L79" s="67">
        <f t="shared" si="10"/>
        <v>-9.6935206142079927E-2</v>
      </c>
    </row>
    <row r="80" spans="1:12" ht="20.100000000000001" customHeight="1" x14ac:dyDescent="0.25">
      <c r="A80" s="45" t="s">
        <v>179</v>
      </c>
      <c r="B80" s="25">
        <v>9628.7100000000009</v>
      </c>
      <c r="C80" s="188">
        <v>7695.11</v>
      </c>
      <c r="D80" s="67">
        <f>(C80-B80)/B80</f>
        <v>-0.20081610101457009</v>
      </c>
      <c r="F80" s="25">
        <v>1808.1130000000003</v>
      </c>
      <c r="G80" s="188">
        <v>1319.0009999999997</v>
      </c>
      <c r="H80" s="67">
        <f>(G80-F80)/F80</f>
        <v>-0.27050964181995285</v>
      </c>
      <c r="J80" s="48">
        <f>(F80/B80)*10</f>
        <v>1.8778351409482683</v>
      </c>
      <c r="K80" s="191">
        <f>(G80/C80)*10</f>
        <v>1.7140768617992463</v>
      </c>
      <c r="L80" s="67">
        <f t="shared" si="10"/>
        <v>-8.7205887022823197E-2</v>
      </c>
    </row>
    <row r="81" spans="1:12" ht="20.100000000000001" customHeight="1" x14ac:dyDescent="0.25">
      <c r="A81" s="45" t="s">
        <v>204</v>
      </c>
      <c r="B81" s="25">
        <v>2628.3300000000004</v>
      </c>
      <c r="C81" s="188">
        <v>4660.0899999999992</v>
      </c>
      <c r="D81" s="67">
        <f>(C81-B81)/B81</f>
        <v>0.77302317441112745</v>
      </c>
      <c r="F81" s="25">
        <v>474.63999999999993</v>
      </c>
      <c r="G81" s="188">
        <v>1038.0140000000001</v>
      </c>
      <c r="H81" s="67">
        <f>(G81-F81)/F81</f>
        <v>1.1869501095567174</v>
      </c>
      <c r="J81" s="48">
        <f>(F81/B81)*10</f>
        <v>1.8058615166284289</v>
      </c>
      <c r="K81" s="191">
        <f>(G81/C81)*10</f>
        <v>2.2274548345632814</v>
      </c>
      <c r="L81" s="67">
        <f t="shared" ref="L81:L87" si="11">(K81-J81)/J81</f>
        <v>0.23345827686830259</v>
      </c>
    </row>
    <row r="82" spans="1:12" ht="20.100000000000001" customHeight="1" x14ac:dyDescent="0.25">
      <c r="A82" s="45" t="s">
        <v>198</v>
      </c>
      <c r="B82" s="25">
        <v>2685.21</v>
      </c>
      <c r="C82" s="188">
        <v>5129.71</v>
      </c>
      <c r="D82" s="67">
        <f>(C82-B82)/B82</f>
        <v>0.91035710428607075</v>
      </c>
      <c r="F82" s="25">
        <v>581.98399999999992</v>
      </c>
      <c r="G82" s="188">
        <v>1006.849</v>
      </c>
      <c r="H82" s="67">
        <f>(G82-F82)/F82</f>
        <v>0.73002866058173455</v>
      </c>
      <c r="J82" s="48">
        <f>(F82/B82)*10</f>
        <v>2.1673686601792781</v>
      </c>
      <c r="K82" s="191">
        <f>(G82/C82)*10</f>
        <v>1.9627795723344985</v>
      </c>
      <c r="L82" s="67">
        <f t="shared" si="11"/>
        <v>-9.4395149105762466E-2</v>
      </c>
    </row>
    <row r="83" spans="1:12" ht="20.100000000000001" customHeight="1" x14ac:dyDescent="0.25">
      <c r="A83" s="45" t="s">
        <v>197</v>
      </c>
      <c r="B83" s="25">
        <v>3028.5</v>
      </c>
      <c r="C83" s="188">
        <v>2913.8900000000003</v>
      </c>
      <c r="D83" s="67">
        <f>(C83-B83)/B83</f>
        <v>-3.7843817071157228E-2</v>
      </c>
      <c r="F83" s="25">
        <v>646.84199999999987</v>
      </c>
      <c r="G83" s="188">
        <v>632.29700000000003</v>
      </c>
      <c r="H83" s="67">
        <f>(G83-F83)/F83</f>
        <v>-2.2486171275210715E-2</v>
      </c>
      <c r="J83" s="48">
        <f>(F83/B83)*10</f>
        <v>2.1358494304110942</v>
      </c>
      <c r="K83" s="191">
        <f>(G83/C83)*10</f>
        <v>2.1699412126058295</v>
      </c>
      <c r="L83" s="67">
        <f t="shared" si="11"/>
        <v>1.5961697350629037E-2</v>
      </c>
    </row>
    <row r="84" spans="1:12" ht="20.100000000000001" customHeight="1" x14ac:dyDescent="0.25">
      <c r="A84" s="45" t="s">
        <v>200</v>
      </c>
      <c r="B84" s="25">
        <v>1547.7799999999997</v>
      </c>
      <c r="C84" s="188">
        <v>2625.3700000000003</v>
      </c>
      <c r="D84" s="67">
        <f>(C84-B84)/B84</f>
        <v>0.69621651655920147</v>
      </c>
      <c r="F84" s="25">
        <v>337.65599999999995</v>
      </c>
      <c r="G84" s="188">
        <v>619.7030000000002</v>
      </c>
      <c r="H84" s="67">
        <f>(G84-F84)/F84</f>
        <v>0.83530871656360406</v>
      </c>
      <c r="J84" s="48">
        <f>(F84/B84)*10</f>
        <v>2.1815503495328796</v>
      </c>
      <c r="K84" s="191">
        <f>(G84/C84)*10</f>
        <v>2.3604406236073396</v>
      </c>
      <c r="L84" s="67">
        <f t="shared" si="11"/>
        <v>8.2001441824510052E-2</v>
      </c>
    </row>
    <row r="85" spans="1:12" ht="20.100000000000001" customHeight="1" x14ac:dyDescent="0.25">
      <c r="A85" s="45" t="s">
        <v>201</v>
      </c>
      <c r="B85" s="25">
        <v>3189.12</v>
      </c>
      <c r="C85" s="188">
        <v>2807.39</v>
      </c>
      <c r="D85" s="67">
        <f>(C85-B85)/B85</f>
        <v>-0.11969759682921935</v>
      </c>
      <c r="F85" s="25">
        <v>633.2510000000002</v>
      </c>
      <c r="G85" s="188">
        <v>480.20299999999992</v>
      </c>
      <c r="H85" s="67">
        <f>(G85-F85)/F85</f>
        <v>-0.24168615604239116</v>
      </c>
      <c r="J85" s="48">
        <f>(F85/B85)*10</f>
        <v>1.9856606211117809</v>
      </c>
      <c r="K85" s="191">
        <f>(G85/C85)*10</f>
        <v>1.710496226032008</v>
      </c>
      <c r="L85" s="67">
        <f t="shared" si="11"/>
        <v>-0.13857574257866231</v>
      </c>
    </row>
    <row r="86" spans="1:12" ht="20.100000000000001" customHeight="1" x14ac:dyDescent="0.25">
      <c r="A86" s="45" t="s">
        <v>213</v>
      </c>
      <c r="B86" s="25">
        <v>394.33</v>
      </c>
      <c r="C86" s="188">
        <v>1351.1899999999998</v>
      </c>
      <c r="D86" s="67">
        <f>(C86-B86)/B86</f>
        <v>2.426546293713387</v>
      </c>
      <c r="F86" s="25">
        <v>116.53200000000001</v>
      </c>
      <c r="G86" s="188">
        <v>379.05</v>
      </c>
      <c r="H86" s="67">
        <f>(G86-F86)/F86</f>
        <v>2.252754608176295</v>
      </c>
      <c r="J86" s="48">
        <f>(F86/B86)*10</f>
        <v>2.9551898156366496</v>
      </c>
      <c r="K86" s="191">
        <f>(G86/C86)*10</f>
        <v>2.8053049534114378</v>
      </c>
      <c r="L86" s="67">
        <f t="shared" si="11"/>
        <v>-5.0719199637239358E-2</v>
      </c>
    </row>
    <row r="87" spans="1:12" ht="20.100000000000001" customHeight="1" x14ac:dyDescent="0.25">
      <c r="A87" s="45" t="s">
        <v>199</v>
      </c>
      <c r="B87" s="25">
        <v>631.63999999999987</v>
      </c>
      <c r="C87" s="188">
        <v>194.02</v>
      </c>
      <c r="D87" s="67">
        <f>(C87-B87)/B87</f>
        <v>-0.69283135963523523</v>
      </c>
      <c r="F87" s="25">
        <v>1166.0489999999995</v>
      </c>
      <c r="G87" s="188">
        <v>352.916</v>
      </c>
      <c r="H87" s="67">
        <f>(G87-F87)/F87</f>
        <v>-0.69734033475437129</v>
      </c>
      <c r="J87" s="48">
        <f>(F87/B87)*10</f>
        <v>18.460657969729589</v>
      </c>
      <c r="K87" s="191">
        <f>(G87/C87)*10</f>
        <v>18.189671167920832</v>
      </c>
      <c r="L87" s="67">
        <f t="shared" si="11"/>
        <v>-1.4679151861927179E-2</v>
      </c>
    </row>
    <row r="88" spans="1:12" ht="20.100000000000001" customHeight="1" x14ac:dyDescent="0.25">
      <c r="A88" s="45" t="s">
        <v>207</v>
      </c>
      <c r="B88" s="25">
        <v>178.66</v>
      </c>
      <c r="C88" s="188">
        <v>1757.24</v>
      </c>
      <c r="D88" s="67">
        <f>(C88-B88)/B88</f>
        <v>8.835665509907086</v>
      </c>
      <c r="F88" s="25">
        <v>44.929000000000002</v>
      </c>
      <c r="G88" s="188">
        <v>333.99599999999998</v>
      </c>
      <c r="H88" s="67">
        <f>(G88-F88)/F88</f>
        <v>6.4338623160987334</v>
      </c>
      <c r="J88" s="48">
        <f>(F88/B88)*10</f>
        <v>2.5147766707712975</v>
      </c>
      <c r="K88" s="191">
        <f>(G88/C88)*10</f>
        <v>1.9006851653729711</v>
      </c>
      <c r="L88" s="67">
        <f t="shared" ref="L88:L89" si="12">(K88-J88)/J88</f>
        <v>-0.24419325681511941</v>
      </c>
    </row>
    <row r="89" spans="1:12" ht="20.100000000000001" customHeight="1" x14ac:dyDescent="0.25">
      <c r="A89" s="45" t="s">
        <v>220</v>
      </c>
      <c r="B89" s="25">
        <v>374.2</v>
      </c>
      <c r="C89" s="188">
        <v>1061.92</v>
      </c>
      <c r="D89" s="67">
        <f>(C89-B89)/B89</f>
        <v>1.8378407268840193</v>
      </c>
      <c r="F89" s="25">
        <v>91.453000000000017</v>
      </c>
      <c r="G89" s="188">
        <v>244.73400000000001</v>
      </c>
      <c r="H89" s="67">
        <f>(G89-F89)/F89</f>
        <v>1.6760631143866245</v>
      </c>
      <c r="J89" s="48">
        <f>(F89/B89)*10</f>
        <v>2.4439604489577773</v>
      </c>
      <c r="K89" s="191">
        <f>(G89/C89)*10</f>
        <v>2.304636884134398</v>
      </c>
      <c r="L89" s="67">
        <f t="shared" si="12"/>
        <v>-5.7007291129769939E-2</v>
      </c>
    </row>
    <row r="90" spans="1:12" ht="20.100000000000001" customHeight="1" x14ac:dyDescent="0.25">
      <c r="A90" s="45" t="s">
        <v>203</v>
      </c>
      <c r="B90" s="25">
        <v>75.3</v>
      </c>
      <c r="C90" s="188">
        <v>452.90999999999997</v>
      </c>
      <c r="D90" s="67">
        <f>(C90-B90)/B90</f>
        <v>5.0147410358565736</v>
      </c>
      <c r="F90" s="25">
        <v>43.306000000000004</v>
      </c>
      <c r="G90" s="188">
        <v>228.43</v>
      </c>
      <c r="H90" s="67">
        <f>(G90-F90)/F90</f>
        <v>4.2747887128804321</v>
      </c>
      <c r="J90" s="48">
        <f>(F90/B90)*10</f>
        <v>5.7511288180610896</v>
      </c>
      <c r="K90" s="191">
        <f>(G90/C90)*10</f>
        <v>5.0436068976176287</v>
      </c>
      <c r="L90" s="67">
        <f t="shared" ref="L90" si="13">(K90-J90)/J90</f>
        <v>-0.12302313907863252</v>
      </c>
    </row>
    <row r="91" spans="1:12" ht="20.100000000000001" customHeight="1" x14ac:dyDescent="0.25">
      <c r="A91" s="45" t="s">
        <v>183</v>
      </c>
      <c r="B91" s="25">
        <v>3069.5099999999989</v>
      </c>
      <c r="C91" s="188">
        <v>1326.34</v>
      </c>
      <c r="D91" s="67">
        <f>(C91-B91)/B91</f>
        <v>-0.5678984593632207</v>
      </c>
      <c r="F91" s="25">
        <v>581.63300000000004</v>
      </c>
      <c r="G91" s="188">
        <v>216.08199999999997</v>
      </c>
      <c r="H91" s="67">
        <f>(G91-F91)/F91</f>
        <v>-0.62849081809319629</v>
      </c>
      <c r="J91" s="48">
        <f>(F91/B91)*10</f>
        <v>1.8948724715019669</v>
      </c>
      <c r="K91" s="191">
        <f>(G91/C91)*10</f>
        <v>1.6291599439057858</v>
      </c>
      <c r="L91" s="67">
        <f t="shared" ref="L91:L92" si="14">(K91-J91)/J91</f>
        <v>-0.14022712957857508</v>
      </c>
    </row>
    <row r="92" spans="1:12" ht="20.100000000000001" customHeight="1" x14ac:dyDescent="0.25">
      <c r="A92" s="45" t="s">
        <v>208</v>
      </c>
      <c r="B92" s="25">
        <v>794.86000000000024</v>
      </c>
      <c r="C92" s="188">
        <v>340.85999999999996</v>
      </c>
      <c r="D92" s="67">
        <f>(C92-B92)/B92</f>
        <v>-0.57116976574491118</v>
      </c>
      <c r="F92" s="25">
        <v>278.77300000000002</v>
      </c>
      <c r="G92" s="188">
        <v>214.25199999999998</v>
      </c>
      <c r="H92" s="67">
        <f>(G92-F92)/F92</f>
        <v>-0.23144637393147843</v>
      </c>
      <c r="J92" s="48">
        <f>(F92/B92)*10</f>
        <v>3.5071962358151114</v>
      </c>
      <c r="K92" s="191">
        <f>(G92/C92)*10</f>
        <v>6.2856304641201666</v>
      </c>
      <c r="L92" s="67">
        <f t="shared" si="14"/>
        <v>0.79220951480615287</v>
      </c>
    </row>
    <row r="93" spans="1:12" ht="20.100000000000001" customHeight="1" x14ac:dyDescent="0.25">
      <c r="A93" s="45" t="s">
        <v>221</v>
      </c>
      <c r="B93" s="25">
        <v>1057.02</v>
      </c>
      <c r="C93" s="188">
        <v>1393.4099999999999</v>
      </c>
      <c r="D93" s="67">
        <f>(C93-B93)/B93</f>
        <v>0.31824374184026782</v>
      </c>
      <c r="F93" s="25">
        <v>158.26000000000002</v>
      </c>
      <c r="G93" s="188">
        <v>192.23600000000002</v>
      </c>
      <c r="H93" s="67">
        <f>(G93-F93)/F93</f>
        <v>0.2146846960697586</v>
      </c>
      <c r="J93" s="48">
        <f>(F93/B93)*10</f>
        <v>1.4972280562335625</v>
      </c>
      <c r="K93" s="191">
        <f>(G93/C93)*10</f>
        <v>1.3796082990648841</v>
      </c>
      <c r="L93" s="67">
        <f t="shared" ref="L93:L94" si="15">(K93-J93)/J93</f>
        <v>-7.8558344321013746E-2</v>
      </c>
    </row>
    <row r="94" spans="1:12" ht="20.100000000000001" customHeight="1" x14ac:dyDescent="0.25">
      <c r="A94" s="45" t="s">
        <v>222</v>
      </c>
      <c r="B94" s="25">
        <v>917.6</v>
      </c>
      <c r="C94" s="188">
        <v>1126.52</v>
      </c>
      <c r="D94" s="67">
        <f>(C94-B94)/B94</f>
        <v>0.22768090671316474</v>
      </c>
      <c r="F94" s="25">
        <v>135.113</v>
      </c>
      <c r="G94" s="188">
        <v>191.31899999999999</v>
      </c>
      <c r="H94" s="67">
        <f>(G94-F94)/F94</f>
        <v>0.41599253957798277</v>
      </c>
      <c r="J94" s="48">
        <f>(F94/B94)*10</f>
        <v>1.4724607672188317</v>
      </c>
      <c r="K94" s="191">
        <f>(G94/C94)*10</f>
        <v>1.6983187160458757</v>
      </c>
      <c r="L94" s="67">
        <f t="shared" si="15"/>
        <v>0.15338809281393767</v>
      </c>
    </row>
    <row r="95" spans="1:12" ht="20.100000000000001" customHeight="1" thickBot="1" x14ac:dyDescent="0.3">
      <c r="A95" s="14" t="s">
        <v>17</v>
      </c>
      <c r="B95" s="25">
        <f>B96-SUM(B68:B94)</f>
        <v>7801.7600000000093</v>
      </c>
      <c r="C95" s="188">
        <f>C96-SUM(C68:C94)</f>
        <v>6489.5100000000675</v>
      </c>
      <c r="D95" s="67">
        <f>(C95-B95)/B95</f>
        <v>-0.16819922684111538</v>
      </c>
      <c r="F95" s="25">
        <f>F96-SUM(F68:F94)</f>
        <v>2118.8999999999796</v>
      </c>
      <c r="G95" s="188">
        <f>G96-SUM(G68:G94)</f>
        <v>1624.2420000000129</v>
      </c>
      <c r="H95" s="67">
        <f>(G95-F95)/F95</f>
        <v>-0.23345037519466302</v>
      </c>
      <c r="J95" s="48">
        <f>(F95/B95)*10</f>
        <v>2.7159256372920688</v>
      </c>
      <c r="K95" s="191">
        <f>(G95/C95)*10</f>
        <v>2.5028730982770595</v>
      </c>
      <c r="L95" s="67">
        <f t="shared" ref="L95" si="16">(K95-J95)/J95</f>
        <v>-7.8445645230343905E-2</v>
      </c>
    </row>
    <row r="96" spans="1:12" ht="26.25" customHeight="1" thickBot="1" x14ac:dyDescent="0.3">
      <c r="A96" s="18" t="s">
        <v>18</v>
      </c>
      <c r="B96" s="23">
        <v>350370.00000000017</v>
      </c>
      <c r="C96" s="193">
        <v>433260.11000000016</v>
      </c>
      <c r="D96" s="72">
        <f>(C96-B96)/B96</f>
        <v>0.2365787881382537</v>
      </c>
      <c r="E96" s="2"/>
      <c r="F96" s="23">
        <v>90283.046000000002</v>
      </c>
      <c r="G96" s="193">
        <v>108182.46899999997</v>
      </c>
      <c r="H96" s="72">
        <f>(G96-F96)/F96</f>
        <v>0.19825896215331465</v>
      </c>
      <c r="I96" s="2"/>
      <c r="J96" s="44">
        <f>(F96/B96)*10</f>
        <v>2.576791563204611</v>
      </c>
      <c r="K96" s="198">
        <f>(G96/C96)*10</f>
        <v>2.4969404406973892</v>
      </c>
      <c r="L96" s="72">
        <f>(K96-J96)/J96</f>
        <v>-3.0988584271797077E-2</v>
      </c>
    </row>
  </sheetData>
  <mergeCells count="21">
    <mergeCell ref="A4:A6"/>
    <mergeCell ref="B4:C4"/>
    <mergeCell ref="F4:G4"/>
    <mergeCell ref="J4:K4"/>
    <mergeCell ref="B5:C5"/>
    <mergeCell ref="F5:G5"/>
    <mergeCell ref="J5:K5"/>
    <mergeCell ref="A36:A38"/>
    <mergeCell ref="B36:C36"/>
    <mergeCell ref="F36:G36"/>
    <mergeCell ref="J36:K36"/>
    <mergeCell ref="B37:C37"/>
    <mergeCell ref="F37:G37"/>
    <mergeCell ref="J37:K37"/>
    <mergeCell ref="A65:A67"/>
    <mergeCell ref="B65:C65"/>
    <mergeCell ref="F65:G65"/>
    <mergeCell ref="J65:K65"/>
    <mergeCell ref="B66:C66"/>
    <mergeCell ref="F66:G66"/>
    <mergeCell ref="J66:K66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43" orientation="portrait" r:id="rId1"/>
  <ignoredErrors>
    <ignoredError sqref="D29:D32 J29:J31" evalError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5" id="{339E4BE4-D6A9-4309-B1C8-AB112FE6782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L7:L33 H7:H33 D7:D33</xm:sqref>
        </x14:conditionalFormatting>
        <x14:conditionalFormatting xmlns:xm="http://schemas.microsoft.com/office/excel/2006/main">
          <x14:cfRule type="iconSet" priority="4" id="{93243F52-BB7E-4617-A17B-F690F41D2DF6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H39:H62 D39:D62 L39:L62</xm:sqref>
        </x14:conditionalFormatting>
        <x14:conditionalFormatting xmlns:xm="http://schemas.microsoft.com/office/excel/2006/main">
          <x14:cfRule type="iconSet" priority="1" id="{F60ED465-D335-4088-B79E-1D8D73D62D6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L68:L96</xm:sqref>
        </x14:conditionalFormatting>
        <x14:conditionalFormatting xmlns:xm="http://schemas.microsoft.com/office/excel/2006/main">
          <x14:cfRule type="iconSet" priority="291" id="{F1D23D26-2FE4-4092-BA62-41E4E258590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D68:D96</xm:sqref>
        </x14:conditionalFormatting>
        <x14:conditionalFormatting xmlns:xm="http://schemas.microsoft.com/office/excel/2006/main">
          <x14:cfRule type="iconSet" priority="296" id="{4E4CBE9E-3C66-4A34-8511-15EBDF59F498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H68:H96</xm:sqref>
        </x14:conditionalFormatting>
      </x14:conditionalFormatting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Folha14">
    <pageSetUpPr fitToPage="1"/>
  </sheetPr>
  <dimension ref="A1:O39"/>
  <sheetViews>
    <sheetView showGridLines="0" workbookViewId="0">
      <selection activeCell="Q10" sqref="Q10"/>
    </sheetView>
  </sheetViews>
  <sheetFormatPr defaultRowHeight="15" x14ac:dyDescent="0.25"/>
  <cols>
    <col min="1" max="2" width="2.85546875" customWidth="1"/>
    <col min="3" max="3" width="2.28515625" customWidth="1"/>
    <col min="4" max="4" width="22" customWidth="1"/>
    <col min="7" max="7" width="10.85546875" customWidth="1"/>
    <col min="8" max="8" width="2.140625" customWidth="1"/>
    <col min="11" max="11" width="10.85546875" customWidth="1"/>
    <col min="12" max="12" width="2" style="13" customWidth="1"/>
    <col min="13" max="14" width="9.140625" style="41"/>
    <col min="15" max="15" width="10.85546875" customWidth="1"/>
  </cols>
  <sheetData>
    <row r="1" spans="1:15" ht="15.75" x14ac:dyDescent="0.25">
      <c r="A1" s="36" t="s">
        <v>99</v>
      </c>
      <c r="B1" s="6"/>
    </row>
    <row r="3" spans="1:15" ht="15.75" thickBot="1" x14ac:dyDescent="0.3"/>
    <row r="4" spans="1:15" x14ac:dyDescent="0.25">
      <c r="A4" s="358" t="s">
        <v>16</v>
      </c>
      <c r="B4" s="378"/>
      <c r="C4" s="378"/>
      <c r="D4" s="378"/>
      <c r="E4" s="377" t="s">
        <v>1</v>
      </c>
      <c r="F4" s="373"/>
      <c r="G4" s="178" t="s">
        <v>0</v>
      </c>
      <c r="I4" s="371" t="s">
        <v>19</v>
      </c>
      <c r="J4" s="370"/>
      <c r="K4" s="178" t="s">
        <v>0</v>
      </c>
      <c r="L4"/>
      <c r="M4" s="369" t="s">
        <v>22</v>
      </c>
      <c r="N4" s="370"/>
      <c r="O4" s="178" t="s">
        <v>0</v>
      </c>
    </row>
    <row r="5" spans="1:15" x14ac:dyDescent="0.25">
      <c r="A5" s="375"/>
      <c r="B5" s="379"/>
      <c r="C5" s="379"/>
      <c r="D5" s="379"/>
      <c r="E5" s="380" t="s">
        <v>155</v>
      </c>
      <c r="F5" s="368"/>
      <c r="G5" s="179" t="s">
        <v>136</v>
      </c>
      <c r="I5" s="367" t="str">
        <f>E5</f>
        <v>jan-dez</v>
      </c>
      <c r="J5" s="372"/>
      <c r="K5" s="179" t="str">
        <f>G5</f>
        <v>2020/2019</v>
      </c>
      <c r="L5"/>
      <c r="M5" s="367" t="str">
        <f>E5</f>
        <v>jan-dez</v>
      </c>
      <c r="N5" s="368"/>
      <c r="O5" s="179" t="str">
        <f>K5</f>
        <v>2020/2019</v>
      </c>
    </row>
    <row r="6" spans="1:15" ht="15.75" thickBot="1" x14ac:dyDescent="0.3">
      <c r="A6" s="359"/>
      <c r="B6" s="381"/>
      <c r="C6" s="381"/>
      <c r="D6" s="381"/>
      <c r="E6" s="120">
        <v>2019</v>
      </c>
      <c r="F6" s="192">
        <v>2020</v>
      </c>
      <c r="G6" s="179" t="s">
        <v>1</v>
      </c>
      <c r="I6" s="227">
        <f>E6</f>
        <v>2019</v>
      </c>
      <c r="J6" s="186">
        <f>F6</f>
        <v>2020</v>
      </c>
      <c r="K6" s="324">
        <v>1000</v>
      </c>
      <c r="L6"/>
      <c r="M6" s="227">
        <f>E6</f>
        <v>2019</v>
      </c>
      <c r="N6" s="186">
        <f>F6</f>
        <v>2020</v>
      </c>
      <c r="O6" s="179"/>
    </row>
    <row r="7" spans="1:15" ht="24" customHeight="1" thickBot="1" x14ac:dyDescent="0.3">
      <c r="A7" s="18" t="s">
        <v>20</v>
      </c>
      <c r="B7" s="19"/>
      <c r="C7" s="19"/>
      <c r="D7" s="19"/>
      <c r="E7" s="23">
        <v>502421.95999999956</v>
      </c>
      <c r="F7" s="193">
        <v>438419.09000000032</v>
      </c>
      <c r="G7" s="216">
        <f>(F7-E7)/E7</f>
        <v>-0.12738867942794399</v>
      </c>
      <c r="H7" s="12"/>
      <c r="I7" s="23">
        <v>73618.058999999994</v>
      </c>
      <c r="J7" s="193">
        <v>69335.188000000038</v>
      </c>
      <c r="K7" s="216">
        <f>(J7-I7)/I7</f>
        <v>-5.8176907380836487E-2</v>
      </c>
      <c r="L7" s="52"/>
      <c r="M7" s="249">
        <f>(I7/E7)*10</f>
        <v>1.4652635605338602</v>
      </c>
      <c r="N7" s="250">
        <f>(J7/F7)*10</f>
        <v>1.5814819559978555</v>
      </c>
      <c r="O7" s="70">
        <f>(N7-M7)/M7</f>
        <v>7.9315693499981507E-2</v>
      </c>
    </row>
    <row r="8" spans="1:15" s="9" customFormat="1" ht="24" customHeight="1" x14ac:dyDescent="0.25">
      <c r="A8" s="58"/>
      <c r="B8" s="235" t="s">
        <v>35</v>
      </c>
      <c r="C8" s="235"/>
      <c r="D8" s="236"/>
      <c r="E8" s="238">
        <v>308192.18999999965</v>
      </c>
      <c r="F8" s="239">
        <v>275848.50000000029</v>
      </c>
      <c r="G8" s="283">
        <f>(F8-E8)/E8</f>
        <v>-0.10494649458832619</v>
      </c>
      <c r="H8" s="5"/>
      <c r="I8" s="238">
        <v>60275.894999999982</v>
      </c>
      <c r="J8" s="239">
        <v>55879.701000000037</v>
      </c>
      <c r="K8" s="284">
        <f>(J8-I8)/I8</f>
        <v>-7.2934528802931026E-2</v>
      </c>
      <c r="L8" s="57"/>
      <c r="M8" s="251">
        <f>(I8/E8)*10</f>
        <v>1.9557891781748282</v>
      </c>
      <c r="N8" s="252">
        <f>(J8/F8)*10</f>
        <v>2.0257388022773362</v>
      </c>
      <c r="O8" s="240">
        <f t="shared" ref="O8:O18" si="0">(N8-M8)/M8</f>
        <v>3.5765421387486139E-2</v>
      </c>
    </row>
    <row r="9" spans="1:15" ht="24" customHeight="1" x14ac:dyDescent="0.25">
      <c r="A9" s="14"/>
      <c r="B9" s="1" t="s">
        <v>39</v>
      </c>
      <c r="D9" s="1"/>
      <c r="E9" s="25">
        <v>85595.109999999928</v>
      </c>
      <c r="F9" s="188">
        <v>98727.690000000031</v>
      </c>
      <c r="G9" s="240">
        <f>(F9-E9)/E9</f>
        <v>0.15342675533684244</v>
      </c>
      <c r="H9" s="1"/>
      <c r="I9" s="25">
        <v>7445.7350000000042</v>
      </c>
      <c r="J9" s="188">
        <v>10143.950000000001</v>
      </c>
      <c r="K9" s="240">
        <f>(J9-I9)/I9</f>
        <v>0.36238396880898865</v>
      </c>
      <c r="L9" s="8"/>
      <c r="M9" s="251">
        <f>(I9/E9)*10</f>
        <v>0.8698785479684541</v>
      </c>
      <c r="N9" s="252">
        <f>(J9/F9)*10</f>
        <v>1.0274675726738869</v>
      </c>
      <c r="O9" s="240">
        <f t="shared" si="0"/>
        <v>0.18116210024200724</v>
      </c>
    </row>
    <row r="10" spans="1:15" ht="24" customHeight="1" thickBot="1" x14ac:dyDescent="0.3">
      <c r="A10" s="14"/>
      <c r="B10" s="1" t="s">
        <v>38</v>
      </c>
      <c r="D10" s="1"/>
      <c r="E10" s="25">
        <v>108634.65999999999</v>
      </c>
      <c r="F10" s="188">
        <v>63842.900000000031</v>
      </c>
      <c r="G10" s="248">
        <f>(F10-E10)/E10</f>
        <v>-0.41231555380207352</v>
      </c>
      <c r="H10" s="1"/>
      <c r="I10" s="25">
        <v>5896.4289999999983</v>
      </c>
      <c r="J10" s="188">
        <v>3311.5369999999984</v>
      </c>
      <c r="K10" s="286">
        <f>(J10-I10)/I10</f>
        <v>-0.43838262107455217</v>
      </c>
      <c r="L10" s="8"/>
      <c r="M10" s="251">
        <f>(I10/E10)*10</f>
        <v>0.54277603483087244</v>
      </c>
      <c r="N10" s="252">
        <f>(J10/F10)*10</f>
        <v>0.5187009048774408</v>
      </c>
      <c r="O10" s="240">
        <f t="shared" si="0"/>
        <v>-4.4355550740064247E-2</v>
      </c>
    </row>
    <row r="11" spans="1:15" ht="24" customHeight="1" thickBot="1" x14ac:dyDescent="0.3">
      <c r="A11" s="18" t="s">
        <v>21</v>
      </c>
      <c r="B11" s="19"/>
      <c r="C11" s="19"/>
      <c r="D11" s="19"/>
      <c r="E11" s="23">
        <v>599988.57999999996</v>
      </c>
      <c r="F11" s="193">
        <v>681164.15000000014</v>
      </c>
      <c r="G11" s="216">
        <f>(F11-E11)/E11</f>
        <v>0.13529519178515062</v>
      </c>
      <c r="H11" s="12"/>
      <c r="I11" s="23">
        <v>66346.800000000017</v>
      </c>
      <c r="J11" s="193">
        <v>84194.213999999993</v>
      </c>
      <c r="K11" s="216">
        <f>(J11-I11)/I11</f>
        <v>0.26900188102515826</v>
      </c>
      <c r="L11" s="8"/>
      <c r="M11" s="253">
        <f>(I11/E11)*10</f>
        <v>1.1058010470799298</v>
      </c>
      <c r="N11" s="254">
        <f>(J11/F11)*10</f>
        <v>1.2360341336225633</v>
      </c>
      <c r="O11" s="72">
        <f t="shared" si="0"/>
        <v>0.11777262002648475</v>
      </c>
    </row>
    <row r="12" spans="1:15" s="9" customFormat="1" ht="24" customHeight="1" x14ac:dyDescent="0.25">
      <c r="A12" s="58"/>
      <c r="B12" s="5" t="s">
        <v>35</v>
      </c>
      <c r="C12" s="5"/>
      <c r="D12" s="5"/>
      <c r="E12" s="37">
        <v>320033.42999999988</v>
      </c>
      <c r="F12" s="189">
        <v>414946.05000000016</v>
      </c>
      <c r="G12" s="283">
        <f>(F12-E12)/E12</f>
        <v>0.29657095510303511</v>
      </c>
      <c r="H12" s="5"/>
      <c r="I12" s="37">
        <v>44067.15300000002</v>
      </c>
      <c r="J12" s="189">
        <v>62872.02499999998</v>
      </c>
      <c r="K12" s="283">
        <f>(J12-I12)/I12</f>
        <v>0.42673217396186114</v>
      </c>
      <c r="L12" s="57"/>
      <c r="M12" s="251">
        <f>(I12/E12)*10</f>
        <v>1.3769546825155121</v>
      </c>
      <c r="N12" s="252">
        <f>(J12/F12)*10</f>
        <v>1.51518552833555</v>
      </c>
      <c r="O12" s="240">
        <f t="shared" si="0"/>
        <v>0.10038881277305989</v>
      </c>
    </row>
    <row r="13" spans="1:15" ht="24" customHeight="1" x14ac:dyDescent="0.25">
      <c r="A13" s="14"/>
      <c r="B13" s="5" t="s">
        <v>39</v>
      </c>
      <c r="D13" s="5"/>
      <c r="E13" s="215">
        <v>115629.99000000002</v>
      </c>
      <c r="F13" s="213">
        <v>112706.80000000005</v>
      </c>
      <c r="G13" s="240">
        <f>(F13-E13)/E13</f>
        <v>-2.5280552216600319E-2</v>
      </c>
      <c r="H13" s="241"/>
      <c r="I13" s="215">
        <v>9395.1469999999954</v>
      </c>
      <c r="J13" s="213">
        <v>8929.239999999998</v>
      </c>
      <c r="K13" s="240">
        <f>(J13-I13)/I13</f>
        <v>-4.9590176715702018E-2</v>
      </c>
      <c r="L13" s="242"/>
      <c r="M13" s="251">
        <f>(I13/E13)*10</f>
        <v>0.81251818840423606</v>
      </c>
      <c r="N13" s="252">
        <f>(J13/F13)*10</f>
        <v>0.79225388352787895</v>
      </c>
      <c r="O13" s="240">
        <f t="shared" si="0"/>
        <v>-2.4940124621893892E-2</v>
      </c>
    </row>
    <row r="14" spans="1:15" ht="24" customHeight="1" thickBot="1" x14ac:dyDescent="0.3">
      <c r="A14" s="14"/>
      <c r="B14" s="1" t="s">
        <v>38</v>
      </c>
      <c r="D14" s="1"/>
      <c r="E14" s="215">
        <v>164325.16000000006</v>
      </c>
      <c r="F14" s="213">
        <v>153511.29999999987</v>
      </c>
      <c r="G14" s="248">
        <f>(F14-E14)/E14</f>
        <v>-6.5807694938499903E-2</v>
      </c>
      <c r="H14" s="241"/>
      <c r="I14" s="215">
        <v>12884.500000000007</v>
      </c>
      <c r="J14" s="213">
        <v>12392.949000000004</v>
      </c>
      <c r="K14" s="286">
        <f>(J14-I14)/I14</f>
        <v>-3.8150568512554064E-2</v>
      </c>
      <c r="L14" s="242"/>
      <c r="M14" s="251">
        <f>(I14/E14)*10</f>
        <v>0.78408565066968461</v>
      </c>
      <c r="N14" s="252">
        <f>(J14/F14)*10</f>
        <v>0.80729881122757829</v>
      </c>
      <c r="O14" s="240">
        <f t="shared" si="0"/>
        <v>2.9605388822085205E-2</v>
      </c>
    </row>
    <row r="15" spans="1:15" ht="24" customHeight="1" thickBot="1" x14ac:dyDescent="0.3">
      <c r="A15" s="18" t="s">
        <v>12</v>
      </c>
      <c r="B15" s="19"/>
      <c r="C15" s="19"/>
      <c r="D15" s="19"/>
      <c r="E15" s="23">
        <v>1102410.5399999996</v>
      </c>
      <c r="F15" s="193">
        <v>1119583.2400000005</v>
      </c>
      <c r="G15" s="216">
        <f>(F15-E15)/E15</f>
        <v>1.5577409120200258E-2</v>
      </c>
      <c r="H15" s="12"/>
      <c r="I15" s="23">
        <v>139964.85900000003</v>
      </c>
      <c r="J15" s="193">
        <v>153529.402</v>
      </c>
      <c r="K15" s="216">
        <f>(J15-I15)/I15</f>
        <v>9.6913918943039648E-2</v>
      </c>
      <c r="L15" s="8"/>
      <c r="M15" s="253">
        <f>(I15/E15)*10</f>
        <v>1.2696255516570087</v>
      </c>
      <c r="N15" s="254">
        <f>(J15/F15)*10</f>
        <v>1.3713085058329377</v>
      </c>
      <c r="O15" s="72">
        <f t="shared" si="0"/>
        <v>8.008893176670942E-2</v>
      </c>
    </row>
    <row r="16" spans="1:15" s="53" customFormat="1" ht="24" customHeight="1" x14ac:dyDescent="0.25">
      <c r="A16" s="237"/>
      <c r="B16" s="235" t="s">
        <v>35</v>
      </c>
      <c r="C16" s="235"/>
      <c r="D16" s="236"/>
      <c r="E16" s="238">
        <f>E8+E12</f>
        <v>628225.61999999953</v>
      </c>
      <c r="F16" s="239">
        <f t="shared" ref="F16:F17" si="1">F8+F12</f>
        <v>690794.55000000051</v>
      </c>
      <c r="G16" s="284">
        <f>(F16-E16)/E16</f>
        <v>9.9596272434736149E-2</v>
      </c>
      <c r="H16" s="5"/>
      <c r="I16" s="238">
        <f t="shared" ref="I16:J18" si="2">I8+I12</f>
        <v>104343.04800000001</v>
      </c>
      <c r="J16" s="239">
        <f t="shared" si="2"/>
        <v>118751.72600000002</v>
      </c>
      <c r="K16" s="284">
        <f>(J16-I16)/I16</f>
        <v>0.13808948728428955</v>
      </c>
      <c r="L16" s="57"/>
      <c r="M16" s="251">
        <f>(I16/E16)*10</f>
        <v>1.6609167897355106</v>
      </c>
      <c r="N16" s="252">
        <f>(J16/F16)*10</f>
        <v>1.7190599723173836</v>
      </c>
      <c r="O16" s="240">
        <f t="shared" si="0"/>
        <v>3.500668001022008E-2</v>
      </c>
    </row>
    <row r="17" spans="1:15" ht="24" customHeight="1" x14ac:dyDescent="0.25">
      <c r="A17" s="14"/>
      <c r="B17" s="5" t="s">
        <v>39</v>
      </c>
      <c r="C17" s="5"/>
      <c r="D17" s="243"/>
      <c r="E17" s="215">
        <f>E9+E13</f>
        <v>201225.09999999995</v>
      </c>
      <c r="F17" s="213">
        <f t="shared" si="1"/>
        <v>211434.49000000008</v>
      </c>
      <c r="G17" s="240">
        <f>(F17-E17)/E17</f>
        <v>5.0736165617510605E-2</v>
      </c>
      <c r="H17" s="241"/>
      <c r="I17" s="215">
        <f t="shared" si="2"/>
        <v>16840.881999999998</v>
      </c>
      <c r="J17" s="213">
        <f t="shared" si="2"/>
        <v>19073.189999999999</v>
      </c>
      <c r="K17" s="240">
        <f>(J17-I17)/I17</f>
        <v>0.13255291498390651</v>
      </c>
      <c r="L17" s="242"/>
      <c r="M17" s="251">
        <f>(I17/E17)*10</f>
        <v>0.83691756147717167</v>
      </c>
      <c r="N17" s="252">
        <f>(J17/F17)*10</f>
        <v>0.90208508555061151</v>
      </c>
      <c r="O17" s="240">
        <f t="shared" si="0"/>
        <v>7.7866120957502921E-2</v>
      </c>
    </row>
    <row r="18" spans="1:15" ht="24" customHeight="1" thickBot="1" x14ac:dyDescent="0.3">
      <c r="A18" s="15"/>
      <c r="B18" s="244" t="s">
        <v>38</v>
      </c>
      <c r="C18" s="244"/>
      <c r="D18" s="245"/>
      <c r="E18" s="246">
        <f>E10+E14</f>
        <v>272959.82000000007</v>
      </c>
      <c r="F18" s="247">
        <f>F10+F14</f>
        <v>217354.1999999999</v>
      </c>
      <c r="G18" s="285">
        <f>(F18-E18)/E18</f>
        <v>-0.20371357220267861</v>
      </c>
      <c r="H18" s="241"/>
      <c r="I18" s="246">
        <f t="shared" si="2"/>
        <v>18780.929000000004</v>
      </c>
      <c r="J18" s="247">
        <f t="shared" si="2"/>
        <v>15704.486000000003</v>
      </c>
      <c r="K18" s="248">
        <f>(J18-I18)/I18</f>
        <v>-0.16380675311641935</v>
      </c>
      <c r="L18" s="242"/>
      <c r="M18" s="255">
        <f>(I18/E18)*10</f>
        <v>0.68804738367720186</v>
      </c>
      <c r="N18" s="256">
        <f>(J18/F18)*10</f>
        <v>0.72252967736533324</v>
      </c>
      <c r="O18" s="248">
        <f t="shared" si="0"/>
        <v>5.0116161337383683E-2</v>
      </c>
    </row>
    <row r="19" spans="1:15" ht="6.75" customHeight="1" x14ac:dyDescent="0.25">
      <c r="M19" s="257"/>
      <c r="N19" s="257"/>
    </row>
    <row r="20" spans="1:15" x14ac:dyDescent="0.25">
      <c r="A20" s="2" t="s">
        <v>141</v>
      </c>
    </row>
    <row r="21" spans="1:15" x14ac:dyDescent="0.25">
      <c r="A21" s="2"/>
    </row>
    <row r="23" spans="1:15" ht="15.75" x14ac:dyDescent="0.25">
      <c r="A23" s="36" t="s">
        <v>147</v>
      </c>
    </row>
    <row r="24" spans="1:15" ht="15.75" thickBot="1" x14ac:dyDescent="0.3"/>
    <row r="25" spans="1:15" x14ac:dyDescent="0.25">
      <c r="A25" s="358" t="s">
        <v>16</v>
      </c>
      <c r="B25" s="378"/>
      <c r="C25" s="378"/>
      <c r="D25" s="378"/>
      <c r="E25" s="377" t="s">
        <v>1</v>
      </c>
      <c r="F25" s="373"/>
      <c r="G25" s="178" t="s">
        <v>0</v>
      </c>
      <c r="I25" s="371" t="s">
        <v>19</v>
      </c>
      <c r="J25" s="370"/>
      <c r="K25" s="178" t="s">
        <v>0</v>
      </c>
      <c r="L25"/>
      <c r="M25" s="369" t="s">
        <v>22</v>
      </c>
      <c r="N25" s="370"/>
      <c r="O25" s="178" t="s">
        <v>0</v>
      </c>
    </row>
    <row r="26" spans="1:15" x14ac:dyDescent="0.25">
      <c r="A26" s="375"/>
      <c r="B26" s="379"/>
      <c r="C26" s="379"/>
      <c r="D26" s="379"/>
      <c r="E26" s="380" t="str">
        <f>E5</f>
        <v>jan-dez</v>
      </c>
      <c r="F26" s="368"/>
      <c r="G26" s="179" t="s">
        <v>136</v>
      </c>
      <c r="I26" s="367" t="str">
        <f>E26</f>
        <v>jan-dez</v>
      </c>
      <c r="J26" s="372"/>
      <c r="K26" s="179" t="str">
        <f>G26</f>
        <v>2020/2019</v>
      </c>
      <c r="L26"/>
      <c r="M26" s="367" t="str">
        <f>E26</f>
        <v>jan-dez</v>
      </c>
      <c r="N26" s="368"/>
      <c r="O26" s="179" t="str">
        <f>K26</f>
        <v>2020/2019</v>
      </c>
    </row>
    <row r="27" spans="1:15" ht="19.5" customHeight="1" thickBot="1" x14ac:dyDescent="0.3">
      <c r="A27" s="359"/>
      <c r="B27" s="381"/>
      <c r="C27" s="381"/>
      <c r="D27" s="381"/>
      <c r="E27" s="120">
        <v>2019</v>
      </c>
      <c r="F27" s="192">
        <v>2020</v>
      </c>
      <c r="G27" s="179" t="s">
        <v>1</v>
      </c>
      <c r="I27" s="335">
        <f>E27</f>
        <v>2019</v>
      </c>
      <c r="J27" s="186">
        <f>F27</f>
        <v>2020</v>
      </c>
      <c r="K27" s="324">
        <v>1000</v>
      </c>
      <c r="L27"/>
      <c r="M27" s="335">
        <f>E27</f>
        <v>2019</v>
      </c>
      <c r="N27" s="186">
        <f>F27</f>
        <v>2020</v>
      </c>
      <c r="O27" s="179"/>
    </row>
    <row r="28" spans="1:15" ht="24" customHeight="1" thickBot="1" x14ac:dyDescent="0.3">
      <c r="A28" s="18" t="s">
        <v>20</v>
      </c>
      <c r="B28" s="19"/>
      <c r="C28" s="19"/>
      <c r="D28" s="19"/>
      <c r="E28" s="23">
        <v>502421.95999999956</v>
      </c>
      <c r="F28" s="193">
        <v>522902.59000000078</v>
      </c>
      <c r="G28" s="216">
        <f>(F28-E28)/E28</f>
        <v>4.0763803397449519E-2</v>
      </c>
      <c r="H28" s="12"/>
      <c r="I28" s="23">
        <v>73618.058999999994</v>
      </c>
      <c r="J28" s="193">
        <v>85154.263000000021</v>
      </c>
      <c r="K28" s="216">
        <f>(J28-I28)/I28</f>
        <v>0.15670345234176886</v>
      </c>
      <c r="L28" s="52"/>
      <c r="M28" s="249">
        <f>(I28/E28)*10</f>
        <v>1.4652635605338602</v>
      </c>
      <c r="N28" s="250">
        <f>(J28/F28)*10</f>
        <v>1.6284918955937835</v>
      </c>
      <c r="O28" s="70">
        <f>(N28-M28)/M28</f>
        <v>0.11139861759781428</v>
      </c>
    </row>
    <row r="29" spans="1:15" ht="24" customHeight="1" x14ac:dyDescent="0.25">
      <c r="A29" s="58"/>
      <c r="B29" s="235" t="s">
        <v>35</v>
      </c>
      <c r="C29" s="235"/>
      <c r="D29" s="236"/>
      <c r="E29" s="238">
        <v>308192.18999999965</v>
      </c>
      <c r="F29" s="239">
        <v>355633.8100000007</v>
      </c>
      <c r="G29" s="283">
        <f>(F29-E29)/E29</f>
        <v>0.15393517921398689</v>
      </c>
      <c r="H29" s="5"/>
      <c r="I29" s="238">
        <v>60275.894999999982</v>
      </c>
      <c r="J29" s="239">
        <v>71205.963000000018</v>
      </c>
      <c r="K29" s="284">
        <f>(J29-I29)/I29</f>
        <v>0.18133398102176732</v>
      </c>
      <c r="L29" s="57"/>
      <c r="M29" s="251">
        <f>(I29/E29)*10</f>
        <v>1.9557891781748282</v>
      </c>
      <c r="N29" s="252">
        <f>(J29/F29)*10</f>
        <v>2.002227037974817</v>
      </c>
      <c r="O29" s="240">
        <f t="shared" ref="O29:O39" si="3">(N29-M29)/M29</f>
        <v>2.3743796273239089E-2</v>
      </c>
    </row>
    <row r="30" spans="1:15" ht="24" customHeight="1" x14ac:dyDescent="0.25">
      <c r="A30" s="14"/>
      <c r="B30" s="1" t="s">
        <v>39</v>
      </c>
      <c r="D30" s="1"/>
      <c r="E30" s="25">
        <v>85595.109999999928</v>
      </c>
      <c r="F30" s="188">
        <v>103337.88000000003</v>
      </c>
      <c r="G30" s="240">
        <f>(F30-E30)/E30</f>
        <v>0.20728719199029152</v>
      </c>
      <c r="H30" s="1"/>
      <c r="I30" s="25">
        <v>7445.7350000000042</v>
      </c>
      <c r="J30" s="188">
        <v>10623.071999999998</v>
      </c>
      <c r="K30" s="240">
        <f>(J30-I30)/I30</f>
        <v>0.42673248510724493</v>
      </c>
      <c r="L30" s="8"/>
      <c r="M30" s="251">
        <f>(I30/E30)*10</f>
        <v>0.8698785479684541</v>
      </c>
      <c r="N30" s="252">
        <f>(J30/F30)*10</f>
        <v>1.0279939940707119</v>
      </c>
      <c r="O30" s="240">
        <f t="shared" si="3"/>
        <v>0.1817672667885952</v>
      </c>
    </row>
    <row r="31" spans="1:15" ht="24" customHeight="1" thickBot="1" x14ac:dyDescent="0.3">
      <c r="A31" s="14"/>
      <c r="B31" s="1" t="s">
        <v>38</v>
      </c>
      <c r="D31" s="1"/>
      <c r="E31" s="25">
        <v>108634.65999999999</v>
      </c>
      <c r="F31" s="188">
        <v>63930.900000000031</v>
      </c>
      <c r="G31" s="248">
        <f>(F31-E31)/E31</f>
        <v>-0.41150549925778718</v>
      </c>
      <c r="H31" s="1"/>
      <c r="I31" s="25">
        <v>5896.4289999999983</v>
      </c>
      <c r="J31" s="188">
        <v>3325.2279999999982</v>
      </c>
      <c r="K31" s="286">
        <f>(J31-I31)/I31</f>
        <v>-0.43606070725179608</v>
      </c>
      <c r="L31" s="8"/>
      <c r="M31" s="251">
        <f>(I31/E31)*10</f>
        <v>0.54277603483087244</v>
      </c>
      <c r="N31" s="252">
        <f>(J31/F31)*10</f>
        <v>0.52012845118714057</v>
      </c>
      <c r="O31" s="240">
        <f t="shared" si="3"/>
        <v>-4.1725467210041431E-2</v>
      </c>
    </row>
    <row r="32" spans="1:15" ht="24" customHeight="1" thickBot="1" x14ac:dyDescent="0.3">
      <c r="A32" s="18" t="s">
        <v>21</v>
      </c>
      <c r="B32" s="19"/>
      <c r="C32" s="19"/>
      <c r="D32" s="19"/>
      <c r="E32" s="23">
        <v>599988.57999999996</v>
      </c>
      <c r="F32" s="193">
        <v>596680.64999999932</v>
      </c>
      <c r="G32" s="216">
        <f>(F32-E32)/E32</f>
        <v>-5.5133216035555769E-3</v>
      </c>
      <c r="H32" s="12"/>
      <c r="I32" s="23">
        <v>66346.800000000017</v>
      </c>
      <c r="J32" s="193">
        <v>68375.138999999923</v>
      </c>
      <c r="K32" s="216">
        <f>(J32-I32)/I32</f>
        <v>3.0571768344515558E-2</v>
      </c>
      <c r="L32" s="8"/>
      <c r="M32" s="253">
        <f>(I32/E32)*10</f>
        <v>1.1058010470799298</v>
      </c>
      <c r="N32" s="254">
        <f>(J32/F32)*10</f>
        <v>1.1459251946581475</v>
      </c>
      <c r="O32" s="72">
        <f t="shared" si="3"/>
        <v>3.6285141603159862E-2</v>
      </c>
    </row>
    <row r="33" spans="1:15" ht="24" customHeight="1" x14ac:dyDescent="0.25">
      <c r="A33" s="58"/>
      <c r="B33" s="5" t="s">
        <v>35</v>
      </c>
      <c r="C33" s="5"/>
      <c r="D33" s="5"/>
      <c r="E33" s="37">
        <v>320033.42999999988</v>
      </c>
      <c r="F33" s="189">
        <v>335160.73999999941</v>
      </c>
      <c r="G33" s="283">
        <f>(F33-E33)/E33</f>
        <v>4.7267905730971727E-2</v>
      </c>
      <c r="H33" s="5"/>
      <c r="I33" s="37">
        <v>44067.15300000002</v>
      </c>
      <c r="J33" s="189">
        <v>47545.762999999926</v>
      </c>
      <c r="K33" s="283">
        <f>(J33-I33)/I33</f>
        <v>7.8938841363314402E-2</v>
      </c>
      <c r="L33" s="57"/>
      <c r="M33" s="251">
        <f>(I33/E33)*10</f>
        <v>1.3769546825155121</v>
      </c>
      <c r="N33" s="252">
        <f>(J33/F33)*10</f>
        <v>1.4185958355384944</v>
      </c>
      <c r="O33" s="240">
        <f t="shared" si="3"/>
        <v>3.0241484016677662E-2</v>
      </c>
    </row>
    <row r="34" spans="1:15" ht="24" customHeight="1" x14ac:dyDescent="0.25">
      <c r="A34" s="14"/>
      <c r="B34" s="5" t="s">
        <v>39</v>
      </c>
      <c r="D34" s="5"/>
      <c r="E34" s="215">
        <v>115629.99000000002</v>
      </c>
      <c r="F34" s="213">
        <v>108096.61000000003</v>
      </c>
      <c r="G34" s="240">
        <f>(F34-E34)/E34</f>
        <v>-6.5150745061899495E-2</v>
      </c>
      <c r="H34" s="241"/>
      <c r="I34" s="215">
        <v>9395.1469999999954</v>
      </c>
      <c r="J34" s="213">
        <v>8450.1179999999986</v>
      </c>
      <c r="K34" s="240">
        <f>(J34-I34)/I34</f>
        <v>-0.10058693067814663</v>
      </c>
      <c r="L34" s="242"/>
      <c r="M34" s="251">
        <f>(I34/E34)*10</f>
        <v>0.81251818840423606</v>
      </c>
      <c r="N34" s="252">
        <f>(J34/F34)*10</f>
        <v>0.78171905668457098</v>
      </c>
      <c r="O34" s="240">
        <f t="shared" si="3"/>
        <v>-3.7905775106590232E-2</v>
      </c>
    </row>
    <row r="35" spans="1:15" ht="24" customHeight="1" thickBot="1" x14ac:dyDescent="0.3">
      <c r="A35" s="14"/>
      <c r="B35" s="1" t="s">
        <v>38</v>
      </c>
      <c r="D35" s="1"/>
      <c r="E35" s="215">
        <v>164325.16000000006</v>
      </c>
      <c r="F35" s="213">
        <v>153423.29999999987</v>
      </c>
      <c r="G35" s="248">
        <f>(F35-E35)/E35</f>
        <v>-6.6343218530870052E-2</v>
      </c>
      <c r="H35" s="241"/>
      <c r="I35" s="215">
        <v>12884.500000000007</v>
      </c>
      <c r="J35" s="213">
        <v>12379.258000000005</v>
      </c>
      <c r="K35" s="286">
        <f>(J35-I35)/I35</f>
        <v>-3.9213163102953294E-2</v>
      </c>
      <c r="L35" s="242"/>
      <c r="M35" s="251">
        <f>(I35/E35)*10</f>
        <v>0.78408565066968461</v>
      </c>
      <c r="N35" s="252">
        <f>(J35/F35)*10</f>
        <v>0.8068694911398735</v>
      </c>
      <c r="O35" s="240">
        <f t="shared" si="3"/>
        <v>2.9057846487471485E-2</v>
      </c>
    </row>
    <row r="36" spans="1:15" ht="24" customHeight="1" thickBot="1" x14ac:dyDescent="0.3">
      <c r="A36" s="18" t="s">
        <v>12</v>
      </c>
      <c r="B36" s="19"/>
      <c r="C36" s="19"/>
      <c r="D36" s="19"/>
      <c r="E36" s="23">
        <v>1102410.5399999996</v>
      </c>
      <c r="F36" s="193">
        <v>1119583.24</v>
      </c>
      <c r="G36" s="216">
        <f>(F36-E36)/E36</f>
        <v>1.5577409120199835E-2</v>
      </c>
      <c r="H36" s="12"/>
      <c r="I36" s="23">
        <v>139964.85900000003</v>
      </c>
      <c r="J36" s="193">
        <v>153529.40199999994</v>
      </c>
      <c r="K36" s="216">
        <f>(J36-I36)/I36</f>
        <v>9.6913918943039232E-2</v>
      </c>
      <c r="L36" s="8"/>
      <c r="M36" s="253">
        <f>(I36/E36)*10</f>
        <v>1.2696255516570087</v>
      </c>
      <c r="N36" s="254">
        <f>(J36/F36)*10</f>
        <v>1.3713085058329377</v>
      </c>
      <c r="O36" s="72">
        <f t="shared" si="3"/>
        <v>8.008893176670942E-2</v>
      </c>
    </row>
    <row r="37" spans="1:15" ht="24" customHeight="1" x14ac:dyDescent="0.25">
      <c r="A37" s="237"/>
      <c r="B37" s="235" t="s">
        <v>35</v>
      </c>
      <c r="C37" s="235"/>
      <c r="D37" s="236"/>
      <c r="E37" s="238">
        <f>E29+E33</f>
        <v>628225.61999999953</v>
      </c>
      <c r="F37" s="239">
        <f t="shared" ref="F37:F38" si="4">F29+F33</f>
        <v>690794.55</v>
      </c>
      <c r="G37" s="284">
        <f>(F37-E37)/E37</f>
        <v>9.9596272434735414E-2</v>
      </c>
      <c r="H37" s="5"/>
      <c r="I37" s="238">
        <f t="shared" ref="I37:J37" si="5">I29+I33</f>
        <v>104343.04800000001</v>
      </c>
      <c r="J37" s="239">
        <f t="shared" si="5"/>
        <v>118751.72599999994</v>
      </c>
      <c r="K37" s="284">
        <f>(J37-I37)/I37</f>
        <v>0.13808948728428871</v>
      </c>
      <c r="L37" s="57"/>
      <c r="M37" s="251">
        <f>(I37/E37)*10</f>
        <v>1.6609167897355106</v>
      </c>
      <c r="N37" s="252">
        <f>(J37/F37)*10</f>
        <v>1.7190599723173832</v>
      </c>
      <c r="O37" s="240">
        <f t="shared" si="3"/>
        <v>3.5006680010219816E-2</v>
      </c>
    </row>
    <row r="38" spans="1:15" ht="24" customHeight="1" x14ac:dyDescent="0.25">
      <c r="A38" s="14"/>
      <c r="B38" s="5" t="s">
        <v>39</v>
      </c>
      <c r="C38" s="5"/>
      <c r="D38" s="243"/>
      <c r="E38" s="215">
        <f>E30+E34</f>
        <v>201225.09999999995</v>
      </c>
      <c r="F38" s="213">
        <f t="shared" si="4"/>
        <v>211434.49000000005</v>
      </c>
      <c r="G38" s="240">
        <f>(F38-E38)/E38</f>
        <v>5.0736165617510459E-2</v>
      </c>
      <c r="H38" s="241"/>
      <c r="I38" s="215">
        <f t="shared" ref="I38:J38" si="6">I30+I34</f>
        <v>16840.881999999998</v>
      </c>
      <c r="J38" s="213">
        <f t="shared" si="6"/>
        <v>19073.189999999995</v>
      </c>
      <c r="K38" s="240">
        <f>(J38-I38)/I38</f>
        <v>0.13255291498390628</v>
      </c>
      <c r="L38" s="242"/>
      <c r="M38" s="251">
        <f>(I38/E38)*10</f>
        <v>0.83691756147717167</v>
      </c>
      <c r="N38" s="252">
        <f>(J38/F38)*10</f>
        <v>0.9020850855506114</v>
      </c>
      <c r="O38" s="240">
        <f t="shared" si="3"/>
        <v>7.7866120957502796E-2</v>
      </c>
    </row>
    <row r="39" spans="1:15" ht="24" customHeight="1" thickBot="1" x14ac:dyDescent="0.3">
      <c r="A39" s="15"/>
      <c r="B39" s="244" t="s">
        <v>38</v>
      </c>
      <c r="C39" s="244"/>
      <c r="D39" s="245"/>
      <c r="E39" s="246">
        <f>E31+E35</f>
        <v>272959.82000000007</v>
      </c>
      <c r="F39" s="247">
        <f>F31+F35</f>
        <v>217354.1999999999</v>
      </c>
      <c r="G39" s="285">
        <f>(F39-E39)/E39</f>
        <v>-0.20371357220267861</v>
      </c>
      <c r="H39" s="241"/>
      <c r="I39" s="246">
        <f t="shared" ref="I39:J39" si="7">I31+I35</f>
        <v>18780.929000000004</v>
      </c>
      <c r="J39" s="247">
        <f t="shared" si="7"/>
        <v>15704.486000000004</v>
      </c>
      <c r="K39" s="248">
        <f>(J39-I39)/I39</f>
        <v>-0.16380675311641926</v>
      </c>
      <c r="L39" s="242"/>
      <c r="M39" s="255">
        <f>(I39/E39)*10</f>
        <v>0.68804738367720186</v>
      </c>
      <c r="N39" s="256">
        <f>(J39/F39)*10</f>
        <v>0.72252967736533324</v>
      </c>
      <c r="O39" s="248">
        <f t="shared" si="3"/>
        <v>5.0116161337383683E-2</v>
      </c>
    </row>
  </sheetData>
  <mergeCells count="14">
    <mergeCell ref="M25:N25"/>
    <mergeCell ref="E26:F26"/>
    <mergeCell ref="I26:J26"/>
    <mergeCell ref="M26:N26"/>
    <mergeCell ref="A25:D27"/>
    <mergeCell ref="E25:F25"/>
    <mergeCell ref="I25:J25"/>
    <mergeCell ref="A4:D6"/>
    <mergeCell ref="E4:F4"/>
    <mergeCell ref="I4:J4"/>
    <mergeCell ref="M4:N4"/>
    <mergeCell ref="E5:F5"/>
    <mergeCell ref="I5:J5"/>
    <mergeCell ref="M5:N5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83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5" id="{B16FEBD7-78D9-44A1-94C7-A55C8714AE4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O7:O18</xm:sqref>
        </x14:conditionalFormatting>
        <x14:conditionalFormatting xmlns:xm="http://schemas.microsoft.com/office/excel/2006/main">
          <x14:cfRule type="iconSet" priority="262" id="{B47E4463-070C-4172-9391-F3F92D3F3B9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K7:K18</xm:sqref>
        </x14:conditionalFormatting>
        <x14:conditionalFormatting xmlns:xm="http://schemas.microsoft.com/office/excel/2006/main">
          <x14:cfRule type="iconSet" priority="263" id="{8AEDCF02-B4D2-4DF9-B249-07339C6F1816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G7:G18</xm:sqref>
        </x14:conditionalFormatting>
        <x14:conditionalFormatting xmlns:xm="http://schemas.microsoft.com/office/excel/2006/main">
          <x14:cfRule type="iconSet" priority="1" id="{986631FE-2FDB-4920-832C-BBE29184F779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O28:O39</xm:sqref>
        </x14:conditionalFormatting>
        <x14:conditionalFormatting xmlns:xm="http://schemas.microsoft.com/office/excel/2006/main">
          <x14:cfRule type="iconSet" priority="2" id="{FD189D3B-93C1-4AD3-810B-FB15061A6608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K28:K39</xm:sqref>
        </x14:conditionalFormatting>
        <x14:conditionalFormatting xmlns:xm="http://schemas.microsoft.com/office/excel/2006/main">
          <x14:cfRule type="iconSet" priority="3" id="{DE974CA5-B794-45B2-AD40-5E8DFD629565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G28:G39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Folha15">
    <pageSetUpPr fitToPage="1"/>
  </sheetPr>
  <dimension ref="A1:L96"/>
  <sheetViews>
    <sheetView showGridLines="0" workbookViewId="0">
      <selection activeCell="G7" sqref="G7"/>
    </sheetView>
  </sheetViews>
  <sheetFormatPr defaultRowHeight="15" x14ac:dyDescent="0.25"/>
  <cols>
    <col min="1" max="1" width="26.7109375" customWidth="1"/>
    <col min="4" max="4" width="10.85546875" customWidth="1"/>
    <col min="5" max="5" width="2" customWidth="1"/>
    <col min="8" max="8" width="10.85546875" customWidth="1"/>
    <col min="9" max="9" width="2" customWidth="1"/>
    <col min="12" max="12" width="10.85546875" customWidth="1"/>
  </cols>
  <sheetData>
    <row r="1" spans="1:12" ht="15.75" x14ac:dyDescent="0.25">
      <c r="A1" s="6" t="s">
        <v>45</v>
      </c>
    </row>
    <row r="3" spans="1:12" ht="8.25" customHeight="1" thickBot="1" x14ac:dyDescent="0.3"/>
    <row r="4" spans="1:12" x14ac:dyDescent="0.25">
      <c r="A4" s="382" t="s">
        <v>3</v>
      </c>
      <c r="B4" s="377" t="s">
        <v>1</v>
      </c>
      <c r="C4" s="370"/>
      <c r="D4" s="178" t="s">
        <v>0</v>
      </c>
      <c r="F4" s="385" t="s">
        <v>19</v>
      </c>
      <c r="G4" s="386"/>
      <c r="H4" s="178" t="s">
        <v>0</v>
      </c>
      <c r="J4" s="369" t="s">
        <v>22</v>
      </c>
      <c r="K4" s="370"/>
      <c r="L4" s="178" t="s">
        <v>0</v>
      </c>
    </row>
    <row r="5" spans="1:12" x14ac:dyDescent="0.25">
      <c r="A5" s="383"/>
      <c r="B5" s="380" t="s">
        <v>155</v>
      </c>
      <c r="C5" s="372"/>
      <c r="D5" s="179" t="s">
        <v>136</v>
      </c>
      <c r="F5" s="367" t="str">
        <f>B5</f>
        <v>jan-dez</v>
      </c>
      <c r="G5" s="372"/>
      <c r="H5" s="179" t="s">
        <v>136</v>
      </c>
      <c r="J5" s="367" t="str">
        <f>B5</f>
        <v>jan-dez</v>
      </c>
      <c r="K5" s="368"/>
      <c r="L5" s="179" t="s">
        <v>136</v>
      </c>
    </row>
    <row r="6" spans="1:12" ht="19.5" customHeight="1" thickBot="1" x14ac:dyDescent="0.3">
      <c r="A6" s="384"/>
      <c r="B6" s="120">
        <f>'6'!E6</f>
        <v>2019</v>
      </c>
      <c r="C6" s="182">
        <f>'6'!F6</f>
        <v>2020</v>
      </c>
      <c r="D6" s="180" t="s">
        <v>1</v>
      </c>
      <c r="F6" s="31">
        <f>B6</f>
        <v>2019</v>
      </c>
      <c r="G6" s="182">
        <f>C6</f>
        <v>2020</v>
      </c>
      <c r="H6" s="323">
        <v>1000</v>
      </c>
      <c r="J6" s="31">
        <f>B6</f>
        <v>2019</v>
      </c>
      <c r="K6" s="182">
        <f>C6</f>
        <v>2020</v>
      </c>
      <c r="L6" s="180"/>
    </row>
    <row r="7" spans="1:12" ht="20.100000000000001" customHeight="1" x14ac:dyDescent="0.25">
      <c r="A7" s="14" t="s">
        <v>171</v>
      </c>
      <c r="B7" s="46">
        <v>227098.93000000002</v>
      </c>
      <c r="C7" s="195">
        <v>196842.78000000009</v>
      </c>
      <c r="D7" s="67">
        <f>(C7-B7)/B7</f>
        <v>-0.13322894123719531</v>
      </c>
      <c r="F7" s="46">
        <v>22756.186000000005</v>
      </c>
      <c r="G7" s="195">
        <v>18016.245000000003</v>
      </c>
      <c r="H7" s="67">
        <f>(G7-F7)/F7</f>
        <v>-0.20829241771885681</v>
      </c>
      <c r="J7" s="40">
        <f>(F7/B7)*10</f>
        <v>1.0020384508196494</v>
      </c>
      <c r="K7" s="200">
        <f>(G7/C7)*10</f>
        <v>0.91526064608516478</v>
      </c>
      <c r="L7" s="76">
        <f>(K7-J7)/J7</f>
        <v>-8.6601272299982018E-2</v>
      </c>
    </row>
    <row r="8" spans="1:12" ht="20.100000000000001" customHeight="1" x14ac:dyDescent="0.25">
      <c r="A8" s="14" t="s">
        <v>163</v>
      </c>
      <c r="B8" s="25">
        <v>61198.379999999983</v>
      </c>
      <c r="C8" s="188">
        <v>84483.500000000015</v>
      </c>
      <c r="D8" s="67">
        <f>(C8-B8)/B8</f>
        <v>0.38048588867875321</v>
      </c>
      <c r="F8" s="25">
        <v>11601.317000000001</v>
      </c>
      <c r="G8" s="188">
        <v>15819.075000000003</v>
      </c>
      <c r="H8" s="67">
        <f>(G8-F8)/F8</f>
        <v>0.36355855115414926</v>
      </c>
      <c r="J8" s="40">
        <f>(F8/B8)*10</f>
        <v>1.8956902127147819</v>
      </c>
      <c r="K8" s="201">
        <f>(G8/C8)*10</f>
        <v>1.8724455071108559</v>
      </c>
      <c r="L8" s="67">
        <f t="shared" ref="L8:L71" si="0">(K8-J8)/J8</f>
        <v>-1.2261869290677877E-2</v>
      </c>
    </row>
    <row r="9" spans="1:12" ht="20.100000000000001" customHeight="1" x14ac:dyDescent="0.25">
      <c r="A9" s="14" t="s">
        <v>161</v>
      </c>
      <c r="B9" s="25">
        <v>118083.51999999996</v>
      </c>
      <c r="C9" s="188">
        <v>107772.04999999994</v>
      </c>
      <c r="D9" s="67">
        <f>(C9-B9)/B9</f>
        <v>-8.7323531683337521E-2</v>
      </c>
      <c r="F9" s="25">
        <v>14298.870999999996</v>
      </c>
      <c r="G9" s="188">
        <v>13638.276999999996</v>
      </c>
      <c r="H9" s="67">
        <f>(G9-F9)/F9</f>
        <v>-4.6199032077427607E-2</v>
      </c>
      <c r="J9" s="40">
        <f>(F9/B9)*10</f>
        <v>1.2109116496527204</v>
      </c>
      <c r="K9" s="201">
        <f>(G9/C9)*10</f>
        <v>1.2654743971187337</v>
      </c>
      <c r="L9" s="67">
        <f t="shared" si="0"/>
        <v>4.5059230771841575E-2</v>
      </c>
    </row>
    <row r="10" spans="1:12" ht="20.100000000000001" customHeight="1" x14ac:dyDescent="0.25">
      <c r="A10" s="14" t="s">
        <v>170</v>
      </c>
      <c r="B10" s="25">
        <v>41195.55999999999</v>
      </c>
      <c r="C10" s="188">
        <v>60030.98000000001</v>
      </c>
      <c r="D10" s="67">
        <f>(C10-B10)/B10</f>
        <v>0.45721966153634092</v>
      </c>
      <c r="F10" s="25">
        <v>7367.7020000000011</v>
      </c>
      <c r="G10" s="188">
        <v>10932.788999999999</v>
      </c>
      <c r="H10" s="67">
        <f>(G10-F10)/F10</f>
        <v>0.48388045553416753</v>
      </c>
      <c r="J10" s="40">
        <f>(F10/B10)*10</f>
        <v>1.788469922486793</v>
      </c>
      <c r="K10" s="201">
        <f>(G10/C10)*10</f>
        <v>1.821191158298598</v>
      </c>
      <c r="L10" s="67">
        <f t="shared" si="0"/>
        <v>1.829565898782768E-2</v>
      </c>
    </row>
    <row r="11" spans="1:12" ht="20.100000000000001" customHeight="1" x14ac:dyDescent="0.25">
      <c r="A11" s="14" t="s">
        <v>164</v>
      </c>
      <c r="B11" s="25">
        <v>39964.119999999995</v>
      </c>
      <c r="C11" s="188">
        <v>58789.76999999999</v>
      </c>
      <c r="D11" s="67">
        <f>(C11-B11)/B11</f>
        <v>0.47106379422341832</v>
      </c>
      <c r="F11" s="25">
        <v>6383.3939999999966</v>
      </c>
      <c r="G11" s="188">
        <v>9362.5040000000045</v>
      </c>
      <c r="H11" s="67">
        <f>(G11-F11)/F11</f>
        <v>0.46669687003497035</v>
      </c>
      <c r="J11" s="40">
        <f>(F11/B11)*10</f>
        <v>1.5972812612913778</v>
      </c>
      <c r="K11" s="201">
        <f>(G11/C11)*10</f>
        <v>1.5925396544330765</v>
      </c>
      <c r="L11" s="67">
        <f t="shared" si="0"/>
        <v>-2.9685484787242513E-3</v>
      </c>
    </row>
    <row r="12" spans="1:12" ht="20.100000000000001" customHeight="1" x14ac:dyDescent="0.25">
      <c r="A12" s="14" t="s">
        <v>178</v>
      </c>
      <c r="B12" s="25">
        <v>21358.980000000003</v>
      </c>
      <c r="C12" s="188">
        <v>38437.899999999994</v>
      </c>
      <c r="D12" s="67">
        <f>(C12-B12)/B12</f>
        <v>0.79961309013819892</v>
      </c>
      <c r="F12" s="25">
        <v>4336.6909999999989</v>
      </c>
      <c r="G12" s="188">
        <v>7554.1510000000007</v>
      </c>
      <c r="H12" s="67">
        <f>(G12-F12)/F12</f>
        <v>0.74191589855030082</v>
      </c>
      <c r="J12" s="40">
        <f>(F12/B12)*10</f>
        <v>2.0303830051809584</v>
      </c>
      <c r="K12" s="201">
        <f>(G12/C12)*10</f>
        <v>1.9652871254673125</v>
      </c>
      <c r="L12" s="67">
        <f t="shared" si="0"/>
        <v>-3.2060886811768871E-2</v>
      </c>
    </row>
    <row r="13" spans="1:12" ht="20.100000000000001" customHeight="1" x14ac:dyDescent="0.25">
      <c r="A13" s="14" t="s">
        <v>162</v>
      </c>
      <c r="B13" s="25">
        <v>27358.790000000008</v>
      </c>
      <c r="C13" s="188">
        <v>29372.459999999995</v>
      </c>
      <c r="D13" s="67">
        <f>(C13-B13)/B13</f>
        <v>7.3602304780291339E-2</v>
      </c>
      <c r="F13" s="25">
        <v>5548.461000000003</v>
      </c>
      <c r="G13" s="188">
        <v>6685.689000000003</v>
      </c>
      <c r="H13" s="67">
        <f>(G13-F13)/F13</f>
        <v>0.20496278157132211</v>
      </c>
      <c r="J13" s="40">
        <f>(F13/B13)*10</f>
        <v>2.0280359621167463</v>
      </c>
      <c r="K13" s="201">
        <f>(G13/C13)*10</f>
        <v>2.2761760506270172</v>
      </c>
      <c r="L13" s="67">
        <f t="shared" si="0"/>
        <v>0.12235487592206042</v>
      </c>
    </row>
    <row r="14" spans="1:12" ht="20.100000000000001" customHeight="1" x14ac:dyDescent="0.25">
      <c r="A14" s="14" t="s">
        <v>168</v>
      </c>
      <c r="B14" s="25">
        <v>27940.100000000006</v>
      </c>
      <c r="C14" s="188">
        <v>31593.960000000014</v>
      </c>
      <c r="D14" s="67">
        <f>(C14-B14)/B14</f>
        <v>0.13077476458566745</v>
      </c>
      <c r="F14" s="25">
        <v>5387.065999999998</v>
      </c>
      <c r="G14" s="188">
        <v>6062.0510000000004</v>
      </c>
      <c r="H14" s="67">
        <f>(G14-F14)/F14</f>
        <v>0.12529733253685821</v>
      </c>
      <c r="J14" s="40">
        <f>(F14/B14)*10</f>
        <v>1.9280768501186454</v>
      </c>
      <c r="K14" s="201">
        <f>(G14/C14)*10</f>
        <v>1.9187373156134899</v>
      </c>
      <c r="L14" s="67">
        <f t="shared" si="0"/>
        <v>-4.8439638205192608E-3</v>
      </c>
    </row>
    <row r="15" spans="1:12" ht="20.100000000000001" customHeight="1" x14ac:dyDescent="0.25">
      <c r="A15" s="14" t="s">
        <v>166</v>
      </c>
      <c r="B15" s="25">
        <v>99113.589999999982</v>
      </c>
      <c r="C15" s="188">
        <v>50386.16</v>
      </c>
      <c r="D15" s="67">
        <f>(C15-B15)/B15</f>
        <v>-0.49163217677817933</v>
      </c>
      <c r="F15" s="25">
        <v>8024.9270000000033</v>
      </c>
      <c r="G15" s="188">
        <v>5768.8340000000017</v>
      </c>
      <c r="H15" s="67">
        <f>(G15-F15)/F15</f>
        <v>-0.28113564148309395</v>
      </c>
      <c r="J15" s="40">
        <f>(F15/B15)*10</f>
        <v>0.80966969312684611</v>
      </c>
      <c r="K15" s="201">
        <f>(G15/C15)*10</f>
        <v>1.1449243204880073</v>
      </c>
      <c r="L15" s="67">
        <f t="shared" si="0"/>
        <v>0.41406345106786507</v>
      </c>
    </row>
    <row r="16" spans="1:12" ht="20.100000000000001" customHeight="1" x14ac:dyDescent="0.25">
      <c r="A16" s="14" t="s">
        <v>169</v>
      </c>
      <c r="B16" s="25">
        <v>24614.83</v>
      </c>
      <c r="C16" s="188">
        <v>34147.37000000001</v>
      </c>
      <c r="D16" s="67">
        <f>(C16-B16)/B16</f>
        <v>0.38726816313580098</v>
      </c>
      <c r="F16" s="25">
        <v>3357.3580000000011</v>
      </c>
      <c r="G16" s="188">
        <v>5584.2769999999973</v>
      </c>
      <c r="H16" s="67">
        <f>(G16-F16)/F16</f>
        <v>0.66329506713314323</v>
      </c>
      <c r="J16" s="40">
        <f>(F16/B16)*10</f>
        <v>1.363957419165601</v>
      </c>
      <c r="K16" s="201">
        <f>(G16/C16)*10</f>
        <v>1.6353461481806639</v>
      </c>
      <c r="L16" s="67">
        <f t="shared" si="0"/>
        <v>0.19897155527119359</v>
      </c>
    </row>
    <row r="17" spans="1:12" ht="20.100000000000001" customHeight="1" x14ac:dyDescent="0.25">
      <c r="A17" s="14" t="s">
        <v>180</v>
      </c>
      <c r="B17" s="25">
        <v>12804.36</v>
      </c>
      <c r="C17" s="188">
        <v>15796.130000000001</v>
      </c>
      <c r="D17" s="67">
        <f>(C17-B17)/B17</f>
        <v>0.23365244338647151</v>
      </c>
      <c r="F17" s="25">
        <v>3566.6429999999996</v>
      </c>
      <c r="G17" s="188">
        <v>4163.8010000000013</v>
      </c>
      <c r="H17" s="67">
        <f>(G17-F17)/F17</f>
        <v>0.16742858761025473</v>
      </c>
      <c r="J17" s="40">
        <f>(F17/B17)*10</f>
        <v>2.785491035865908</v>
      </c>
      <c r="K17" s="201">
        <f>(G17/C17)*10</f>
        <v>2.6359627326440087</v>
      </c>
      <c r="L17" s="67">
        <f t="shared" si="0"/>
        <v>-5.3681128855407115E-2</v>
      </c>
    </row>
    <row r="18" spans="1:12" ht="20.100000000000001" customHeight="1" x14ac:dyDescent="0.25">
      <c r="A18" s="14" t="s">
        <v>172</v>
      </c>
      <c r="B18" s="25">
        <v>28198.709999999995</v>
      </c>
      <c r="C18" s="188">
        <v>26197.519999999982</v>
      </c>
      <c r="D18" s="67">
        <f>(C18-B18)/B18</f>
        <v>-7.0967430779635438E-2</v>
      </c>
      <c r="F18" s="25">
        <v>3865.3809999999994</v>
      </c>
      <c r="G18" s="188">
        <v>3877.1900000000005</v>
      </c>
      <c r="H18" s="67">
        <f>(G18-F18)/F18</f>
        <v>3.0550675340933037E-3</v>
      </c>
      <c r="J18" s="40">
        <f>(F18/B18)*10</f>
        <v>1.3707651874855267</v>
      </c>
      <c r="K18" s="201">
        <f>(G18/C18)*10</f>
        <v>1.4799836015012118</v>
      </c>
      <c r="L18" s="67">
        <f t="shared" si="0"/>
        <v>7.9676968026909642E-2</v>
      </c>
    </row>
    <row r="19" spans="1:12" ht="20.100000000000001" customHeight="1" x14ac:dyDescent="0.25">
      <c r="A19" s="14" t="s">
        <v>183</v>
      </c>
      <c r="B19" s="25">
        <v>86633.969999999987</v>
      </c>
      <c r="C19" s="188">
        <v>75033.73</v>
      </c>
      <c r="D19" s="67">
        <f>(C19-B19)/B19</f>
        <v>-0.13389943921535619</v>
      </c>
      <c r="F19" s="25">
        <v>4866.9790000000012</v>
      </c>
      <c r="G19" s="188">
        <v>3819.2140000000009</v>
      </c>
      <c r="H19" s="67">
        <f>(G19-F19)/F19</f>
        <v>-0.21528036180143784</v>
      </c>
      <c r="J19" s="40">
        <f>(F19/B19)*10</f>
        <v>0.56178644473986383</v>
      </c>
      <c r="K19" s="201">
        <f>(G19/C19)*10</f>
        <v>0.50899961923790826</v>
      </c>
      <c r="L19" s="67">
        <f t="shared" si="0"/>
        <v>-9.3962440703599742E-2</v>
      </c>
    </row>
    <row r="20" spans="1:12" ht="20.100000000000001" customHeight="1" x14ac:dyDescent="0.25">
      <c r="A20" s="14" t="s">
        <v>174</v>
      </c>
      <c r="B20" s="25">
        <v>23372.040000000015</v>
      </c>
      <c r="C20" s="188">
        <v>31626.74</v>
      </c>
      <c r="D20" s="67">
        <f>(C20-B20)/B20</f>
        <v>0.35318697041422059</v>
      </c>
      <c r="F20" s="25">
        <v>3808.6750000000002</v>
      </c>
      <c r="G20" s="188">
        <v>3619.4840000000017</v>
      </c>
      <c r="H20" s="67">
        <f>(G20-F20)/F20</f>
        <v>-4.9673705422489035E-2</v>
      </c>
      <c r="J20" s="40">
        <f>(F20/B20)*10</f>
        <v>1.6295860352797606</v>
      </c>
      <c r="K20" s="201">
        <f>(G20/C20)*10</f>
        <v>1.1444379028632106</v>
      </c>
      <c r="L20" s="67">
        <f t="shared" si="0"/>
        <v>-0.29771249993146992</v>
      </c>
    </row>
    <row r="21" spans="1:12" ht="20.100000000000001" customHeight="1" x14ac:dyDescent="0.25">
      <c r="A21" s="14" t="s">
        <v>177</v>
      </c>
      <c r="B21" s="25">
        <v>22911.91</v>
      </c>
      <c r="C21" s="188">
        <v>26780.609999999993</v>
      </c>
      <c r="D21" s="67">
        <f>(C21-B21)/B21</f>
        <v>0.16885104733738887</v>
      </c>
      <c r="F21" s="25">
        <v>2818.9970000000003</v>
      </c>
      <c r="G21" s="188">
        <v>3399.2439999999983</v>
      </c>
      <c r="H21" s="67">
        <f>(G21-F21)/F21</f>
        <v>0.20583455746848894</v>
      </c>
      <c r="J21" s="40">
        <f>(F21/B21)*10</f>
        <v>1.2303631604698169</v>
      </c>
      <c r="K21" s="201">
        <f>(G21/C21)*10</f>
        <v>1.2692929698016584</v>
      </c>
      <c r="L21" s="67">
        <f t="shared" si="0"/>
        <v>3.1640909434395049E-2</v>
      </c>
    </row>
    <row r="22" spans="1:12" ht="20.100000000000001" customHeight="1" x14ac:dyDescent="0.25">
      <c r="A22" s="14" t="s">
        <v>179</v>
      </c>
      <c r="B22" s="25">
        <v>8440.2100000000009</v>
      </c>
      <c r="C22" s="188">
        <v>18057.190000000006</v>
      </c>
      <c r="D22" s="67">
        <f>(C22-B22)/B22</f>
        <v>1.1394242560315446</v>
      </c>
      <c r="F22" s="25">
        <v>780.92700000000025</v>
      </c>
      <c r="G22" s="188">
        <v>3320.0129999999995</v>
      </c>
      <c r="H22" s="67">
        <f>(G22-F22)/F22</f>
        <v>3.25137432820225</v>
      </c>
      <c r="J22" s="40">
        <f>(F22/B22)*10</f>
        <v>0.92524593582387182</v>
      </c>
      <c r="K22" s="201">
        <f>(G22/C22)*10</f>
        <v>1.8386099941352994</v>
      </c>
      <c r="L22" s="67">
        <f t="shared" si="0"/>
        <v>0.98715814136285374</v>
      </c>
    </row>
    <row r="23" spans="1:12" ht="20.100000000000001" customHeight="1" x14ac:dyDescent="0.25">
      <c r="A23" s="14" t="s">
        <v>165</v>
      </c>
      <c r="B23" s="25">
        <v>15775.810000000001</v>
      </c>
      <c r="C23" s="188">
        <v>15369.230000000003</v>
      </c>
      <c r="D23" s="67">
        <f>(C23-B23)/B23</f>
        <v>-2.5772369215907018E-2</v>
      </c>
      <c r="F23" s="25">
        <v>2939.3000000000006</v>
      </c>
      <c r="G23" s="188">
        <v>3100.7289999999994</v>
      </c>
      <c r="H23" s="67">
        <f>(G23-F23)/F23</f>
        <v>5.4920899533902182E-2</v>
      </c>
      <c r="J23" s="40">
        <f>(F23/B23)*10</f>
        <v>1.8631689910058504</v>
      </c>
      <c r="K23" s="201">
        <f>(G23/C23)*10</f>
        <v>2.0174914423168882</v>
      </c>
      <c r="L23" s="67">
        <f t="shared" si="0"/>
        <v>8.2827941027359631E-2</v>
      </c>
    </row>
    <row r="24" spans="1:12" ht="20.100000000000001" customHeight="1" x14ac:dyDescent="0.25">
      <c r="A24" s="14" t="s">
        <v>167</v>
      </c>
      <c r="B24" s="25">
        <v>12278.68</v>
      </c>
      <c r="C24" s="188">
        <v>18220.34</v>
      </c>
      <c r="D24" s="67">
        <f>(C24-B24)/B24</f>
        <v>0.48390054957047496</v>
      </c>
      <c r="F24" s="25">
        <v>1846.6340000000002</v>
      </c>
      <c r="G24" s="188">
        <v>2807.2740000000003</v>
      </c>
      <c r="H24" s="67">
        <f>(G24-F24)/F24</f>
        <v>0.52021136835994575</v>
      </c>
      <c r="J24" s="40">
        <f>(F24/B24)*10</f>
        <v>1.5039352764303657</v>
      </c>
      <c r="K24" s="201">
        <f>(G24/C24)*10</f>
        <v>1.5407363419123903</v>
      </c>
      <c r="L24" s="67">
        <f t="shared" si="0"/>
        <v>2.4469846581013085E-2</v>
      </c>
    </row>
    <row r="25" spans="1:12" ht="20.100000000000001" customHeight="1" x14ac:dyDescent="0.25">
      <c r="A25" s="14" t="s">
        <v>197</v>
      </c>
      <c r="B25" s="25">
        <v>27796.459999999995</v>
      </c>
      <c r="C25" s="188">
        <v>30583.85</v>
      </c>
      <c r="D25" s="67">
        <f>(C25-B25)/B25</f>
        <v>0.10027859662705263</v>
      </c>
      <c r="F25" s="25">
        <v>2285.893</v>
      </c>
      <c r="G25" s="188">
        <v>2558.9179999999997</v>
      </c>
      <c r="H25" s="67">
        <f>(G25-F25)/F25</f>
        <v>0.11943909885545807</v>
      </c>
      <c r="J25" s="40">
        <f>(F25/B25)*10</f>
        <v>0.82236838791702271</v>
      </c>
      <c r="K25" s="201">
        <f>(G25/C25)*10</f>
        <v>0.83668929843692008</v>
      </c>
      <c r="L25" s="67">
        <f t="shared" si="0"/>
        <v>1.7414227893864948E-2</v>
      </c>
    </row>
    <row r="26" spans="1:12" ht="20.100000000000001" customHeight="1" x14ac:dyDescent="0.25">
      <c r="A26" s="14" t="s">
        <v>176</v>
      </c>
      <c r="B26" s="25">
        <v>23341.579999999998</v>
      </c>
      <c r="C26" s="188">
        <v>15562.430000000004</v>
      </c>
      <c r="D26" s="67">
        <f>(C26-B26)/B26</f>
        <v>-0.33327435417825163</v>
      </c>
      <c r="F26" s="25">
        <v>3791.4589999999994</v>
      </c>
      <c r="G26" s="188">
        <v>2556.3680000000013</v>
      </c>
      <c r="H26" s="67">
        <f>(G26-F26)/F26</f>
        <v>-0.32575612712678637</v>
      </c>
      <c r="J26" s="40">
        <f>(F26/B26)*10</f>
        <v>1.624336912925346</v>
      </c>
      <c r="K26" s="201">
        <f>(G26/C26)*10</f>
        <v>1.6426534930598888</v>
      </c>
      <c r="L26" s="67">
        <f t="shared" si="0"/>
        <v>1.1276342973426395E-2</v>
      </c>
    </row>
    <row r="27" spans="1:12" ht="20.100000000000001" customHeight="1" x14ac:dyDescent="0.25">
      <c r="A27" s="14" t="s">
        <v>173</v>
      </c>
      <c r="B27" s="25">
        <v>10111.32</v>
      </c>
      <c r="C27" s="188">
        <v>8295.74</v>
      </c>
      <c r="D27" s="67">
        <f>(C27-B27)/B27</f>
        <v>-0.179559147569259</v>
      </c>
      <c r="F27" s="25">
        <v>2644.1929999999998</v>
      </c>
      <c r="G27" s="188">
        <v>2407.1589999999997</v>
      </c>
      <c r="H27" s="67">
        <f>(G27-F27)/F27</f>
        <v>-8.9643229522202092E-2</v>
      </c>
      <c r="J27" s="40">
        <f>(F27/B27)*10</f>
        <v>2.6150819081979404</v>
      </c>
      <c r="K27" s="201">
        <f>(G27/C27)*10</f>
        <v>2.9016808627078472</v>
      </c>
      <c r="L27" s="67">
        <f t="shared" si="0"/>
        <v>0.10959463778608865</v>
      </c>
    </row>
    <row r="28" spans="1:12" ht="20.100000000000001" customHeight="1" x14ac:dyDescent="0.25">
      <c r="A28" s="14" t="s">
        <v>201</v>
      </c>
      <c r="B28" s="25">
        <v>47790.519999999975</v>
      </c>
      <c r="C28" s="188">
        <v>54123.400000000016</v>
      </c>
      <c r="D28" s="67">
        <f>(C28-B28)/B28</f>
        <v>0.13251331017113946</v>
      </c>
      <c r="F28" s="25">
        <v>1717.348</v>
      </c>
      <c r="G28" s="188">
        <v>1717.1260000000002</v>
      </c>
      <c r="H28" s="67">
        <f>(G28-F28)/F28</f>
        <v>-1.2926908232912176E-4</v>
      </c>
      <c r="J28" s="40">
        <f>(F28/B28)*10</f>
        <v>0.35934909266524007</v>
      </c>
      <c r="K28" s="201">
        <f>(G28/C28)*10</f>
        <v>0.31726129548402349</v>
      </c>
      <c r="L28" s="67">
        <f t="shared" ref="L28" si="1">(K28-J28)/J28</f>
        <v>-0.11712231376196749</v>
      </c>
    </row>
    <row r="29" spans="1:12" ht="20.100000000000001" customHeight="1" x14ac:dyDescent="0.25">
      <c r="A29" s="14" t="s">
        <v>175</v>
      </c>
      <c r="B29" s="25">
        <v>4092.6099999999997</v>
      </c>
      <c r="C29" s="188">
        <v>7337.7100000000019</v>
      </c>
      <c r="D29" s="67">
        <f>(C29-B29)/B29</f>
        <v>0.79291698940285105</v>
      </c>
      <c r="F29" s="25">
        <v>892.31100000000026</v>
      </c>
      <c r="G29" s="188">
        <v>1543.6630000000002</v>
      </c>
      <c r="H29" s="67">
        <f>(G29-F29)/F29</f>
        <v>0.72996074238690301</v>
      </c>
      <c r="J29" s="40">
        <f>(F29/B29)*10</f>
        <v>2.1802981471481533</v>
      </c>
      <c r="K29" s="201">
        <f>(G29/C29)*10</f>
        <v>2.1037394500464037</v>
      </c>
      <c r="L29" s="67">
        <f>(K29-J29)/J29</f>
        <v>-3.5113866056295524E-2</v>
      </c>
    </row>
    <row r="30" spans="1:12" ht="20.100000000000001" customHeight="1" x14ac:dyDescent="0.25">
      <c r="A30" s="14" t="s">
        <v>184</v>
      </c>
      <c r="B30" s="25">
        <v>5501.2900000000018</v>
      </c>
      <c r="C30" s="188">
        <v>6564.1299999999974</v>
      </c>
      <c r="D30" s="67">
        <f>(C30-B30)/B30</f>
        <v>0.19319832257524966</v>
      </c>
      <c r="F30" s="25">
        <v>1267.3740000000005</v>
      </c>
      <c r="G30" s="188">
        <v>1513.68</v>
      </c>
      <c r="H30" s="67">
        <f>(G30-F30)/F30</f>
        <v>0.19434357971679986</v>
      </c>
      <c r="J30" s="40">
        <f>(F30/B30)*10</f>
        <v>2.3037760234417748</v>
      </c>
      <c r="K30" s="201">
        <f>(G30/C30)*10</f>
        <v>2.3059872366939729</v>
      </c>
      <c r="L30" s="67">
        <f t="shared" si="0"/>
        <v>9.5982128023652086E-4</v>
      </c>
    </row>
    <row r="31" spans="1:12" ht="20.100000000000001" customHeight="1" x14ac:dyDescent="0.25">
      <c r="A31" s="14" t="s">
        <v>198</v>
      </c>
      <c r="B31" s="25">
        <v>4260.97</v>
      </c>
      <c r="C31" s="188">
        <v>7202.4400000000005</v>
      </c>
      <c r="D31" s="67">
        <f>(C31-B31)/B31</f>
        <v>0.690328727965698</v>
      </c>
      <c r="F31" s="25">
        <v>657.99599999999998</v>
      </c>
      <c r="G31" s="188">
        <v>1076.8530000000001</v>
      </c>
      <c r="H31" s="67">
        <f>(G31-F31)/F31</f>
        <v>0.63656465996753797</v>
      </c>
      <c r="J31" s="40">
        <f>(F31/B31)*10</f>
        <v>1.5442399265894855</v>
      </c>
      <c r="K31" s="201">
        <f>(G31/C31)*10</f>
        <v>1.4951224862685422</v>
      </c>
      <c r="L31" s="67">
        <f t="shared" si="0"/>
        <v>-3.1806871118415604E-2</v>
      </c>
    </row>
    <row r="32" spans="1:12" ht="20.100000000000001" customHeight="1" thickBot="1" x14ac:dyDescent="0.3">
      <c r="A32" s="14" t="s">
        <v>17</v>
      </c>
      <c r="B32" s="25">
        <f>B33-SUM(B7:B31)</f>
        <v>81173.300000000279</v>
      </c>
      <c r="C32" s="188">
        <f>C33-SUM(C7:C31)</f>
        <v>70975.120000000577</v>
      </c>
      <c r="D32" s="67">
        <f>(C32-B32)/B32</f>
        <v>-0.12563466065811871</v>
      </c>
      <c r="F32" s="25">
        <f>F33-SUM(F7:F31)</f>
        <v>13152.776000000027</v>
      </c>
      <c r="G32" s="188">
        <f>G33-SUM(G7:G31)</f>
        <v>12624.794000000082</v>
      </c>
      <c r="H32" s="67">
        <f>(G32-F32)/F32</f>
        <v>-4.0142248297997646E-2</v>
      </c>
      <c r="J32" s="40">
        <f>(F32/B32)*10</f>
        <v>1.6203327941576826</v>
      </c>
      <c r="K32" s="201">
        <f>(G32/C32)*10</f>
        <v>1.7787633187516949</v>
      </c>
      <c r="L32" s="67">
        <f t="shared" si="0"/>
        <v>9.777653403378235E-2</v>
      </c>
    </row>
    <row r="33" spans="1:12" ht="26.25" customHeight="1" thickBot="1" x14ac:dyDescent="0.3">
      <c r="A33" s="18" t="s">
        <v>18</v>
      </c>
      <c r="B33" s="23">
        <v>1102410.54</v>
      </c>
      <c r="C33" s="193">
        <v>1119583.2400000007</v>
      </c>
      <c r="D33" s="72">
        <f>(C33-B33)/B33</f>
        <v>1.557740912020004E-2</v>
      </c>
      <c r="E33" s="2"/>
      <c r="F33" s="23">
        <v>139964.85900000003</v>
      </c>
      <c r="G33" s="193">
        <v>153529.40200000009</v>
      </c>
      <c r="H33" s="72">
        <f>(G33-F33)/F33</f>
        <v>9.6913918943040273E-2</v>
      </c>
      <c r="J33" s="35">
        <f>(F33/B33)*10</f>
        <v>1.2696255516570081</v>
      </c>
      <c r="K33" s="194">
        <f>(G33/C33)*10</f>
        <v>1.3713085058329382</v>
      </c>
      <c r="L33" s="72">
        <f t="shared" si="0"/>
        <v>8.0088931766710336E-2</v>
      </c>
    </row>
    <row r="35" spans="1:12" ht="15.75" thickBot="1" x14ac:dyDescent="0.3"/>
    <row r="36" spans="1:12" x14ac:dyDescent="0.25">
      <c r="A36" s="382" t="s">
        <v>2</v>
      </c>
      <c r="B36" s="377" t="s">
        <v>1</v>
      </c>
      <c r="C36" s="370"/>
      <c r="D36" s="178" t="s">
        <v>0</v>
      </c>
      <c r="F36" s="385" t="s">
        <v>19</v>
      </c>
      <c r="G36" s="386"/>
      <c r="H36" s="178" t="s">
        <v>0</v>
      </c>
      <c r="J36" s="369" t="s">
        <v>22</v>
      </c>
      <c r="K36" s="370"/>
      <c r="L36" s="178" t="s">
        <v>0</v>
      </c>
    </row>
    <row r="37" spans="1:12" x14ac:dyDescent="0.25">
      <c r="A37" s="383"/>
      <c r="B37" s="380" t="str">
        <f>B5</f>
        <v>jan-dez</v>
      </c>
      <c r="C37" s="372"/>
      <c r="D37" s="179" t="str">
        <f>D5</f>
        <v>2020/2019</v>
      </c>
      <c r="F37" s="367" t="str">
        <f>B5</f>
        <v>jan-dez</v>
      </c>
      <c r="G37" s="372"/>
      <c r="H37" s="179" t="str">
        <f>H5</f>
        <v>2020/2019</v>
      </c>
      <c r="J37" s="367" t="str">
        <f>B5</f>
        <v>jan-dez</v>
      </c>
      <c r="K37" s="368"/>
      <c r="L37" s="179" t="str">
        <f>L5</f>
        <v>2020/2019</v>
      </c>
    </row>
    <row r="38" spans="1:12" ht="19.5" customHeight="1" thickBot="1" x14ac:dyDescent="0.3">
      <c r="A38" s="384"/>
      <c r="B38" s="120">
        <f>B6</f>
        <v>2019</v>
      </c>
      <c r="C38" s="182">
        <f>C6</f>
        <v>2020</v>
      </c>
      <c r="D38" s="180" t="s">
        <v>1</v>
      </c>
      <c r="F38" s="31">
        <f>B6</f>
        <v>2019</v>
      </c>
      <c r="G38" s="182">
        <f>C6</f>
        <v>2020</v>
      </c>
      <c r="H38" s="323">
        <v>1000</v>
      </c>
      <c r="J38" s="31">
        <f>B6</f>
        <v>2019</v>
      </c>
      <c r="K38" s="182">
        <f>C6</f>
        <v>2020</v>
      </c>
      <c r="L38" s="180"/>
    </row>
    <row r="39" spans="1:12" ht="20.100000000000001" customHeight="1" x14ac:dyDescent="0.25">
      <c r="A39" s="45" t="s">
        <v>161</v>
      </c>
      <c r="B39" s="46">
        <v>118083.51999999996</v>
      </c>
      <c r="C39" s="195">
        <v>107772.04999999994</v>
      </c>
      <c r="D39" s="67">
        <f>(C39-B39)/B39</f>
        <v>-8.7323531683337521E-2</v>
      </c>
      <c r="F39" s="46">
        <v>14298.870999999996</v>
      </c>
      <c r="G39" s="195">
        <v>13638.276999999996</v>
      </c>
      <c r="H39" s="67">
        <f>(G39-F39)/F39</f>
        <v>-4.6199032077427607E-2</v>
      </c>
      <c r="J39" s="40">
        <f>(F39/B39)*10</f>
        <v>1.2109116496527204</v>
      </c>
      <c r="K39" s="200">
        <f>(G39/C39)*10</f>
        <v>1.2654743971187337</v>
      </c>
      <c r="L39" s="76">
        <f t="shared" si="0"/>
        <v>4.5059230771841575E-2</v>
      </c>
    </row>
    <row r="40" spans="1:12" ht="20.100000000000001" customHeight="1" x14ac:dyDescent="0.25">
      <c r="A40" s="45" t="s">
        <v>170</v>
      </c>
      <c r="B40" s="25">
        <v>41195.55999999999</v>
      </c>
      <c r="C40" s="188">
        <v>60030.98000000001</v>
      </c>
      <c r="D40" s="67">
        <f>(C40-B40)/B40</f>
        <v>0.45721966153634092</v>
      </c>
      <c r="F40" s="25">
        <v>7367.7020000000011</v>
      </c>
      <c r="G40" s="188">
        <v>10932.788999999999</v>
      </c>
      <c r="H40" s="67">
        <f>(G40-F40)/F40</f>
        <v>0.48388045553416753</v>
      </c>
      <c r="J40" s="40">
        <f>(F40/B40)*10</f>
        <v>1.788469922486793</v>
      </c>
      <c r="K40" s="201">
        <f>(G40/C40)*10</f>
        <v>1.821191158298598</v>
      </c>
      <c r="L40" s="67">
        <f t="shared" si="0"/>
        <v>1.829565898782768E-2</v>
      </c>
    </row>
    <row r="41" spans="1:12" ht="20.100000000000001" customHeight="1" x14ac:dyDescent="0.25">
      <c r="A41" s="45" t="s">
        <v>178</v>
      </c>
      <c r="B41" s="25">
        <v>21358.980000000003</v>
      </c>
      <c r="C41" s="188">
        <v>38437.899999999994</v>
      </c>
      <c r="D41" s="67">
        <f>(C41-B41)/B41</f>
        <v>0.79961309013819892</v>
      </c>
      <c r="F41" s="25">
        <v>4336.6909999999989</v>
      </c>
      <c r="G41" s="188">
        <v>7554.1510000000007</v>
      </c>
      <c r="H41" s="67">
        <f>(G41-F41)/F41</f>
        <v>0.74191589855030082</v>
      </c>
      <c r="J41" s="40">
        <f>(F41/B41)*10</f>
        <v>2.0303830051809584</v>
      </c>
      <c r="K41" s="201">
        <f>(G41/C41)*10</f>
        <v>1.9652871254673125</v>
      </c>
      <c r="L41" s="67">
        <f t="shared" si="0"/>
        <v>-3.2060886811768871E-2</v>
      </c>
    </row>
    <row r="42" spans="1:12" ht="20.100000000000001" customHeight="1" x14ac:dyDescent="0.25">
      <c r="A42" s="45" t="s">
        <v>168</v>
      </c>
      <c r="B42" s="25">
        <v>27940.100000000006</v>
      </c>
      <c r="C42" s="188">
        <v>31593.960000000014</v>
      </c>
      <c r="D42" s="67">
        <f>(C42-B42)/B42</f>
        <v>0.13077476458566745</v>
      </c>
      <c r="F42" s="25">
        <v>5387.065999999998</v>
      </c>
      <c r="G42" s="188">
        <v>6062.0510000000004</v>
      </c>
      <c r="H42" s="67">
        <f>(G42-F42)/F42</f>
        <v>0.12529733253685821</v>
      </c>
      <c r="J42" s="40">
        <f>(F42/B42)*10</f>
        <v>1.9280768501186454</v>
      </c>
      <c r="K42" s="201">
        <f>(G42/C42)*10</f>
        <v>1.9187373156134899</v>
      </c>
      <c r="L42" s="67">
        <f t="shared" si="0"/>
        <v>-4.8439638205192608E-3</v>
      </c>
    </row>
    <row r="43" spans="1:12" ht="20.100000000000001" customHeight="1" x14ac:dyDescent="0.25">
      <c r="A43" s="45" t="s">
        <v>166</v>
      </c>
      <c r="B43" s="25">
        <v>99113.589999999982</v>
      </c>
      <c r="C43" s="188">
        <v>50386.16</v>
      </c>
      <c r="D43" s="67">
        <f>(C43-B43)/B43</f>
        <v>-0.49163217677817933</v>
      </c>
      <c r="F43" s="25">
        <v>8024.9270000000033</v>
      </c>
      <c r="G43" s="188">
        <v>5768.8340000000017</v>
      </c>
      <c r="H43" s="67">
        <f>(G43-F43)/F43</f>
        <v>-0.28113564148309395</v>
      </c>
      <c r="J43" s="40">
        <f>(F43/B43)*10</f>
        <v>0.80966969312684611</v>
      </c>
      <c r="K43" s="201">
        <f>(G43/C43)*10</f>
        <v>1.1449243204880073</v>
      </c>
      <c r="L43" s="67">
        <f t="shared" si="0"/>
        <v>0.41406345106786507</v>
      </c>
    </row>
    <row r="44" spans="1:12" ht="20.100000000000001" customHeight="1" x14ac:dyDescent="0.25">
      <c r="A44" s="45" t="s">
        <v>180</v>
      </c>
      <c r="B44" s="25">
        <v>12804.36</v>
      </c>
      <c r="C44" s="188">
        <v>15796.130000000001</v>
      </c>
      <c r="D44" s="67">
        <f>(C44-B44)/B44</f>
        <v>0.23365244338647151</v>
      </c>
      <c r="F44" s="25">
        <v>3566.6429999999996</v>
      </c>
      <c r="G44" s="188">
        <v>4163.8010000000013</v>
      </c>
      <c r="H44" s="67">
        <f>(G44-F44)/F44</f>
        <v>0.16742858761025473</v>
      </c>
      <c r="J44" s="40">
        <f>(F44/B44)*10</f>
        <v>2.785491035865908</v>
      </c>
      <c r="K44" s="201">
        <f>(G44/C44)*10</f>
        <v>2.6359627326440087</v>
      </c>
      <c r="L44" s="67">
        <f t="shared" si="0"/>
        <v>-5.3681128855407115E-2</v>
      </c>
    </row>
    <row r="45" spans="1:12" ht="20.100000000000001" customHeight="1" x14ac:dyDescent="0.25">
      <c r="A45" s="45" t="s">
        <v>172</v>
      </c>
      <c r="B45" s="25">
        <v>28198.709999999995</v>
      </c>
      <c r="C45" s="188">
        <v>26197.519999999982</v>
      </c>
      <c r="D45" s="67">
        <f>(C45-B45)/B45</f>
        <v>-7.0967430779635438E-2</v>
      </c>
      <c r="F45" s="25">
        <v>3865.3809999999994</v>
      </c>
      <c r="G45" s="188">
        <v>3877.1900000000005</v>
      </c>
      <c r="H45" s="67">
        <f>(G45-F45)/F45</f>
        <v>3.0550675340933037E-3</v>
      </c>
      <c r="J45" s="40">
        <f>(F45/B45)*10</f>
        <v>1.3707651874855267</v>
      </c>
      <c r="K45" s="201">
        <f>(G45/C45)*10</f>
        <v>1.4799836015012118</v>
      </c>
      <c r="L45" s="67">
        <f t="shared" si="0"/>
        <v>7.9676968026909642E-2</v>
      </c>
    </row>
    <row r="46" spans="1:12" ht="20.100000000000001" customHeight="1" x14ac:dyDescent="0.25">
      <c r="A46" s="45" t="s">
        <v>174</v>
      </c>
      <c r="B46" s="25">
        <v>23372.040000000015</v>
      </c>
      <c r="C46" s="188">
        <v>31626.74</v>
      </c>
      <c r="D46" s="67">
        <f>(C46-B46)/B46</f>
        <v>0.35318697041422059</v>
      </c>
      <c r="F46" s="25">
        <v>3808.6750000000002</v>
      </c>
      <c r="G46" s="188">
        <v>3619.4840000000017</v>
      </c>
      <c r="H46" s="67">
        <f>(G46-F46)/F46</f>
        <v>-4.9673705422489035E-2</v>
      </c>
      <c r="J46" s="40">
        <f>(F46/B46)*10</f>
        <v>1.6295860352797606</v>
      </c>
      <c r="K46" s="201">
        <f>(G46/C46)*10</f>
        <v>1.1444379028632106</v>
      </c>
      <c r="L46" s="67">
        <f t="shared" si="0"/>
        <v>-0.29771249993146992</v>
      </c>
    </row>
    <row r="47" spans="1:12" ht="20.100000000000001" customHeight="1" x14ac:dyDescent="0.25">
      <c r="A47" s="45" t="s">
        <v>177</v>
      </c>
      <c r="B47" s="25">
        <v>22911.91</v>
      </c>
      <c r="C47" s="188">
        <v>26780.609999999993</v>
      </c>
      <c r="D47" s="67">
        <f>(C47-B47)/B47</f>
        <v>0.16885104733738887</v>
      </c>
      <c r="F47" s="25">
        <v>2818.9970000000003</v>
      </c>
      <c r="G47" s="188">
        <v>3399.2439999999983</v>
      </c>
      <c r="H47" s="67">
        <f>(G47-F47)/F47</f>
        <v>0.20583455746848894</v>
      </c>
      <c r="J47" s="40">
        <f>(F47/B47)*10</f>
        <v>1.2303631604698169</v>
      </c>
      <c r="K47" s="201">
        <f>(G47/C47)*10</f>
        <v>1.2692929698016584</v>
      </c>
      <c r="L47" s="67">
        <f t="shared" si="0"/>
        <v>3.1640909434395049E-2</v>
      </c>
    </row>
    <row r="48" spans="1:12" ht="20.100000000000001" customHeight="1" x14ac:dyDescent="0.25">
      <c r="A48" s="45" t="s">
        <v>167</v>
      </c>
      <c r="B48" s="25">
        <v>12278.68</v>
      </c>
      <c r="C48" s="188">
        <v>18220.34</v>
      </c>
      <c r="D48" s="67">
        <f>(C48-B48)/B48</f>
        <v>0.48390054957047496</v>
      </c>
      <c r="F48" s="25">
        <v>1846.6340000000002</v>
      </c>
      <c r="G48" s="188">
        <v>2807.2740000000003</v>
      </c>
      <c r="H48" s="67">
        <f>(G48-F48)/F48</f>
        <v>0.52021136835994575</v>
      </c>
      <c r="J48" s="40">
        <f>(F48/B48)*10</f>
        <v>1.5039352764303657</v>
      </c>
      <c r="K48" s="201">
        <f>(G48/C48)*10</f>
        <v>1.5407363419123903</v>
      </c>
      <c r="L48" s="67">
        <f t="shared" si="0"/>
        <v>2.4469846581013085E-2</v>
      </c>
    </row>
    <row r="49" spans="1:12" ht="20.100000000000001" customHeight="1" x14ac:dyDescent="0.25">
      <c r="A49" s="45" t="s">
        <v>173</v>
      </c>
      <c r="B49" s="25">
        <v>10111.32</v>
      </c>
      <c r="C49" s="188">
        <v>8295.74</v>
      </c>
      <c r="D49" s="67">
        <f>(C49-B49)/B49</f>
        <v>-0.179559147569259</v>
      </c>
      <c r="F49" s="25">
        <v>2644.1929999999998</v>
      </c>
      <c r="G49" s="188">
        <v>2407.1589999999997</v>
      </c>
      <c r="H49" s="67">
        <f>(G49-F49)/F49</f>
        <v>-8.9643229522202092E-2</v>
      </c>
      <c r="J49" s="40">
        <f>(F49/B49)*10</f>
        <v>2.6150819081979404</v>
      </c>
      <c r="K49" s="201">
        <f>(G49/C49)*10</f>
        <v>2.9016808627078472</v>
      </c>
      <c r="L49" s="67">
        <f t="shared" si="0"/>
        <v>0.10959463778608865</v>
      </c>
    </row>
    <row r="50" spans="1:12" ht="20.100000000000001" customHeight="1" x14ac:dyDescent="0.25">
      <c r="A50" s="45" t="s">
        <v>186</v>
      </c>
      <c r="B50" s="25">
        <v>2707.24</v>
      </c>
      <c r="C50" s="188">
        <v>5029.5099999999984</v>
      </c>
      <c r="D50" s="67">
        <f>(C50-B50)/B50</f>
        <v>0.85779982565269386</v>
      </c>
      <c r="F50" s="25">
        <v>526.83199999999999</v>
      </c>
      <c r="G50" s="188">
        <v>1069.3889999999997</v>
      </c>
      <c r="H50" s="67">
        <f>(G50-F50)/F50</f>
        <v>1.0298482248610556</v>
      </c>
      <c r="J50" s="40">
        <f>(F50/B50)*10</f>
        <v>1.9460114360012413</v>
      </c>
      <c r="K50" s="201">
        <f>(G50/C50)*10</f>
        <v>2.126228996462876</v>
      </c>
      <c r="L50" s="67">
        <f t="shared" si="0"/>
        <v>9.2608685194550816E-2</v>
      </c>
    </row>
    <row r="51" spans="1:12" ht="20.100000000000001" customHeight="1" x14ac:dyDescent="0.25">
      <c r="A51" s="45" t="s">
        <v>191</v>
      </c>
      <c r="B51" s="25">
        <v>2680.42</v>
      </c>
      <c r="C51" s="188">
        <v>3588.9599999999996</v>
      </c>
      <c r="D51" s="67">
        <f>(C51-B51)/B51</f>
        <v>0.33895434297610055</v>
      </c>
      <c r="F51" s="25">
        <v>760.46900000000005</v>
      </c>
      <c r="G51" s="188">
        <v>1015.6559999999998</v>
      </c>
      <c r="H51" s="67">
        <f>(G51-F51)/F51</f>
        <v>0.335565289314883</v>
      </c>
      <c r="J51" s="40">
        <f>(F51/B51)*10</f>
        <v>2.8371262712559977</v>
      </c>
      <c r="K51" s="201">
        <f>(G51/C51)*10</f>
        <v>2.8299451651731977</v>
      </c>
      <c r="L51" s="67">
        <f t="shared" si="0"/>
        <v>-2.5311196599018138E-3</v>
      </c>
    </row>
    <row r="52" spans="1:12" ht="20.100000000000001" customHeight="1" x14ac:dyDescent="0.25">
      <c r="A52" s="45" t="s">
        <v>189</v>
      </c>
      <c r="B52" s="25">
        <v>2815.2799999999993</v>
      </c>
      <c r="C52" s="188">
        <v>3573.2699999999995</v>
      </c>
      <c r="D52" s="67">
        <f>(C52-B52)/B52</f>
        <v>0.2692414253644399</v>
      </c>
      <c r="F52" s="25">
        <v>582.67399999999998</v>
      </c>
      <c r="G52" s="188">
        <v>820.34199999999998</v>
      </c>
      <c r="H52" s="67">
        <f>(G52-F52)/F52</f>
        <v>0.40789189152081612</v>
      </c>
      <c r="J52" s="40">
        <f>(F52/B52)*10</f>
        <v>2.0696840101162235</v>
      </c>
      <c r="K52" s="201">
        <f>(G52/C52)*10</f>
        <v>2.2957738989776875</v>
      </c>
      <c r="L52" s="67">
        <f t="shared" si="0"/>
        <v>0.1092388440729983</v>
      </c>
    </row>
    <row r="53" spans="1:12" ht="20.100000000000001" customHeight="1" x14ac:dyDescent="0.25">
      <c r="A53" s="45" t="s">
        <v>185</v>
      </c>
      <c r="B53" s="25">
        <v>1623.8</v>
      </c>
      <c r="C53" s="188">
        <v>2892.2599999999998</v>
      </c>
      <c r="D53" s="67">
        <f>(C53-B53)/B53</f>
        <v>0.78116763148170942</v>
      </c>
      <c r="F53" s="25">
        <v>403.47800000000001</v>
      </c>
      <c r="G53" s="188">
        <v>696.24999999999977</v>
      </c>
      <c r="H53" s="67">
        <f>(G53-F53)/F53</f>
        <v>0.72562072777202169</v>
      </c>
      <c r="J53" s="40">
        <f>(F53/B53)*10</f>
        <v>2.4847764503017613</v>
      </c>
      <c r="K53" s="201">
        <f>(G53/C53)*10</f>
        <v>2.4072870350521729</v>
      </c>
      <c r="L53" s="67">
        <f t="shared" si="0"/>
        <v>-3.1185668730954765E-2</v>
      </c>
    </row>
    <row r="54" spans="1:12" ht="20.100000000000001" customHeight="1" x14ac:dyDescent="0.25">
      <c r="A54" s="45" t="s">
        <v>190</v>
      </c>
      <c r="B54" s="25">
        <v>2131.7100000000005</v>
      </c>
      <c r="C54" s="188">
        <v>2343.1399999999994</v>
      </c>
      <c r="D54" s="67">
        <f>(C54-B54)/B54</f>
        <v>9.918328478076234E-2</v>
      </c>
      <c r="F54" s="25">
        <v>361.68800000000005</v>
      </c>
      <c r="G54" s="188">
        <v>464.19400000000002</v>
      </c>
      <c r="H54" s="67">
        <f>(G54-F54)/F54</f>
        <v>0.28341001083807027</v>
      </c>
      <c r="J54" s="40">
        <f>(F54/B54)*10</f>
        <v>1.6967035853845034</v>
      </c>
      <c r="K54" s="201">
        <f>(G54/C54)*10</f>
        <v>1.9810766748892517</v>
      </c>
      <c r="L54" s="67">
        <f t="shared" ref="L54" si="2">(K54-J54)/J54</f>
        <v>0.16760328200774341</v>
      </c>
    </row>
    <row r="55" spans="1:12" ht="20.100000000000001" customHeight="1" x14ac:dyDescent="0.25">
      <c r="A55" s="45" t="s">
        <v>192</v>
      </c>
      <c r="B55" s="25">
        <v>1826.4099999999999</v>
      </c>
      <c r="C55" s="188">
        <v>1644.6900000000003</v>
      </c>
      <c r="D55" s="67">
        <f>(C55-B55)/B55</f>
        <v>-9.9495732064541695E-2</v>
      </c>
      <c r="F55" s="25">
        <v>447.14699999999999</v>
      </c>
      <c r="G55" s="188">
        <v>401.78599999999994</v>
      </c>
      <c r="H55" s="67">
        <f>(G55-F55)/F55</f>
        <v>-0.10144538596926748</v>
      </c>
      <c r="J55" s="40">
        <f>(F55/B55)*10</f>
        <v>2.4482290394818254</v>
      </c>
      <c r="K55" s="201">
        <f>(G55/C55)*10</f>
        <v>2.4429284546023862</v>
      </c>
      <c r="L55" s="67">
        <f t="shared" ref="L55:L56" si="3">(K55-J55)/J55</f>
        <v>-2.1650690331493942E-3</v>
      </c>
    </row>
    <row r="56" spans="1:12" ht="20.100000000000001" customHeight="1" x14ac:dyDescent="0.25">
      <c r="A56" s="45" t="s">
        <v>187</v>
      </c>
      <c r="B56" s="25">
        <v>611.25</v>
      </c>
      <c r="C56" s="188">
        <v>747.86999999999989</v>
      </c>
      <c r="D56" s="67">
        <f>(C56-B56)/B56</f>
        <v>0.22350920245398756</v>
      </c>
      <c r="F56" s="25">
        <v>156.96</v>
      </c>
      <c r="G56" s="188">
        <v>197.69499999999999</v>
      </c>
      <c r="H56" s="67">
        <f>(G56-F56)/F56</f>
        <v>0.25952471967380214</v>
      </c>
      <c r="J56" s="40">
        <f>(F56/B56)*10</f>
        <v>2.5678527607361969</v>
      </c>
      <c r="K56" s="201">
        <f>(G56/C56)*10</f>
        <v>2.6434407049353497</v>
      </c>
      <c r="L56" s="67">
        <f t="shared" si="3"/>
        <v>2.9436245471287006E-2</v>
      </c>
    </row>
    <row r="57" spans="1:12" ht="20.100000000000001" customHeight="1" x14ac:dyDescent="0.25">
      <c r="A57" s="45" t="s">
        <v>188</v>
      </c>
      <c r="B57" s="25">
        <v>1403.0899999999995</v>
      </c>
      <c r="C57" s="188">
        <v>1431.9599999999998</v>
      </c>
      <c r="D57" s="67">
        <f>(C57-B57)/B57</f>
        <v>2.057601436828739E-2</v>
      </c>
      <c r="F57" s="25">
        <v>179.04799999999994</v>
      </c>
      <c r="G57" s="188">
        <v>184.71600000000004</v>
      </c>
      <c r="H57" s="67">
        <f>(G57-F57)/F57</f>
        <v>3.1656315624860897E-2</v>
      </c>
      <c r="J57" s="40">
        <f>(F57/B57)*10</f>
        <v>1.2760977556678474</v>
      </c>
      <c r="K57" s="201">
        <f>(G57/C57)*10</f>
        <v>1.2899522333026068</v>
      </c>
      <c r="L57" s="67">
        <f t="shared" si="0"/>
        <v>1.0856909334119605E-2</v>
      </c>
    </row>
    <row r="58" spans="1:12" ht="20.100000000000001" customHeight="1" x14ac:dyDescent="0.25">
      <c r="A58" s="45" t="s">
        <v>223</v>
      </c>
      <c r="B58" s="25">
        <v>6385.0099999999984</v>
      </c>
      <c r="C58" s="188">
        <v>1304.73</v>
      </c>
      <c r="D58" s="67">
        <f>(C58-B58)/B58</f>
        <v>-0.79565732864944616</v>
      </c>
      <c r="F58" s="25">
        <v>272.589</v>
      </c>
      <c r="G58" s="188">
        <v>63.448</v>
      </c>
      <c r="H58" s="67">
        <f>(G58-F58)/F58</f>
        <v>-0.76723932367043424</v>
      </c>
      <c r="J58" s="40">
        <f>(F58/B58)*10</f>
        <v>0.42692023974903731</v>
      </c>
      <c r="K58" s="201">
        <f>(G58/C58)*10</f>
        <v>0.48629218305703098</v>
      </c>
      <c r="L58" s="67">
        <f t="shared" si="0"/>
        <v>0.139070340967894</v>
      </c>
    </row>
    <row r="59" spans="1:12" ht="20.100000000000001" customHeight="1" x14ac:dyDescent="0.25">
      <c r="A59" s="45" t="s">
        <v>194</v>
      </c>
      <c r="B59" s="25">
        <v>243.49</v>
      </c>
      <c r="C59" s="188">
        <v>216.66000000000003</v>
      </c>
      <c r="D59" s="67">
        <f>(C59-B59)/B59</f>
        <v>-0.11018933015729591</v>
      </c>
      <c r="F59" s="25">
        <v>61.268000000000001</v>
      </c>
      <c r="G59" s="188">
        <v>60.451000000000008</v>
      </c>
      <c r="H59" s="67">
        <f>(G59-F59)/F59</f>
        <v>-1.3334856695175182E-2</v>
      </c>
      <c r="J59" s="40">
        <f>(F59/B59)*10</f>
        <v>2.5162429668569555</v>
      </c>
      <c r="K59" s="201">
        <f>(G59/C59)*10</f>
        <v>2.7901320040616633</v>
      </c>
      <c r="L59" s="67">
        <f>(K59-J59)/J59</f>
        <v>0.1088484064584682</v>
      </c>
    </row>
    <row r="60" spans="1:12" ht="20.100000000000001" customHeight="1" x14ac:dyDescent="0.25">
      <c r="A60" s="45" t="s">
        <v>195</v>
      </c>
      <c r="B60" s="25">
        <v>272.3</v>
      </c>
      <c r="C60" s="188">
        <v>187.62</v>
      </c>
      <c r="D60" s="67">
        <f>(C60-B60)/B60</f>
        <v>-0.31098053617333826</v>
      </c>
      <c r="F60" s="25">
        <v>82.658000000000001</v>
      </c>
      <c r="G60" s="188">
        <v>54.024999999999991</v>
      </c>
      <c r="H60" s="67">
        <f>(G60-F60)/F60</f>
        <v>-0.34640325195383398</v>
      </c>
      <c r="J60" s="40">
        <f>(F60/B60)*10</f>
        <v>3.0355490268086665</v>
      </c>
      <c r="K60" s="201">
        <f>(G60/C60)*10</f>
        <v>2.8794904594392916</v>
      </c>
      <c r="L60" s="67">
        <f>(K60-J60)/J60</f>
        <v>-5.14103267616937E-2</v>
      </c>
    </row>
    <row r="61" spans="1:12" ht="20.100000000000001" customHeight="1" thickBot="1" x14ac:dyDescent="0.3">
      <c r="A61" s="14" t="s">
        <v>17</v>
      </c>
      <c r="B61" s="25">
        <f>B62-SUM(B39:B60)</f>
        <v>62353.19</v>
      </c>
      <c r="C61" s="188">
        <f>C62-SUM(C39:C60)</f>
        <v>320.28999999997905</v>
      </c>
      <c r="D61" s="67">
        <f>(C61-B61)/B61</f>
        <v>-0.99486329408327012</v>
      </c>
      <c r="F61" s="25">
        <f>F62-SUM(F39:F60)</f>
        <v>11817.468000000023</v>
      </c>
      <c r="G61" s="188">
        <f>G62-SUM(G39:G60)</f>
        <v>76.982000000003609</v>
      </c>
      <c r="H61" s="67">
        <f>(G61-F61)/F61</f>
        <v>-0.99348574500053621</v>
      </c>
      <c r="J61" s="40">
        <f>(F61/B61)*10</f>
        <v>1.8952467387795271</v>
      </c>
      <c r="K61" s="201">
        <f>(G61/C61)*10</f>
        <v>2.4035093196793107</v>
      </c>
      <c r="L61" s="67">
        <f t="shared" si="0"/>
        <v>0.26817752564876435</v>
      </c>
    </row>
    <row r="62" spans="1:12" ht="26.25" customHeight="1" thickBot="1" x14ac:dyDescent="0.3">
      <c r="A62" s="18" t="s">
        <v>18</v>
      </c>
      <c r="B62" s="47">
        <v>502421.95999999996</v>
      </c>
      <c r="C62" s="199">
        <v>438419.08999999997</v>
      </c>
      <c r="D62" s="72">
        <f>(C62-B62)/B62</f>
        <v>-0.12738867942794538</v>
      </c>
      <c r="E62" s="2"/>
      <c r="F62" s="47">
        <v>73618.059000000023</v>
      </c>
      <c r="G62" s="199">
        <v>69335.188000000009</v>
      </c>
      <c r="H62" s="72">
        <f>(G62-F62)/F62</f>
        <v>-5.8176907380837251E-2</v>
      </c>
      <c r="I62" s="2"/>
      <c r="J62" s="35">
        <f>(F62/B62)*10</f>
        <v>1.4652635605338593</v>
      </c>
      <c r="K62" s="194">
        <f>(G62/C62)*10</f>
        <v>1.5814819559978563</v>
      </c>
      <c r="L62" s="72">
        <f t="shared" si="0"/>
        <v>7.931569349998277E-2</v>
      </c>
    </row>
    <row r="64" spans="1:12" ht="15.75" thickBot="1" x14ac:dyDescent="0.3"/>
    <row r="65" spans="1:12" x14ac:dyDescent="0.25">
      <c r="A65" s="382" t="s">
        <v>15</v>
      </c>
      <c r="B65" s="377" t="s">
        <v>1</v>
      </c>
      <c r="C65" s="370"/>
      <c r="D65" s="178" t="s">
        <v>0</v>
      </c>
      <c r="F65" s="385" t="s">
        <v>19</v>
      </c>
      <c r="G65" s="386"/>
      <c r="H65" s="178" t="s">
        <v>0</v>
      </c>
      <c r="J65" s="369" t="s">
        <v>22</v>
      </c>
      <c r="K65" s="370"/>
      <c r="L65" s="178" t="s">
        <v>0</v>
      </c>
    </row>
    <row r="66" spans="1:12" x14ac:dyDescent="0.25">
      <c r="A66" s="383"/>
      <c r="B66" s="380" t="str">
        <f>B5</f>
        <v>jan-dez</v>
      </c>
      <c r="C66" s="372"/>
      <c r="D66" s="179" t="str">
        <f>D37</f>
        <v>2020/2019</v>
      </c>
      <c r="F66" s="367" t="str">
        <f>B5</f>
        <v>jan-dez</v>
      </c>
      <c r="G66" s="372"/>
      <c r="H66" s="179" t="str">
        <f>H37</f>
        <v>2020/2019</v>
      </c>
      <c r="J66" s="367" t="str">
        <f>B5</f>
        <v>jan-dez</v>
      </c>
      <c r="K66" s="368"/>
      <c r="L66" s="179" t="str">
        <f>L37</f>
        <v>2020/2019</v>
      </c>
    </row>
    <row r="67" spans="1:12" ht="19.5" customHeight="1" thickBot="1" x14ac:dyDescent="0.3">
      <c r="A67" s="384"/>
      <c r="B67" s="120">
        <f>B6</f>
        <v>2019</v>
      </c>
      <c r="C67" s="182">
        <f>C6</f>
        <v>2020</v>
      </c>
      <c r="D67" s="180" t="s">
        <v>1</v>
      </c>
      <c r="F67" s="31">
        <f>B6</f>
        <v>2019</v>
      </c>
      <c r="G67" s="182">
        <f>C6</f>
        <v>2020</v>
      </c>
      <c r="H67" s="32">
        <v>1000</v>
      </c>
      <c r="J67" s="31">
        <f>B6</f>
        <v>2019</v>
      </c>
      <c r="K67" s="182">
        <f>C6</f>
        <v>2020</v>
      </c>
      <c r="L67" s="180"/>
    </row>
    <row r="68" spans="1:12" ht="20.100000000000001" customHeight="1" x14ac:dyDescent="0.25">
      <c r="A68" s="45" t="s">
        <v>171</v>
      </c>
      <c r="B68" s="46">
        <v>227098.93000000002</v>
      </c>
      <c r="C68" s="195">
        <v>196842.78000000009</v>
      </c>
      <c r="D68" s="76">
        <f>(C68-B68)/B68</f>
        <v>-0.13322894123719531</v>
      </c>
      <c r="F68" s="25">
        <v>22756.186000000005</v>
      </c>
      <c r="G68" s="195">
        <v>18016.245000000003</v>
      </c>
      <c r="H68" s="73">
        <f>(G68-F68)/F68</f>
        <v>-0.20829241771885681</v>
      </c>
      <c r="J68" s="49">
        <f>(F68/B68)*10</f>
        <v>1.0020384508196494</v>
      </c>
      <c r="K68" s="197">
        <f>(G68/C68)*10</f>
        <v>0.91526064608516478</v>
      </c>
      <c r="L68" s="76">
        <f t="shared" si="0"/>
        <v>-8.6601272299982018E-2</v>
      </c>
    </row>
    <row r="69" spans="1:12" ht="20.100000000000001" customHeight="1" x14ac:dyDescent="0.25">
      <c r="A69" s="45" t="s">
        <v>163</v>
      </c>
      <c r="B69" s="25"/>
      <c r="C69" s="188">
        <v>84483.500000000015</v>
      </c>
      <c r="D69" s="67"/>
      <c r="F69" s="25"/>
      <c r="G69" s="188">
        <v>15819.075000000003</v>
      </c>
      <c r="H69" s="74"/>
      <c r="J69" s="48"/>
      <c r="K69" s="191">
        <f>(G69/C69)*10</f>
        <v>1.8724455071108559</v>
      </c>
      <c r="L69" s="67"/>
    </row>
    <row r="70" spans="1:12" ht="20.100000000000001" customHeight="1" x14ac:dyDescent="0.25">
      <c r="A70" s="45" t="s">
        <v>164</v>
      </c>
      <c r="B70" s="25">
        <v>39964.119999999995</v>
      </c>
      <c r="C70" s="188">
        <v>58789.76999999999</v>
      </c>
      <c r="D70" s="67">
        <f>(C70-B70)/B70</f>
        <v>0.47106379422341832</v>
      </c>
      <c r="F70" s="25">
        <v>6383.3939999999966</v>
      </c>
      <c r="G70" s="188">
        <v>9362.5040000000045</v>
      </c>
      <c r="H70" s="74">
        <f>(G70-F70)/F70</f>
        <v>0.46669687003497035</v>
      </c>
      <c r="J70" s="48">
        <f>(F70/B70)*10</f>
        <v>1.5972812612913778</v>
      </c>
      <c r="K70" s="191">
        <f>(G70/C70)*10</f>
        <v>1.5925396544330765</v>
      </c>
      <c r="L70" s="67">
        <f t="shared" si="0"/>
        <v>-2.9685484787242513E-3</v>
      </c>
    </row>
    <row r="71" spans="1:12" ht="20.100000000000001" customHeight="1" x14ac:dyDescent="0.25">
      <c r="A71" s="45" t="s">
        <v>162</v>
      </c>
      <c r="B71" s="25">
        <v>27358.790000000008</v>
      </c>
      <c r="C71" s="188">
        <v>29372.459999999995</v>
      </c>
      <c r="D71" s="67">
        <f>(C71-B71)/B71</f>
        <v>7.3602304780291339E-2</v>
      </c>
      <c r="F71" s="25">
        <v>5548.461000000003</v>
      </c>
      <c r="G71" s="188">
        <v>6685.689000000003</v>
      </c>
      <c r="H71" s="74">
        <f>(G71-F71)/F71</f>
        <v>0.20496278157132211</v>
      </c>
      <c r="J71" s="48">
        <f>(F71/B71)*10</f>
        <v>2.0280359621167463</v>
      </c>
      <c r="K71" s="191">
        <f>(G71/C71)*10</f>
        <v>2.2761760506270172</v>
      </c>
      <c r="L71" s="67">
        <f t="shared" si="0"/>
        <v>0.12235487592206042</v>
      </c>
    </row>
    <row r="72" spans="1:12" ht="20.100000000000001" customHeight="1" x14ac:dyDescent="0.25">
      <c r="A72" s="45" t="s">
        <v>169</v>
      </c>
      <c r="B72" s="25">
        <v>24614.83</v>
      </c>
      <c r="C72" s="188">
        <v>34147.37000000001</v>
      </c>
      <c r="D72" s="67">
        <f>(C72-B72)/B72</f>
        <v>0.38726816313580098</v>
      </c>
      <c r="F72" s="25">
        <v>3357.3580000000011</v>
      </c>
      <c r="G72" s="188">
        <v>5584.2769999999973</v>
      </c>
      <c r="H72" s="74">
        <f>(G72-F72)/F72</f>
        <v>0.66329506713314323</v>
      </c>
      <c r="J72" s="48">
        <f>(F72/B72)*10</f>
        <v>1.363957419165601</v>
      </c>
      <c r="K72" s="191">
        <f>(G72/C72)*10</f>
        <v>1.6353461481806639</v>
      </c>
      <c r="L72" s="67">
        <f t="shared" ref="L72:L81" si="4">(K72-J72)/J72</f>
        <v>0.19897155527119359</v>
      </c>
    </row>
    <row r="73" spans="1:12" ht="20.100000000000001" customHeight="1" x14ac:dyDescent="0.25">
      <c r="A73" s="45" t="s">
        <v>183</v>
      </c>
      <c r="B73" s="25">
        <v>86633.969999999987</v>
      </c>
      <c r="C73" s="188">
        <v>75033.73</v>
      </c>
      <c r="D73" s="67">
        <f>(C73-B73)/B73</f>
        <v>-0.13389943921535619</v>
      </c>
      <c r="F73" s="25">
        <v>4866.9790000000012</v>
      </c>
      <c r="G73" s="188">
        <v>3819.2140000000009</v>
      </c>
      <c r="H73" s="74">
        <f>(G73-F73)/F73</f>
        <v>-0.21528036180143784</v>
      </c>
      <c r="J73" s="48">
        <f>(F73/B73)*10</f>
        <v>0.56178644473986383</v>
      </c>
      <c r="K73" s="191">
        <f>(G73/C73)*10</f>
        <v>0.50899961923790826</v>
      </c>
      <c r="L73" s="67">
        <f t="shared" si="4"/>
        <v>-9.3962440703599742E-2</v>
      </c>
    </row>
    <row r="74" spans="1:12" ht="20.100000000000001" customHeight="1" x14ac:dyDescent="0.25">
      <c r="A74" s="45" t="s">
        <v>179</v>
      </c>
      <c r="B74" s="25">
        <v>8440.2100000000009</v>
      </c>
      <c r="C74" s="188">
        <v>18057.190000000006</v>
      </c>
      <c r="D74" s="67">
        <f>(C74-B74)/B74</f>
        <v>1.1394242560315446</v>
      </c>
      <c r="F74" s="25">
        <v>780.92700000000025</v>
      </c>
      <c r="G74" s="188">
        <v>3320.0129999999995</v>
      </c>
      <c r="H74" s="74">
        <f>(G74-F74)/F74</f>
        <v>3.25137432820225</v>
      </c>
      <c r="J74" s="48">
        <f>(F74/B74)*10</f>
        <v>0.92524593582387182</v>
      </c>
      <c r="K74" s="191">
        <f>(G74/C74)*10</f>
        <v>1.8386099941352994</v>
      </c>
      <c r="L74" s="67">
        <f t="shared" si="4"/>
        <v>0.98715814136285374</v>
      </c>
    </row>
    <row r="75" spans="1:12" ht="20.100000000000001" customHeight="1" x14ac:dyDescent="0.25">
      <c r="A75" s="45" t="s">
        <v>165</v>
      </c>
      <c r="B75" s="25">
        <v>15775.810000000001</v>
      </c>
      <c r="C75" s="188">
        <v>15369.230000000003</v>
      </c>
      <c r="D75" s="67">
        <f>(C75-B75)/B75</f>
        <v>-2.5772369215907018E-2</v>
      </c>
      <c r="F75" s="25">
        <v>2939.3000000000006</v>
      </c>
      <c r="G75" s="188">
        <v>3100.7289999999994</v>
      </c>
      <c r="H75" s="74">
        <f>(G75-F75)/F75</f>
        <v>5.4920899533902182E-2</v>
      </c>
      <c r="J75" s="48">
        <f>(F75/B75)*10</f>
        <v>1.8631689910058504</v>
      </c>
      <c r="K75" s="191">
        <f>(G75/C75)*10</f>
        <v>2.0174914423168882</v>
      </c>
      <c r="L75" s="67">
        <f t="shared" si="4"/>
        <v>8.2827941027359631E-2</v>
      </c>
    </row>
    <row r="76" spans="1:12" ht="20.100000000000001" customHeight="1" x14ac:dyDescent="0.25">
      <c r="A76" s="45" t="s">
        <v>197</v>
      </c>
      <c r="B76" s="25">
        <v>27796.459999999995</v>
      </c>
      <c r="C76" s="188">
        <v>30583.85</v>
      </c>
      <c r="D76" s="67">
        <f>(C76-B76)/B76</f>
        <v>0.10027859662705263</v>
      </c>
      <c r="F76" s="25">
        <v>2285.893</v>
      </c>
      <c r="G76" s="188">
        <v>2558.9179999999997</v>
      </c>
      <c r="H76" s="74">
        <f>(G76-F76)/F76</f>
        <v>0.11943909885545807</v>
      </c>
      <c r="J76" s="48">
        <f>(F76/B76)*10</f>
        <v>0.82236838791702271</v>
      </c>
      <c r="K76" s="191">
        <f>(G76/C76)*10</f>
        <v>0.83668929843692008</v>
      </c>
      <c r="L76" s="67">
        <f t="shared" si="4"/>
        <v>1.7414227893864948E-2</v>
      </c>
    </row>
    <row r="77" spans="1:12" ht="20.100000000000001" customHeight="1" x14ac:dyDescent="0.25">
      <c r="A77" s="45" t="s">
        <v>176</v>
      </c>
      <c r="B77" s="25">
        <v>23341.579999999998</v>
      </c>
      <c r="C77" s="188">
        <v>15562.430000000004</v>
      </c>
      <c r="D77" s="67">
        <f>(C77-B77)/B77</f>
        <v>-0.33327435417825163</v>
      </c>
      <c r="F77" s="25">
        <v>3791.4589999999994</v>
      </c>
      <c r="G77" s="188">
        <v>2556.3680000000013</v>
      </c>
      <c r="H77" s="74">
        <f>(G77-F77)/F77</f>
        <v>-0.32575612712678637</v>
      </c>
      <c r="J77" s="48">
        <f>(F77/B77)*10</f>
        <v>1.624336912925346</v>
      </c>
      <c r="K77" s="191">
        <f>(G77/C77)*10</f>
        <v>1.6426534930598888</v>
      </c>
      <c r="L77" s="67">
        <f t="shared" si="4"/>
        <v>1.1276342973426395E-2</v>
      </c>
    </row>
    <row r="78" spans="1:12" ht="20.100000000000001" customHeight="1" x14ac:dyDescent="0.25">
      <c r="A78" s="45" t="s">
        <v>201</v>
      </c>
      <c r="B78" s="25">
        <v>47790.519999999975</v>
      </c>
      <c r="C78" s="188">
        <v>54123.400000000016</v>
      </c>
      <c r="D78" s="67">
        <f>(C78-B78)/B78</f>
        <v>0.13251331017113946</v>
      </c>
      <c r="F78" s="25">
        <v>1717.348</v>
      </c>
      <c r="G78" s="188">
        <v>1717.1260000000002</v>
      </c>
      <c r="H78" s="74">
        <f>(G78-F78)/F78</f>
        <v>-1.2926908232912176E-4</v>
      </c>
      <c r="J78" s="48">
        <f>(F78/B78)*10</f>
        <v>0.35934909266524007</v>
      </c>
      <c r="K78" s="191">
        <f>(G78/C78)*10</f>
        <v>0.31726129548402349</v>
      </c>
      <c r="L78" s="67">
        <f t="shared" si="4"/>
        <v>-0.11712231376196749</v>
      </c>
    </row>
    <row r="79" spans="1:12" ht="20.100000000000001" customHeight="1" x14ac:dyDescent="0.25">
      <c r="A79" s="45" t="s">
        <v>175</v>
      </c>
      <c r="B79" s="25">
        <v>4092.6099999999997</v>
      </c>
      <c r="C79" s="188">
        <v>7337.7100000000019</v>
      </c>
      <c r="D79" s="67">
        <f>(C79-B79)/B79</f>
        <v>0.79291698940285105</v>
      </c>
      <c r="F79" s="25">
        <v>892.31100000000026</v>
      </c>
      <c r="G79" s="188">
        <v>1543.6630000000002</v>
      </c>
      <c r="H79" s="74">
        <f>(G79-F79)/F79</f>
        <v>0.72996074238690301</v>
      </c>
      <c r="J79" s="48">
        <f>(F79/B79)*10</f>
        <v>2.1802981471481533</v>
      </c>
      <c r="K79" s="191">
        <f>(G79/C79)*10</f>
        <v>2.1037394500464037</v>
      </c>
      <c r="L79" s="67">
        <f t="shared" si="4"/>
        <v>-3.5113866056295524E-2</v>
      </c>
    </row>
    <row r="80" spans="1:12" ht="20.100000000000001" customHeight="1" x14ac:dyDescent="0.25">
      <c r="A80" s="45" t="s">
        <v>184</v>
      </c>
      <c r="B80" s="25">
        <v>5501.2900000000018</v>
      </c>
      <c r="C80" s="188">
        <v>6564.1299999999974</v>
      </c>
      <c r="D80" s="67">
        <f>(C80-B80)/B80</f>
        <v>0.19319832257524966</v>
      </c>
      <c r="F80" s="25">
        <v>1267.3740000000005</v>
      </c>
      <c r="G80" s="188">
        <v>1513.68</v>
      </c>
      <c r="H80" s="74">
        <f>(G80-F80)/F80</f>
        <v>0.19434357971679986</v>
      </c>
      <c r="J80" s="48">
        <f>(F80/B80)*10</f>
        <v>2.3037760234417748</v>
      </c>
      <c r="K80" s="191">
        <f>(G80/C80)*10</f>
        <v>2.3059872366939729</v>
      </c>
      <c r="L80" s="67">
        <f t="shared" si="4"/>
        <v>9.5982128023652086E-4</v>
      </c>
    </row>
    <row r="81" spans="1:12" ht="20.100000000000001" customHeight="1" x14ac:dyDescent="0.25">
      <c r="A81" s="45" t="s">
        <v>198</v>
      </c>
      <c r="B81" s="25">
        <v>4260.97</v>
      </c>
      <c r="C81" s="188">
        <v>7202.4400000000005</v>
      </c>
      <c r="D81" s="67">
        <f>(C81-B81)/B81</f>
        <v>0.690328727965698</v>
      </c>
      <c r="F81" s="25">
        <v>657.99599999999998</v>
      </c>
      <c r="G81" s="188">
        <v>1076.8530000000001</v>
      </c>
      <c r="H81" s="74">
        <f>(G81-F81)/F81</f>
        <v>0.63656465996753797</v>
      </c>
      <c r="J81" s="48">
        <f>(F81/B81)*10</f>
        <v>1.5442399265894855</v>
      </c>
      <c r="K81" s="191">
        <f>(G81/C81)*10</f>
        <v>1.4951224862685422</v>
      </c>
      <c r="L81" s="67">
        <f t="shared" si="4"/>
        <v>-3.1806871118415604E-2</v>
      </c>
    </row>
    <row r="82" spans="1:12" ht="20.100000000000001" customHeight="1" x14ac:dyDescent="0.25">
      <c r="A82" s="45" t="s">
        <v>216</v>
      </c>
      <c r="B82" s="25">
        <v>9629.25</v>
      </c>
      <c r="C82" s="188">
        <v>4607.5099999999993</v>
      </c>
      <c r="D82" s="67">
        <f>(C82-B82)/B82</f>
        <v>-0.52150894410260407</v>
      </c>
      <c r="F82" s="25">
        <v>1264.9100000000003</v>
      </c>
      <c r="G82" s="188">
        <v>661.70199999999988</v>
      </c>
      <c r="H82" s="74">
        <f>(G82-F82)/F82</f>
        <v>-0.47687819686776156</v>
      </c>
      <c r="J82" s="48">
        <f>(F82/B82)*10</f>
        <v>1.3136121712490592</v>
      </c>
      <c r="K82" s="191">
        <f>(G82/C82)*10</f>
        <v>1.4361379573782802</v>
      </c>
      <c r="L82" s="67">
        <f t="shared" ref="L82:L84" si="5">(K82-J82)/J82</f>
        <v>9.3273942500636531E-2</v>
      </c>
    </row>
    <row r="83" spans="1:12" ht="20.100000000000001" customHeight="1" x14ac:dyDescent="0.25">
      <c r="A83" s="45" t="s">
        <v>182</v>
      </c>
      <c r="B83" s="25">
        <v>9515.3800000000028</v>
      </c>
      <c r="C83" s="188">
        <v>5379.7100000000019</v>
      </c>
      <c r="D83" s="67">
        <f>(C83-B83)/B83</f>
        <v>-0.43463004104933273</v>
      </c>
      <c r="F83" s="25">
        <v>1221.0349999999996</v>
      </c>
      <c r="G83" s="188">
        <v>614.04700000000025</v>
      </c>
      <c r="H83" s="74">
        <f>(G83-F83)/F83</f>
        <v>-0.49710941946791004</v>
      </c>
      <c r="J83" s="48">
        <f>(F83/B83)*10</f>
        <v>1.2832225302615339</v>
      </c>
      <c r="K83" s="191">
        <f>(G83/C83)*10</f>
        <v>1.1414128270854749</v>
      </c>
      <c r="L83" s="67">
        <f t="shared" si="5"/>
        <v>-0.11051060890207152</v>
      </c>
    </row>
    <row r="84" spans="1:12" ht="20.100000000000001" customHeight="1" x14ac:dyDescent="0.25">
      <c r="A84" s="45" t="s">
        <v>224</v>
      </c>
      <c r="B84" s="25">
        <v>2010.77</v>
      </c>
      <c r="C84" s="188">
        <v>2454.4799999999996</v>
      </c>
      <c r="D84" s="67">
        <f>(C84-B84)/B84</f>
        <v>0.22066670976789965</v>
      </c>
      <c r="F84" s="25">
        <v>456.7879999999999</v>
      </c>
      <c r="G84" s="188">
        <v>551.56399999999996</v>
      </c>
      <c r="H84" s="74">
        <f>(G84-F84)/F84</f>
        <v>0.20748355911276148</v>
      </c>
      <c r="J84" s="48">
        <f>(F84/B84)*10</f>
        <v>2.2717068585666182</v>
      </c>
      <c r="K84" s="191">
        <f>(G84/C84)*10</f>
        <v>2.247172517193051</v>
      </c>
      <c r="L84" s="67">
        <f t="shared" si="5"/>
        <v>-1.0799959194139914E-2</v>
      </c>
    </row>
    <row r="85" spans="1:12" ht="20.100000000000001" customHeight="1" x14ac:dyDescent="0.25">
      <c r="A85" s="45" t="s">
        <v>181</v>
      </c>
      <c r="B85" s="25">
        <v>2546.1200000000008</v>
      </c>
      <c r="C85" s="188">
        <v>1974.95</v>
      </c>
      <c r="D85" s="67">
        <f>(C85-B85)/B85</f>
        <v>-0.22432956812718982</v>
      </c>
      <c r="F85" s="25">
        <v>660.95799999999974</v>
      </c>
      <c r="G85" s="188">
        <v>549.70399999999995</v>
      </c>
      <c r="H85" s="74">
        <f>(G85-F85)/F85</f>
        <v>-0.1683223442336727</v>
      </c>
      <c r="J85" s="48">
        <f>(F85/B85)*10</f>
        <v>2.5959420608612298</v>
      </c>
      <c r="K85" s="191">
        <f>(G85/C85)*10</f>
        <v>2.7833818577685507</v>
      </c>
      <c r="L85" s="67">
        <f t="shared" ref="L85" si="6">(K85-J85)/J85</f>
        <v>7.2204923111857083E-2</v>
      </c>
    </row>
    <row r="86" spans="1:12" ht="20.100000000000001" customHeight="1" x14ac:dyDescent="0.25">
      <c r="A86" s="45" t="s">
        <v>214</v>
      </c>
      <c r="B86" s="25">
        <v>556.71</v>
      </c>
      <c r="C86" s="188">
        <v>1408.12</v>
      </c>
      <c r="D86" s="67">
        <f>(C86-B86)/B86</f>
        <v>1.5293599899409025</v>
      </c>
      <c r="F86" s="25">
        <v>151.702</v>
      </c>
      <c r="G86" s="188">
        <v>388.64499999999992</v>
      </c>
      <c r="H86" s="74">
        <f>(G86-F86)/F86</f>
        <v>1.5618976677960734</v>
      </c>
      <c r="J86" s="48">
        <f>(F86/B86)*10</f>
        <v>2.7249735050564921</v>
      </c>
      <c r="K86" s="191">
        <f>(G86/C86)*10</f>
        <v>2.7600275544697892</v>
      </c>
      <c r="L86" s="67">
        <f t="shared" ref="L86:L87" si="7">(K86-J86)/J86</f>
        <v>1.2863996419873607E-2</v>
      </c>
    </row>
    <row r="87" spans="1:12" ht="20.100000000000001" customHeight="1" x14ac:dyDescent="0.25">
      <c r="A87" s="45" t="s">
        <v>212</v>
      </c>
      <c r="B87" s="25">
        <v>3786.56</v>
      </c>
      <c r="C87" s="188">
        <v>1496.8000000000002</v>
      </c>
      <c r="D87" s="67">
        <f>(C87-B87)/B87</f>
        <v>-0.6047071748499957</v>
      </c>
      <c r="F87" s="25">
        <v>908.44899999999984</v>
      </c>
      <c r="G87" s="188">
        <v>358.91999999999996</v>
      </c>
      <c r="H87" s="74">
        <f>(G87-F87)/F87</f>
        <v>-0.60490902626344456</v>
      </c>
      <c r="J87" s="48">
        <f>(F87/B87)*10</f>
        <v>2.3991406448068955</v>
      </c>
      <c r="K87" s="191">
        <f>(G87/C87)*10</f>
        <v>2.3979155531801171</v>
      </c>
      <c r="L87" s="67">
        <f t="shared" si="7"/>
        <v>-5.1063768580229482E-4</v>
      </c>
    </row>
    <row r="88" spans="1:12" ht="20.100000000000001" customHeight="1" x14ac:dyDescent="0.25">
      <c r="A88" s="45" t="s">
        <v>200</v>
      </c>
      <c r="B88" s="25">
        <v>1363.96</v>
      </c>
      <c r="C88" s="188">
        <v>1475.32</v>
      </c>
      <c r="D88" s="67">
        <f>(C88-B88)/B88</f>
        <v>8.1644623009472339E-2</v>
      </c>
      <c r="F88" s="25">
        <v>249.63699999999994</v>
      </c>
      <c r="G88" s="188">
        <v>300.14899999999994</v>
      </c>
      <c r="H88" s="74">
        <f>(G88-F88)/F88</f>
        <v>0.20234180029402699</v>
      </c>
      <c r="J88" s="48">
        <f>(F88/B88)*10</f>
        <v>1.8302369570955155</v>
      </c>
      <c r="K88" s="191">
        <f>(G88/C88)*10</f>
        <v>2.0344670986633409</v>
      </c>
      <c r="L88" s="67">
        <f t="shared" ref="L88:L89" si="8">(K88-J88)/J88</f>
        <v>0.11158672147672467</v>
      </c>
    </row>
    <row r="89" spans="1:12" ht="20.100000000000001" customHeight="1" x14ac:dyDescent="0.25">
      <c r="A89" s="45" t="s">
        <v>207</v>
      </c>
      <c r="B89" s="25">
        <v>522.86</v>
      </c>
      <c r="C89" s="188">
        <v>1689.6299999999999</v>
      </c>
      <c r="D89" s="67">
        <f>(C89-B89)/B89</f>
        <v>2.231515128332632</v>
      </c>
      <c r="F89" s="25">
        <v>98.039000000000001</v>
      </c>
      <c r="G89" s="188">
        <v>267.005</v>
      </c>
      <c r="H89" s="74">
        <f>(G89-F89)/F89</f>
        <v>1.7234569916053817</v>
      </c>
      <c r="J89" s="48">
        <f>(F89/B89)*10</f>
        <v>1.8750525953410091</v>
      </c>
      <c r="K89" s="191">
        <f>(G89/C89)*10</f>
        <v>1.5802572160768926</v>
      </c>
      <c r="L89" s="67">
        <f t="shared" si="8"/>
        <v>-0.15721979212561935</v>
      </c>
    </row>
    <row r="90" spans="1:12" ht="20.100000000000001" customHeight="1" x14ac:dyDescent="0.25">
      <c r="A90" s="45" t="s">
        <v>202</v>
      </c>
      <c r="B90" s="25">
        <v>1600.87</v>
      </c>
      <c r="C90" s="188">
        <v>1966.2899999999997</v>
      </c>
      <c r="D90" s="67">
        <f>(C90-B90)/B90</f>
        <v>0.22826338178615369</v>
      </c>
      <c r="F90" s="25">
        <v>234.17299999999997</v>
      </c>
      <c r="G90" s="188">
        <v>254.79499999999999</v>
      </c>
      <c r="H90" s="74">
        <f>(G90-F90)/F90</f>
        <v>8.8063098649289268E-2</v>
      </c>
      <c r="J90" s="48">
        <f>(F90/B90)*10</f>
        <v>1.4627858601885224</v>
      </c>
      <c r="K90" s="191">
        <f>(G90/C90)*10</f>
        <v>1.2958159783144909</v>
      </c>
      <c r="L90" s="67">
        <f t="shared" ref="L90:L91" si="9">(K90-J90)/J90</f>
        <v>-0.11414512979535678</v>
      </c>
    </row>
    <row r="91" spans="1:12" ht="20.100000000000001" customHeight="1" x14ac:dyDescent="0.25">
      <c r="A91" s="45" t="s">
        <v>225</v>
      </c>
      <c r="B91" s="25">
        <v>3204.39</v>
      </c>
      <c r="C91" s="188">
        <v>2668.1000000000004</v>
      </c>
      <c r="D91" s="67">
        <f>(C91-B91)/B91</f>
        <v>-0.16736102659164445</v>
      </c>
      <c r="F91" s="25">
        <v>308.24399999999997</v>
      </c>
      <c r="G91" s="188">
        <v>253.81199999999995</v>
      </c>
      <c r="H91" s="74">
        <f>(G91-F91)/F91</f>
        <v>-0.17658737882975831</v>
      </c>
      <c r="J91" s="48">
        <f>(F91/B91)*10</f>
        <v>0.96194283467368202</v>
      </c>
      <c r="K91" s="191">
        <f>(G91/C91)*10</f>
        <v>0.95128368501930183</v>
      </c>
      <c r="L91" s="67">
        <f t="shared" si="9"/>
        <v>-1.1080855608219253E-2</v>
      </c>
    </row>
    <row r="92" spans="1:12" ht="20.100000000000001" customHeight="1" x14ac:dyDescent="0.25">
      <c r="A92" s="45" t="s">
        <v>209</v>
      </c>
      <c r="B92" s="25">
        <v>721.12</v>
      </c>
      <c r="C92" s="188">
        <v>837.32999999999993</v>
      </c>
      <c r="D92" s="67">
        <f>(C92-B92)/B92</f>
        <v>0.1611520967384068</v>
      </c>
      <c r="F92" s="25">
        <v>221.56599999999997</v>
      </c>
      <c r="G92" s="188">
        <v>246.36399999999998</v>
      </c>
      <c r="H92" s="74">
        <f>(G92-F92)/F92</f>
        <v>0.11192150420190826</v>
      </c>
      <c r="J92" s="48">
        <f>(F92/B92)*10</f>
        <v>3.0725260705569113</v>
      </c>
      <c r="K92" s="191">
        <f>(G92/C92)*10</f>
        <v>2.9422569357362089</v>
      </c>
      <c r="L92" s="67">
        <f t="shared" ref="L92" si="10">(K92-J92)/J92</f>
        <v>-4.2398056787550834E-2</v>
      </c>
    </row>
    <row r="93" spans="1:12" ht="20.100000000000001" customHeight="1" x14ac:dyDescent="0.25">
      <c r="A93" s="45" t="s">
        <v>206</v>
      </c>
      <c r="B93" s="25">
        <v>734.15</v>
      </c>
      <c r="C93" s="188">
        <v>980.59999999999991</v>
      </c>
      <c r="D93" s="67">
        <f>(C93-B93)/B93</f>
        <v>0.33569434039365242</v>
      </c>
      <c r="F93" s="25">
        <v>169.30999999999997</v>
      </c>
      <c r="G93" s="188">
        <v>218.505</v>
      </c>
      <c r="H93" s="74">
        <f>(G93-F93)/F93</f>
        <v>0.29056169157167344</v>
      </c>
      <c r="J93" s="48">
        <f>(F93/B93)*10</f>
        <v>2.306204454130627</v>
      </c>
      <c r="K93" s="191">
        <f>(G93/C93)*10</f>
        <v>2.2282786049357539</v>
      </c>
      <c r="L93" s="67">
        <f t="shared" ref="L93:L94" si="11">(K93-J93)/J93</f>
        <v>-3.3789653408786306E-2</v>
      </c>
    </row>
    <row r="94" spans="1:12" ht="20.100000000000001" customHeight="1" x14ac:dyDescent="0.25">
      <c r="A94" s="45" t="s">
        <v>226</v>
      </c>
      <c r="B94" s="25">
        <v>984</v>
      </c>
      <c r="C94" s="188">
        <v>4029.58</v>
      </c>
      <c r="D94" s="67">
        <f>(C94-B94)/B94</f>
        <v>3.0951016260162603</v>
      </c>
      <c r="F94" s="25">
        <v>48.092999999999996</v>
      </c>
      <c r="G94" s="188">
        <v>209.12899999999996</v>
      </c>
      <c r="H94" s="74">
        <f>(G94-F94)/F94</f>
        <v>3.3484290853138705</v>
      </c>
      <c r="J94" s="48">
        <f>(F94/B94)*10</f>
        <v>0.48874999999999996</v>
      </c>
      <c r="K94" s="191">
        <f>(G94/C94)*10</f>
        <v>0.51898460881779229</v>
      </c>
      <c r="L94" s="67">
        <f t="shared" si="11"/>
        <v>6.1861092210316791E-2</v>
      </c>
    </row>
    <row r="95" spans="1:12" ht="20.100000000000001" customHeight="1" thickBot="1" x14ac:dyDescent="0.3">
      <c r="A95" s="14" t="s">
        <v>17</v>
      </c>
      <c r="B95" s="25">
        <f>B96-SUM(B68:B94)</f>
        <v>20142.34999999986</v>
      </c>
      <c r="C95" s="188">
        <f>C96-SUM(C68:C94)</f>
        <v>16725.740000000107</v>
      </c>
      <c r="D95" s="67">
        <f>(C95-B95)/B95</f>
        <v>-0.16962320682540899</v>
      </c>
      <c r="F95" s="25">
        <f>F96-SUM(F68:F94)</f>
        <v>3108.9100000000108</v>
      </c>
      <c r="G95" s="188">
        <f>G96-SUM(G68:G94)</f>
        <v>2645.5190000000002</v>
      </c>
      <c r="H95" s="74">
        <f t="shared" ref="H95" si="12">(G95-F95)/F95</f>
        <v>-0.14905256183035498</v>
      </c>
      <c r="J95" s="48">
        <f>(F95/B95)*10</f>
        <v>1.5434693568526177</v>
      </c>
      <c r="K95" s="191">
        <f>(G95/C95)*10</f>
        <v>1.5817052040746677</v>
      </c>
      <c r="L95" s="67">
        <f>(K95-J95)/J95</f>
        <v>2.4772663643947642E-2</v>
      </c>
    </row>
    <row r="96" spans="1:12" ht="26.25" customHeight="1" thickBot="1" x14ac:dyDescent="0.3">
      <c r="A96" s="18" t="s">
        <v>18</v>
      </c>
      <c r="B96" s="23">
        <v>599988.57999999996</v>
      </c>
      <c r="C96" s="193">
        <v>681164.14999999991</v>
      </c>
      <c r="D96" s="72">
        <f>(C96-B96)/B96</f>
        <v>0.13529519178515023</v>
      </c>
      <c r="E96" s="2"/>
      <c r="F96" s="23">
        <v>66346.800000000017</v>
      </c>
      <c r="G96" s="193">
        <v>84194.214000000051</v>
      </c>
      <c r="H96" s="75">
        <f>(G96-F96)/F96</f>
        <v>0.26900188102515915</v>
      </c>
      <c r="I96" s="2"/>
      <c r="J96" s="44">
        <f>(F96/B96)*10</f>
        <v>1.1058010470799298</v>
      </c>
      <c r="K96" s="198">
        <f>(G96/C96)*10</f>
        <v>1.2360341336225646</v>
      </c>
      <c r="L96" s="72">
        <f>(K96-J96)/J96</f>
        <v>0.11777262002648596</v>
      </c>
    </row>
  </sheetData>
  <mergeCells count="21">
    <mergeCell ref="A4:A6"/>
    <mergeCell ref="B4:C4"/>
    <mergeCell ref="F4:G4"/>
    <mergeCell ref="J4:K4"/>
    <mergeCell ref="B5:C5"/>
    <mergeCell ref="F5:G5"/>
    <mergeCell ref="J5:K5"/>
    <mergeCell ref="A36:A38"/>
    <mergeCell ref="B36:C36"/>
    <mergeCell ref="F36:G36"/>
    <mergeCell ref="J36:K36"/>
    <mergeCell ref="B37:C37"/>
    <mergeCell ref="F37:G37"/>
    <mergeCell ref="J37:K37"/>
    <mergeCell ref="A65:A67"/>
    <mergeCell ref="B65:C65"/>
    <mergeCell ref="F65:G65"/>
    <mergeCell ref="J65:K65"/>
    <mergeCell ref="B66:C66"/>
    <mergeCell ref="F66:G66"/>
    <mergeCell ref="J66:K66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43" orientation="portrait" r:id="rId1"/>
  <ignoredErrors>
    <ignoredError sqref="D7:D27 H7:H28 J7:K32 J39:K62 H57:H61 H46:H51 H39:H45 H52:H56 H62 D39:D45 D52:D62 D46:D51 L39:L62 H68 D76:D81 J68:L68 D28:D33 H29:H32 L28:L32 D89 H88:H89 J88:L89 H70:H81 J70:L81 K69 D95:D96 H95:H96 J95:L96 H91 D91" evalError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5" id="{88E3075A-B5C9-4C2D-BA21-F357C07C281B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L7:L33 H7:H33 D7:D33</xm:sqref>
        </x14:conditionalFormatting>
        <x14:conditionalFormatting xmlns:xm="http://schemas.microsoft.com/office/excel/2006/main">
          <x14:cfRule type="iconSet" priority="4" id="{856466B3-3C34-4BA8-A922-77CF6F5864A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L39:L62 D39:D62 H39:H62</xm:sqref>
        </x14:conditionalFormatting>
        <x14:conditionalFormatting xmlns:xm="http://schemas.microsoft.com/office/excel/2006/main">
          <x14:cfRule type="iconSet" priority="1" id="{10E20E31-D960-40BC-9CA0-194B7E6E6AA5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L68:L96</xm:sqref>
        </x14:conditionalFormatting>
        <x14:conditionalFormatting xmlns:xm="http://schemas.microsoft.com/office/excel/2006/main">
          <x14:cfRule type="iconSet" priority="301" id="{A5F93436-C430-49B4-B20F-44E264D7382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D68:D96</xm:sqref>
        </x14:conditionalFormatting>
        <x14:conditionalFormatting xmlns:xm="http://schemas.microsoft.com/office/excel/2006/main">
          <x14:cfRule type="iconSet" priority="306" id="{BDD183D3-B628-4573-8C3E-F6319C5AC41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H68:H96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olha2"/>
  <dimension ref="A1:A20"/>
  <sheetViews>
    <sheetView showGridLines="0" showRowColHeaders="0" workbookViewId="0">
      <selection activeCell="A11" sqref="A11"/>
    </sheetView>
  </sheetViews>
  <sheetFormatPr defaultRowHeight="15" x14ac:dyDescent="0.25"/>
  <cols>
    <col min="1" max="1" width="152.5703125" customWidth="1"/>
  </cols>
  <sheetData>
    <row r="1" spans="1:1" ht="18.75" x14ac:dyDescent="0.3">
      <c r="A1" s="11" t="s">
        <v>27</v>
      </c>
    </row>
    <row r="3" spans="1:1" ht="46.5" customHeight="1" x14ac:dyDescent="0.25">
      <c r="A3" s="10" t="s">
        <v>28</v>
      </c>
    </row>
    <row r="5" spans="1:1" x14ac:dyDescent="0.25">
      <c r="A5" t="s">
        <v>32</v>
      </c>
    </row>
    <row r="7" spans="1:1" x14ac:dyDescent="0.25">
      <c r="A7" t="s">
        <v>139</v>
      </c>
    </row>
    <row r="9" spans="1:1" x14ac:dyDescent="0.25">
      <c r="A9" t="s">
        <v>108</v>
      </c>
    </row>
    <row r="11" spans="1:1" x14ac:dyDescent="0.25">
      <c r="A11" t="s">
        <v>115</v>
      </c>
    </row>
    <row r="13" spans="1:1" x14ac:dyDescent="0.25">
      <c r="A13" t="s">
        <v>138</v>
      </c>
    </row>
    <row r="15" spans="1:1" x14ac:dyDescent="0.25">
      <c r="A15" t="s">
        <v>140</v>
      </c>
    </row>
    <row r="17" spans="1:1" x14ac:dyDescent="0.25">
      <c r="A17" t="s">
        <v>132</v>
      </c>
    </row>
    <row r="20" spans="1:1" ht="15.75" x14ac:dyDescent="0.25">
      <c r="A20" s="336" t="s">
        <v>142</v>
      </c>
    </row>
  </sheetData>
  <customSheetViews>
    <customSheetView guid="{D2454DF7-9151-402B-B9E4-208D72282370}" showGridLines="0" showRowCol="0">
      <pageMargins left="0.7" right="0.7" top="0.75" bottom="0.75" header="0.3" footer="0.3"/>
      <pageSetup paperSize="9" orientation="portrait" horizontalDpi="4294967292" verticalDpi="0" r:id="rId1"/>
    </customSheetView>
  </customSheetViews>
  <pageMargins left="0.7" right="0.7" top="0.75" bottom="0.75" header="0.3" footer="0.3"/>
  <pageSetup paperSize="9" orientation="portrait"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Folha16">
    <pageSetUpPr fitToPage="1"/>
  </sheetPr>
  <dimension ref="A1:N20"/>
  <sheetViews>
    <sheetView showGridLines="0" workbookViewId="0">
      <selection activeCell="T16" sqref="T16"/>
    </sheetView>
  </sheetViews>
  <sheetFormatPr defaultRowHeight="15" x14ac:dyDescent="0.25"/>
  <cols>
    <col min="1" max="1" width="2.85546875" customWidth="1"/>
    <col min="2" max="2" width="2.28515625" customWidth="1"/>
    <col min="3" max="3" width="22" customWidth="1"/>
    <col min="6" max="6" width="10.85546875" customWidth="1"/>
    <col min="7" max="7" width="2.140625" customWidth="1"/>
    <col min="10" max="10" width="10.85546875" customWidth="1"/>
    <col min="11" max="11" width="2.140625" customWidth="1"/>
    <col min="14" max="14" width="10.85546875" customWidth="1"/>
  </cols>
  <sheetData>
    <row r="1" spans="1:14" ht="15.75" x14ac:dyDescent="0.25">
      <c r="A1" s="6" t="s">
        <v>100</v>
      </c>
    </row>
    <row r="2" spans="1:14" ht="15.75" thickBot="1" x14ac:dyDescent="0.3"/>
    <row r="3" spans="1:14" x14ac:dyDescent="0.25">
      <c r="A3" s="358" t="s">
        <v>16</v>
      </c>
      <c r="B3" s="378"/>
      <c r="C3" s="378"/>
      <c r="D3" s="377" t="s">
        <v>1</v>
      </c>
      <c r="E3" s="370"/>
      <c r="F3" s="178" t="s">
        <v>0</v>
      </c>
      <c r="H3" s="371" t="s">
        <v>19</v>
      </c>
      <c r="I3" s="370"/>
      <c r="J3" s="178" t="s">
        <v>0</v>
      </c>
      <c r="L3" s="369" t="s">
        <v>22</v>
      </c>
      <c r="M3" s="370"/>
      <c r="N3" s="178" t="s">
        <v>0</v>
      </c>
    </row>
    <row r="4" spans="1:14" x14ac:dyDescent="0.25">
      <c r="A4" s="375"/>
      <c r="B4" s="379"/>
      <c r="C4" s="379"/>
      <c r="D4" s="380" t="s">
        <v>155</v>
      </c>
      <c r="E4" s="372"/>
      <c r="F4" s="179" t="s">
        <v>136</v>
      </c>
      <c r="H4" s="367" t="str">
        <f>D4</f>
        <v>jan-dez</v>
      </c>
      <c r="I4" s="372"/>
      <c r="J4" s="179" t="str">
        <f>F4</f>
        <v>2020/2019</v>
      </c>
      <c r="L4" s="367" t="str">
        <f>D4</f>
        <v>jan-dez</v>
      </c>
      <c r="M4" s="368"/>
      <c r="N4" s="179" t="str">
        <f>J4</f>
        <v>2020/2019</v>
      </c>
    </row>
    <row r="5" spans="1:14" ht="19.5" customHeight="1" thickBot="1" x14ac:dyDescent="0.3">
      <c r="A5" s="359"/>
      <c r="B5" s="381"/>
      <c r="C5" s="381"/>
      <c r="D5" s="120">
        <v>2019</v>
      </c>
      <c r="E5" s="182">
        <v>2020</v>
      </c>
      <c r="F5" s="219" t="s">
        <v>1</v>
      </c>
      <c r="H5" s="31">
        <f>D5</f>
        <v>2019</v>
      </c>
      <c r="I5" s="182">
        <f>E5</f>
        <v>2020</v>
      </c>
      <c r="J5" s="323">
        <v>1000</v>
      </c>
      <c r="L5" s="31">
        <f>D5</f>
        <v>2019</v>
      </c>
      <c r="M5" s="182">
        <f>E5</f>
        <v>2020</v>
      </c>
      <c r="N5" s="219"/>
    </row>
    <row r="6" spans="1:14" ht="24" customHeight="1" x14ac:dyDescent="0.25">
      <c r="A6" s="208" t="s">
        <v>20</v>
      </c>
      <c r="B6" s="12"/>
      <c r="C6" s="12"/>
      <c r="D6" s="210">
        <v>9039.5800000000017</v>
      </c>
      <c r="E6" s="211">
        <v>9579.1300000000119</v>
      </c>
      <c r="F6" s="217">
        <f>(E6-D6)/D6</f>
        <v>5.968750760544296E-2</v>
      </c>
      <c r="G6" s="2"/>
      <c r="H6" s="215">
        <v>4855.9599999999991</v>
      </c>
      <c r="I6" s="211">
        <v>4574.8070000000025</v>
      </c>
      <c r="J6" s="217">
        <f>(I6-H6)/H6</f>
        <v>-5.7898541174144072E-2</v>
      </c>
      <c r="L6" s="40">
        <f>(H6/D6)*10</f>
        <v>5.3718867469506302</v>
      </c>
      <c r="M6" s="201">
        <f>(I6/E6)*10</f>
        <v>4.7758063623731974</v>
      </c>
      <c r="N6" s="217">
        <f>(M6-L6)/L6</f>
        <v>-0.11096294703454047</v>
      </c>
    </row>
    <row r="7" spans="1:14" ht="24" customHeight="1" thickBot="1" x14ac:dyDescent="0.3">
      <c r="A7" s="208" t="s">
        <v>21</v>
      </c>
      <c r="B7" s="12"/>
      <c r="C7" s="12"/>
      <c r="D7" s="212">
        <v>8537.8300000000017</v>
      </c>
      <c r="E7" s="213">
        <v>10918.460000000006</v>
      </c>
      <c r="F7" s="70">
        <f>(E7-D7)/D7</f>
        <v>0.27883314612729515</v>
      </c>
      <c r="H7" s="215">
        <v>4969.7310000000016</v>
      </c>
      <c r="I7" s="213">
        <v>5206.5860000000011</v>
      </c>
      <c r="J7" s="124">
        <f>(I7-H7)/H7</f>
        <v>4.7659521209497957E-2</v>
      </c>
      <c r="L7" s="40">
        <f>(H7/D7)*10</f>
        <v>5.8208362077951907</v>
      </c>
      <c r="M7" s="201">
        <f>(I7/E7)*10</f>
        <v>4.7686083934913883</v>
      </c>
      <c r="N7" s="124">
        <f t="shared" ref="N7:N8" si="0">(M7-L7)/L7</f>
        <v>-0.1807691844849838</v>
      </c>
    </row>
    <row r="8" spans="1:14" ht="26.25" customHeight="1" thickBot="1" x14ac:dyDescent="0.3">
      <c r="A8" s="18" t="s">
        <v>12</v>
      </c>
      <c r="B8" s="209"/>
      <c r="C8" s="209"/>
      <c r="D8" s="214">
        <v>17577.410000000003</v>
      </c>
      <c r="E8" s="193">
        <v>20497.590000000018</v>
      </c>
      <c r="F8" s="216">
        <f>(E8-D8)/D8</f>
        <v>0.16613255308944913</v>
      </c>
      <c r="G8" s="2"/>
      <c r="H8" s="23">
        <v>9825.6910000000007</v>
      </c>
      <c r="I8" s="193">
        <v>9781.3930000000037</v>
      </c>
      <c r="J8" s="216">
        <f>(I8-H8)/H8</f>
        <v>-4.5083852117878574E-3</v>
      </c>
      <c r="K8" s="2"/>
      <c r="L8" s="35">
        <f>(H8/D8)*10</f>
        <v>5.5899538100323074</v>
      </c>
      <c r="M8" s="194">
        <f>(I8/E8)*10</f>
        <v>4.7719722172216317</v>
      </c>
      <c r="N8" s="216">
        <f t="shared" si="0"/>
        <v>-0.14633065327707032</v>
      </c>
    </row>
    <row r="9" spans="1:14" ht="7.5" customHeight="1" x14ac:dyDescent="0.25"/>
    <row r="10" spans="1:14" x14ac:dyDescent="0.25">
      <c r="A10" s="2" t="s">
        <v>141</v>
      </c>
    </row>
    <row r="11" spans="1:14" x14ac:dyDescent="0.25">
      <c r="A11" s="2"/>
    </row>
    <row r="13" spans="1:14" ht="15.75" x14ac:dyDescent="0.25">
      <c r="A13" s="36" t="s">
        <v>148</v>
      </c>
    </row>
    <row r="14" spans="1:14" ht="15.75" thickBot="1" x14ac:dyDescent="0.3"/>
    <row r="15" spans="1:14" x14ac:dyDescent="0.25">
      <c r="A15" s="358" t="s">
        <v>16</v>
      </c>
      <c r="B15" s="378"/>
      <c r="C15" s="378"/>
      <c r="D15" s="377" t="s">
        <v>1</v>
      </c>
      <c r="E15" s="370"/>
      <c r="F15" s="178" t="s">
        <v>0</v>
      </c>
      <c r="H15" s="371" t="s">
        <v>19</v>
      </c>
      <c r="I15" s="370"/>
      <c r="J15" s="178" t="s">
        <v>0</v>
      </c>
      <c r="L15" s="369" t="s">
        <v>22</v>
      </c>
      <c r="M15" s="370"/>
      <c r="N15" s="178" t="s">
        <v>0</v>
      </c>
    </row>
    <row r="16" spans="1:14" x14ac:dyDescent="0.25">
      <c r="A16" s="375"/>
      <c r="B16" s="379"/>
      <c r="C16" s="379"/>
      <c r="D16" s="380" t="str">
        <f>D4</f>
        <v>jan-dez</v>
      </c>
      <c r="E16" s="372"/>
      <c r="F16" s="179" t="s">
        <v>136</v>
      </c>
      <c r="H16" s="367" t="str">
        <f>D16</f>
        <v>jan-dez</v>
      </c>
      <c r="I16" s="372"/>
      <c r="J16" s="179" t="str">
        <f>F16</f>
        <v>2020/2019</v>
      </c>
      <c r="L16" s="367" t="str">
        <f>D16</f>
        <v>jan-dez</v>
      </c>
      <c r="M16" s="368"/>
      <c r="N16" s="179" t="str">
        <f>J16</f>
        <v>2020/2019</v>
      </c>
    </row>
    <row r="17" spans="1:14" ht="19.5" customHeight="1" thickBot="1" x14ac:dyDescent="0.3">
      <c r="A17" s="359"/>
      <c r="B17" s="381"/>
      <c r="C17" s="381"/>
      <c r="D17" s="120">
        <v>2019</v>
      </c>
      <c r="E17" s="182">
        <v>2020</v>
      </c>
      <c r="F17" s="219" t="s">
        <v>1</v>
      </c>
      <c r="H17" s="31">
        <f>D17</f>
        <v>2019</v>
      </c>
      <c r="I17" s="182">
        <f>E17</f>
        <v>2020</v>
      </c>
      <c r="J17" s="323">
        <v>1000</v>
      </c>
      <c r="L17" s="31">
        <f>D17</f>
        <v>2019</v>
      </c>
      <c r="M17" s="182">
        <f>E17</f>
        <v>2020</v>
      </c>
      <c r="N17" s="219"/>
    </row>
    <row r="18" spans="1:14" ht="24" customHeight="1" x14ac:dyDescent="0.25">
      <c r="A18" s="208" t="s">
        <v>20</v>
      </c>
      <c r="B18" s="12"/>
      <c r="C18" s="12"/>
      <c r="D18" s="210">
        <v>9039.5800000000017</v>
      </c>
      <c r="E18" s="211">
        <v>10564.45000000001</v>
      </c>
      <c r="F18" s="217">
        <f>(E18-D18)/D18</f>
        <v>0.1686881470156808</v>
      </c>
      <c r="G18" s="2"/>
      <c r="H18" s="215">
        <v>4855.9599999999991</v>
      </c>
      <c r="I18" s="211">
        <v>4967.6030000000028</v>
      </c>
      <c r="J18" s="217">
        <f>(I18-H18)/H18</f>
        <v>2.2990922495243718E-2</v>
      </c>
      <c r="L18" s="40">
        <f>(H18/D18)*10</f>
        <v>5.3718867469506302</v>
      </c>
      <c r="M18" s="201">
        <f>(I18/E18)*10</f>
        <v>4.7021879984286912</v>
      </c>
      <c r="N18" s="217">
        <f>(M18-L18)/L18</f>
        <v>-0.12466732454888327</v>
      </c>
    </row>
    <row r="19" spans="1:14" ht="24" customHeight="1" thickBot="1" x14ac:dyDescent="0.3">
      <c r="A19" s="208" t="s">
        <v>21</v>
      </c>
      <c r="B19" s="12"/>
      <c r="C19" s="12"/>
      <c r="D19" s="212">
        <v>8537.8300000000017</v>
      </c>
      <c r="E19" s="213">
        <v>9933.1400000000085</v>
      </c>
      <c r="F19" s="70">
        <f>(E19-D19)/D19</f>
        <v>0.16342677237658826</v>
      </c>
      <c r="H19" s="215">
        <v>4969.7310000000016</v>
      </c>
      <c r="I19" s="213">
        <v>4813.79</v>
      </c>
      <c r="J19" s="124">
        <f>(I19-H19)/H19</f>
        <v>-3.1378157087375867E-2</v>
      </c>
      <c r="L19" s="40">
        <f>(H19/D19)*10</f>
        <v>5.8208362077951907</v>
      </c>
      <c r="M19" s="201">
        <f>(I19/E19)*10</f>
        <v>4.8461916372868963</v>
      </c>
      <c r="N19" s="124">
        <f t="shared" ref="N19:N20" si="1">(M19-L19)/L19</f>
        <v>-0.16744064524665075</v>
      </c>
    </row>
    <row r="20" spans="1:14" ht="24" customHeight="1" thickBot="1" x14ac:dyDescent="0.3">
      <c r="A20" s="18" t="s">
        <v>12</v>
      </c>
      <c r="B20" s="209"/>
      <c r="C20" s="209"/>
      <c r="D20" s="214">
        <v>17577.410000000003</v>
      </c>
      <c r="E20" s="193">
        <v>20497.590000000018</v>
      </c>
      <c r="F20" s="216">
        <f>(E20-D20)/D20</f>
        <v>0.16613255308944913</v>
      </c>
      <c r="G20" s="2"/>
      <c r="H20" s="23">
        <v>9825.6910000000007</v>
      </c>
      <c r="I20" s="193">
        <v>9781.3930000000037</v>
      </c>
      <c r="J20" s="216">
        <f>(I20-H20)/H20</f>
        <v>-4.5083852117878574E-3</v>
      </c>
      <c r="K20" s="2"/>
      <c r="L20" s="35">
        <f>(H20/D20)*10</f>
        <v>5.5899538100323074</v>
      </c>
      <c r="M20" s="194">
        <f>(I20/E20)*10</f>
        <v>4.7719722172216317</v>
      </c>
      <c r="N20" s="216">
        <f t="shared" si="1"/>
        <v>-0.14633065327707032</v>
      </c>
    </row>
  </sheetData>
  <mergeCells count="14">
    <mergeCell ref="L15:M15"/>
    <mergeCell ref="D16:E16"/>
    <mergeCell ref="H16:I16"/>
    <mergeCell ref="L16:M16"/>
    <mergeCell ref="A15:C17"/>
    <mergeCell ref="D15:E15"/>
    <mergeCell ref="H15:I15"/>
    <mergeCell ref="L3:M3"/>
    <mergeCell ref="D4:E4"/>
    <mergeCell ref="H4:I4"/>
    <mergeCell ref="L4:M4"/>
    <mergeCell ref="A3:C5"/>
    <mergeCell ref="D3:E3"/>
    <mergeCell ref="H3:I3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84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4" id="{28EB7B98-9969-4BA3-972B-D7E4640ED6F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N6:N8</xm:sqref>
        </x14:conditionalFormatting>
        <x14:conditionalFormatting xmlns:xm="http://schemas.microsoft.com/office/excel/2006/main">
          <x14:cfRule type="iconSet" priority="264" id="{466DFE9A-1A2D-4465-8972-18919F96BB7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F6:F8</xm:sqref>
        </x14:conditionalFormatting>
        <x14:conditionalFormatting xmlns:xm="http://schemas.microsoft.com/office/excel/2006/main">
          <x14:cfRule type="iconSet" priority="265" id="{420028D9-0601-4A8E-90A6-DC61EC58398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J6:J8</xm:sqref>
        </x14:conditionalFormatting>
        <x14:conditionalFormatting xmlns:xm="http://schemas.microsoft.com/office/excel/2006/main">
          <x14:cfRule type="iconSet" priority="1" id="{1CF0E397-6E68-4DB8-B03A-07F2C0C5B718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N18:N20</xm:sqref>
        </x14:conditionalFormatting>
        <x14:conditionalFormatting xmlns:xm="http://schemas.microsoft.com/office/excel/2006/main">
          <x14:cfRule type="iconSet" priority="2" id="{4CACF910-AC91-4CB2-A32B-7C76A4C181D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F18:F20</xm:sqref>
        </x14:conditionalFormatting>
        <x14:conditionalFormatting xmlns:xm="http://schemas.microsoft.com/office/excel/2006/main">
          <x14:cfRule type="iconSet" priority="3" id="{A6D24258-CE00-4AFA-BDB4-58D9D88FF78E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J18:J20</xm:sqref>
        </x14:conditionalFormatting>
      </x14:conditionalFormattings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Folha17">
    <pageSetUpPr fitToPage="1"/>
  </sheetPr>
  <dimension ref="A1:L90"/>
  <sheetViews>
    <sheetView showGridLines="0" workbookViewId="0">
      <selection activeCell="G7" sqref="G7"/>
    </sheetView>
  </sheetViews>
  <sheetFormatPr defaultRowHeight="15" x14ac:dyDescent="0.25"/>
  <cols>
    <col min="1" max="1" width="26.7109375" customWidth="1"/>
    <col min="4" max="4" width="10.85546875" customWidth="1"/>
    <col min="5" max="5" width="2" customWidth="1"/>
    <col min="8" max="8" width="10.85546875" customWidth="1"/>
    <col min="9" max="9" width="2" customWidth="1"/>
    <col min="12" max="12" width="10.85546875" customWidth="1"/>
  </cols>
  <sheetData>
    <row r="1" spans="1:12" ht="15.75" x14ac:dyDescent="0.25">
      <c r="A1" s="6" t="s">
        <v>103</v>
      </c>
    </row>
    <row r="3" spans="1:12" ht="8.25" customHeight="1" thickBot="1" x14ac:dyDescent="0.3"/>
    <row r="4" spans="1:12" x14ac:dyDescent="0.25">
      <c r="A4" s="382" t="s">
        <v>3</v>
      </c>
      <c r="B4" s="377" t="s">
        <v>1</v>
      </c>
      <c r="C4" s="370"/>
      <c r="D4" s="178" t="s">
        <v>0</v>
      </c>
      <c r="F4" s="385" t="s">
        <v>19</v>
      </c>
      <c r="G4" s="386"/>
      <c r="H4" s="178" t="s">
        <v>0</v>
      </c>
      <c r="J4" s="369" t="s">
        <v>22</v>
      </c>
      <c r="K4" s="370"/>
      <c r="L4" s="178" t="s">
        <v>0</v>
      </c>
    </row>
    <row r="5" spans="1:12" x14ac:dyDescent="0.25">
      <c r="A5" s="383"/>
      <c r="B5" s="380" t="s">
        <v>155</v>
      </c>
      <c r="C5" s="372"/>
      <c r="D5" s="179" t="s">
        <v>136</v>
      </c>
      <c r="F5" s="367" t="str">
        <f>B5</f>
        <v>jan-dez</v>
      </c>
      <c r="G5" s="372"/>
      <c r="H5" s="179" t="str">
        <f>D5</f>
        <v>2020/2019</v>
      </c>
      <c r="J5" s="367" t="str">
        <f>B5</f>
        <v>jan-dez</v>
      </c>
      <c r="K5" s="368"/>
      <c r="L5" s="179" t="str">
        <f>H5</f>
        <v>2020/2019</v>
      </c>
    </row>
    <row r="6" spans="1:12" ht="19.5" customHeight="1" thickBot="1" x14ac:dyDescent="0.3">
      <c r="A6" s="384"/>
      <c r="B6" s="120">
        <f>'6'!E6</f>
        <v>2019</v>
      </c>
      <c r="C6" s="182">
        <f>'6'!F6</f>
        <v>2020</v>
      </c>
      <c r="D6" s="180" t="s">
        <v>1</v>
      </c>
      <c r="F6" s="31">
        <f>B6</f>
        <v>2019</v>
      </c>
      <c r="G6" s="182">
        <f>C6</f>
        <v>2020</v>
      </c>
      <c r="H6" s="323">
        <v>1000</v>
      </c>
      <c r="J6" s="31">
        <f>B6</f>
        <v>2019</v>
      </c>
      <c r="K6" s="182">
        <f>C6</f>
        <v>2020</v>
      </c>
      <c r="L6" s="180"/>
    </row>
    <row r="7" spans="1:12" ht="20.100000000000001" customHeight="1" x14ac:dyDescent="0.25">
      <c r="A7" s="14" t="s">
        <v>174</v>
      </c>
      <c r="B7" s="46">
        <v>2508.3800000000006</v>
      </c>
      <c r="C7" s="195">
        <v>2478.389999999999</v>
      </c>
      <c r="D7" s="67">
        <f>(C7-B7)/B7</f>
        <v>-1.1955923743612051E-2</v>
      </c>
      <c r="F7" s="46">
        <v>1998.6159999999991</v>
      </c>
      <c r="G7" s="195">
        <v>1840.3089999999997</v>
      </c>
      <c r="H7" s="67">
        <f>(G7-F7)/F7</f>
        <v>-7.9208312152008895E-2</v>
      </c>
      <c r="J7" s="40">
        <f>(F7/B7)*10</f>
        <v>7.9677560816144233</v>
      </c>
      <c r="K7" s="200">
        <f>(G7/C7)*10</f>
        <v>7.4254213420809503</v>
      </c>
      <c r="L7" s="76">
        <f>(K7-J7)/J7</f>
        <v>-6.8066182495835806E-2</v>
      </c>
    </row>
    <row r="8" spans="1:12" ht="20.100000000000001" customHeight="1" x14ac:dyDescent="0.25">
      <c r="A8" s="14" t="s">
        <v>171</v>
      </c>
      <c r="B8" s="25">
        <v>1165.1100000000001</v>
      </c>
      <c r="C8" s="188">
        <v>1953.7900000000004</v>
      </c>
      <c r="D8" s="67">
        <f>(C8-B8)/B8</f>
        <v>0.67691462608680741</v>
      </c>
      <c r="F8" s="25">
        <v>947.18699999999978</v>
      </c>
      <c r="G8" s="188">
        <v>1066.4770000000003</v>
      </c>
      <c r="H8" s="67">
        <f>(G8-F8)/F8</f>
        <v>0.12594133998883067</v>
      </c>
      <c r="J8" s="40">
        <f>(F8/B8)*10</f>
        <v>8.1295929139737861</v>
      </c>
      <c r="K8" s="201">
        <f>(G8/C8)*10</f>
        <v>5.4585037286504701</v>
      </c>
      <c r="L8" s="67">
        <f t="shared" ref="L8:L71" si="0">(K8-J8)/J8</f>
        <v>-0.32856370713618849</v>
      </c>
    </row>
    <row r="9" spans="1:12" ht="20.100000000000001" customHeight="1" x14ac:dyDescent="0.25">
      <c r="A9" s="14" t="s">
        <v>161</v>
      </c>
      <c r="B9" s="25">
        <v>2342.23</v>
      </c>
      <c r="C9" s="188">
        <v>2910.9700000000012</v>
      </c>
      <c r="D9" s="67">
        <f>(C9-B9)/B9</f>
        <v>0.24281987678409087</v>
      </c>
      <c r="F9" s="25">
        <v>1088.2399999999996</v>
      </c>
      <c r="G9" s="188">
        <v>1005.5790000000001</v>
      </c>
      <c r="H9" s="67">
        <f>(G9-F9)/F9</f>
        <v>-7.595842828787723E-2</v>
      </c>
      <c r="J9" s="40">
        <f>(F9/B9)*10</f>
        <v>4.6461705297942544</v>
      </c>
      <c r="K9" s="201">
        <f>(G9/C9)*10</f>
        <v>3.4544464559923309</v>
      </c>
      <c r="L9" s="67">
        <f t="shared" si="0"/>
        <v>-0.25649598226320297</v>
      </c>
    </row>
    <row r="10" spans="1:12" ht="20.100000000000001" customHeight="1" x14ac:dyDescent="0.25">
      <c r="A10" s="14" t="s">
        <v>164</v>
      </c>
      <c r="B10" s="25">
        <v>1222.7499999999998</v>
      </c>
      <c r="C10" s="188">
        <v>832.9100000000002</v>
      </c>
      <c r="D10" s="67">
        <f>(C10-B10)/B10</f>
        <v>-0.31882232672255134</v>
      </c>
      <c r="F10" s="25">
        <v>1113.0059999999999</v>
      </c>
      <c r="G10" s="188">
        <v>830.92099999999982</v>
      </c>
      <c r="H10" s="67">
        <f>(G10-F10)/F10</f>
        <v>-0.25344427613148546</v>
      </c>
      <c r="J10" s="40">
        <f>(F10/B10)*10</f>
        <v>9.1024821099979558</v>
      </c>
      <c r="K10" s="201">
        <f>(G10/C10)*10</f>
        <v>9.9761198688933934</v>
      </c>
      <c r="L10" s="67">
        <f t="shared" si="0"/>
        <v>9.5977970441255153E-2</v>
      </c>
    </row>
    <row r="11" spans="1:12" ht="20.100000000000001" customHeight="1" x14ac:dyDescent="0.25">
      <c r="A11" s="14" t="s">
        <v>162</v>
      </c>
      <c r="B11" s="25">
        <v>1567.4200000000003</v>
      </c>
      <c r="C11" s="188">
        <v>1320.4599999999998</v>
      </c>
      <c r="D11" s="67">
        <f>(C11-B11)/B11</f>
        <v>-0.15755828048640469</v>
      </c>
      <c r="F11" s="25">
        <v>800.66099999999972</v>
      </c>
      <c r="G11" s="188">
        <v>703.28899999999999</v>
      </c>
      <c r="H11" s="67">
        <f>(G11-F11)/F11</f>
        <v>-0.12161451600614963</v>
      </c>
      <c r="J11" s="40">
        <f>(F11/B11)*10</f>
        <v>5.1081458702836482</v>
      </c>
      <c r="K11" s="201">
        <f>(G11/C11)*10</f>
        <v>5.3260909077139793</v>
      </c>
      <c r="L11" s="67">
        <f t="shared" si="0"/>
        <v>4.2666173395363299E-2</v>
      </c>
    </row>
    <row r="12" spans="1:12" ht="20.100000000000001" customHeight="1" x14ac:dyDescent="0.25">
      <c r="A12" s="14" t="s">
        <v>163</v>
      </c>
      <c r="B12" s="25">
        <v>479.37999999999994</v>
      </c>
      <c r="C12" s="188">
        <v>985.32</v>
      </c>
      <c r="D12" s="67">
        <f>(C12-B12)/B12</f>
        <v>1.0554048979932416</v>
      </c>
      <c r="F12" s="25">
        <v>173.96200000000002</v>
      </c>
      <c r="G12" s="188">
        <v>392.79599999999994</v>
      </c>
      <c r="H12" s="67">
        <f>(G12-F12)/F12</f>
        <v>1.2579413894988554</v>
      </c>
      <c r="J12" s="40">
        <f>(F12/B12)*10</f>
        <v>3.6288956568901503</v>
      </c>
      <c r="K12" s="201">
        <f>(G12/C12)*10</f>
        <v>3.9864815491413945</v>
      </c>
      <c r="L12" s="67">
        <f t="shared" si="0"/>
        <v>9.8538488306297606E-2</v>
      </c>
    </row>
    <row r="13" spans="1:12" ht="20.100000000000001" customHeight="1" x14ac:dyDescent="0.25">
      <c r="A13" s="14" t="s">
        <v>179</v>
      </c>
      <c r="B13" s="25">
        <v>56.360000000000007</v>
      </c>
      <c r="C13" s="188">
        <v>1227.6099999999999</v>
      </c>
      <c r="D13" s="67">
        <f>(C13-B13)/B13</f>
        <v>20.781582682753722</v>
      </c>
      <c r="F13" s="25">
        <v>23.892999999999997</v>
      </c>
      <c r="G13" s="188">
        <v>355.267</v>
      </c>
      <c r="H13" s="67">
        <f>(G13-F13)/F13</f>
        <v>13.869082995019465</v>
      </c>
      <c r="J13" s="40">
        <f>(F13/B13)*10</f>
        <v>4.2393541518807654</v>
      </c>
      <c r="K13" s="201">
        <f>(G13/C13)*10</f>
        <v>2.893972841537622</v>
      </c>
      <c r="L13" s="67">
        <f t="shared" ref="L13:L17" si="1">(K13-J13)/J13</f>
        <v>-0.31735525321617036</v>
      </c>
    </row>
    <row r="14" spans="1:12" ht="20.100000000000001" customHeight="1" x14ac:dyDescent="0.25">
      <c r="A14" s="14" t="s">
        <v>168</v>
      </c>
      <c r="B14" s="25">
        <v>266.14</v>
      </c>
      <c r="C14" s="188">
        <v>934.4499999999997</v>
      </c>
      <c r="D14" s="67">
        <f>(C14-B14)/B14</f>
        <v>2.5111219658826172</v>
      </c>
      <c r="F14" s="25">
        <v>92.169000000000011</v>
      </c>
      <c r="G14" s="188">
        <v>341.50899999999996</v>
      </c>
      <c r="H14" s="67">
        <f>(G14-F14)/F14</f>
        <v>2.7052479684058621</v>
      </c>
      <c r="J14" s="40">
        <f>(F14/B14)*10</f>
        <v>3.4631772751183592</v>
      </c>
      <c r="K14" s="201">
        <f>(G14/C14)*10</f>
        <v>3.6546524693670079</v>
      </c>
      <c r="L14" s="67">
        <f t="shared" si="1"/>
        <v>5.5288880423282644E-2</v>
      </c>
    </row>
    <row r="15" spans="1:12" ht="20.100000000000001" customHeight="1" x14ac:dyDescent="0.25">
      <c r="A15" s="14" t="s">
        <v>166</v>
      </c>
      <c r="B15" s="25">
        <v>718.43000000000006</v>
      </c>
      <c r="C15" s="188">
        <v>855.97</v>
      </c>
      <c r="D15" s="67">
        <f>(C15-B15)/B15</f>
        <v>0.19144523474799208</v>
      </c>
      <c r="F15" s="25">
        <v>275.67699999999991</v>
      </c>
      <c r="G15" s="188">
        <v>321.98599999999999</v>
      </c>
      <c r="H15" s="67">
        <f>(G15-F15)/F15</f>
        <v>0.16798282047468632</v>
      </c>
      <c r="J15" s="40">
        <f>(F15/B15)*10</f>
        <v>3.8372144815778837</v>
      </c>
      <c r="K15" s="201">
        <f>(G15/C15)*10</f>
        <v>3.7616505251352268</v>
      </c>
      <c r="L15" s="67">
        <f t="shared" si="1"/>
        <v>-1.9692398432621515E-2</v>
      </c>
    </row>
    <row r="16" spans="1:12" ht="20.100000000000001" customHeight="1" x14ac:dyDescent="0.25">
      <c r="A16" s="14" t="s">
        <v>169</v>
      </c>
      <c r="B16" s="25">
        <v>391.78000000000003</v>
      </c>
      <c r="C16" s="188">
        <v>501.14999999999986</v>
      </c>
      <c r="D16" s="67">
        <f>(C16-B16)/B16</f>
        <v>0.27916177446526069</v>
      </c>
      <c r="F16" s="25">
        <v>292.85199999999998</v>
      </c>
      <c r="G16" s="188">
        <v>284.19500000000005</v>
      </c>
      <c r="H16" s="67">
        <f>(G16-F16)/F16</f>
        <v>-2.9561006924999408E-2</v>
      </c>
      <c r="J16" s="40">
        <f>(F16/B16)*10</f>
        <v>7.4749093879217918</v>
      </c>
      <c r="K16" s="201">
        <f>(G16/C16)*10</f>
        <v>5.6708570288336846</v>
      </c>
      <c r="L16" s="67">
        <f t="shared" si="1"/>
        <v>-0.24134772282365793</v>
      </c>
    </row>
    <row r="17" spans="1:12" ht="20.100000000000001" customHeight="1" x14ac:dyDescent="0.25">
      <c r="A17" s="14" t="s">
        <v>173</v>
      </c>
      <c r="B17" s="25">
        <v>259.06000000000012</v>
      </c>
      <c r="C17" s="188">
        <v>462.54</v>
      </c>
      <c r="D17" s="67">
        <f>(C17-B17)/B17</f>
        <v>0.78545510692503595</v>
      </c>
      <c r="F17" s="25">
        <v>157.65300000000002</v>
      </c>
      <c r="G17" s="188">
        <v>242.18299999999996</v>
      </c>
      <c r="H17" s="67">
        <f>(G17-F17)/F17</f>
        <v>0.53617755450260973</v>
      </c>
      <c r="J17" s="40">
        <f>(F17/B17)*10</f>
        <v>6.085578630433103</v>
      </c>
      <c r="K17" s="201">
        <f>(G17/C17)*10</f>
        <v>5.2359363514506843</v>
      </c>
      <c r="L17" s="67">
        <f t="shared" si="1"/>
        <v>-0.13961569319529946</v>
      </c>
    </row>
    <row r="18" spans="1:12" ht="20.100000000000001" customHeight="1" x14ac:dyDescent="0.25">
      <c r="A18" s="14" t="s">
        <v>165</v>
      </c>
      <c r="B18" s="25">
        <v>478.49000000000007</v>
      </c>
      <c r="C18" s="188">
        <v>520.99</v>
      </c>
      <c r="D18" s="67">
        <f>(C18-B18)/B18</f>
        <v>8.8821082990239997E-2</v>
      </c>
      <c r="F18" s="25">
        <v>213.94900000000001</v>
      </c>
      <c r="G18" s="188">
        <v>207.53500000000005</v>
      </c>
      <c r="H18" s="67">
        <f>(G18-F18)/F18</f>
        <v>-2.997910717040023E-2</v>
      </c>
      <c r="J18" s="40">
        <f>(F18/B18)*10</f>
        <v>4.4713369140420909</v>
      </c>
      <c r="K18" s="201">
        <f>(G18/C18)*10</f>
        <v>3.9834737710896571</v>
      </c>
      <c r="L18" s="67">
        <f t="shared" ref="L18:L28" si="2">(K18-J18)/J18</f>
        <v>-0.10910900975059946</v>
      </c>
    </row>
    <row r="19" spans="1:12" ht="20.100000000000001" customHeight="1" x14ac:dyDescent="0.25">
      <c r="A19" s="14" t="s">
        <v>181</v>
      </c>
      <c r="B19" s="25">
        <v>433.24999999999994</v>
      </c>
      <c r="C19" s="188">
        <v>499.18999999999988</v>
      </c>
      <c r="D19" s="67">
        <f>(C19-B19)/B19</f>
        <v>0.15219849971148286</v>
      </c>
      <c r="F19" s="25">
        <v>168.93899999999996</v>
      </c>
      <c r="G19" s="188">
        <v>188.239</v>
      </c>
      <c r="H19" s="67">
        <f>(G19-F19)/F19</f>
        <v>0.11424241886124603</v>
      </c>
      <c r="J19" s="40">
        <f>(F19/B19)*10</f>
        <v>3.8993421811886897</v>
      </c>
      <c r="K19" s="201">
        <f>(G19/C19)*10</f>
        <v>3.7708888399206724</v>
      </c>
      <c r="L19" s="67">
        <f t="shared" si="2"/>
        <v>-3.2942310599902047E-2</v>
      </c>
    </row>
    <row r="20" spans="1:12" ht="20.100000000000001" customHeight="1" x14ac:dyDescent="0.25">
      <c r="A20" s="14" t="s">
        <v>167</v>
      </c>
      <c r="B20" s="25">
        <v>466.16999999999985</v>
      </c>
      <c r="C20" s="188">
        <v>296.80000000000007</v>
      </c>
      <c r="D20" s="67">
        <f>(C20-B20)/B20</f>
        <v>-0.36332239311838993</v>
      </c>
      <c r="F20" s="25">
        <v>399.34700000000004</v>
      </c>
      <c r="G20" s="188">
        <v>187.62400000000005</v>
      </c>
      <c r="H20" s="67">
        <f>(G20-F20)/F20</f>
        <v>-0.53017300743463691</v>
      </c>
      <c r="J20" s="40">
        <f>(F20/B20)*10</f>
        <v>8.5665529742368705</v>
      </c>
      <c r="K20" s="201">
        <f>(G20/C20)*10</f>
        <v>6.3215633423180595</v>
      </c>
      <c r="L20" s="67">
        <f t="shared" si="2"/>
        <v>-0.26206452451416729</v>
      </c>
    </row>
    <row r="21" spans="1:12" ht="20.100000000000001" customHeight="1" x14ac:dyDescent="0.25">
      <c r="A21" s="14" t="s">
        <v>212</v>
      </c>
      <c r="B21" s="25">
        <v>935.99</v>
      </c>
      <c r="C21" s="188">
        <v>654.66</v>
      </c>
      <c r="D21" s="67">
        <f>(C21-B21)/B21</f>
        <v>-0.30056945052831763</v>
      </c>
      <c r="F21" s="25">
        <v>265.44599999999997</v>
      </c>
      <c r="G21" s="188">
        <v>175.221</v>
      </c>
      <c r="H21" s="67">
        <f>(G21-F21)/F21</f>
        <v>-0.33989964060486871</v>
      </c>
      <c r="J21" s="40">
        <f>(F21/B21)*10</f>
        <v>2.8359918375196314</v>
      </c>
      <c r="K21" s="201">
        <f>(G21/C21)*10</f>
        <v>2.6765191091558975</v>
      </c>
      <c r="L21" s="67">
        <f t="shared" si="2"/>
        <v>-5.6231730378747936E-2</v>
      </c>
    </row>
    <row r="22" spans="1:12" ht="20.100000000000001" customHeight="1" x14ac:dyDescent="0.25">
      <c r="A22" s="14" t="s">
        <v>175</v>
      </c>
      <c r="B22" s="25">
        <v>73.63000000000001</v>
      </c>
      <c r="C22" s="188">
        <v>249.80000000000004</v>
      </c>
      <c r="D22" s="67">
        <f>(C22-B22)/B22</f>
        <v>2.3926388700258046</v>
      </c>
      <c r="F22" s="25">
        <v>49.248000000000005</v>
      </c>
      <c r="G22" s="188">
        <v>173.85999999999999</v>
      </c>
      <c r="H22" s="67">
        <f>(G22-F22)/F22</f>
        <v>2.5302956465237161</v>
      </c>
      <c r="J22" s="40">
        <f>(F22/B22)*10</f>
        <v>6.6885780252614424</v>
      </c>
      <c r="K22" s="201">
        <f>(G22/C22)*10</f>
        <v>6.9599679743795022</v>
      </c>
      <c r="L22" s="67">
        <f t="shared" si="2"/>
        <v>4.0575133921301867E-2</v>
      </c>
    </row>
    <row r="23" spans="1:12" ht="20.100000000000001" customHeight="1" x14ac:dyDescent="0.25">
      <c r="A23" s="14" t="s">
        <v>170</v>
      </c>
      <c r="B23" s="25">
        <v>545.61999999999989</v>
      </c>
      <c r="C23" s="188">
        <v>363.78000000000009</v>
      </c>
      <c r="D23" s="67">
        <f>(C23-B23)/B23</f>
        <v>-0.33327224075363776</v>
      </c>
      <c r="F23" s="25">
        <v>208.38500000000005</v>
      </c>
      <c r="G23" s="188">
        <v>145.72299999999996</v>
      </c>
      <c r="H23" s="67">
        <f>(G23-F23)/F23</f>
        <v>-0.30070302564963924</v>
      </c>
      <c r="J23" s="40">
        <f>(F23/B23)*10</f>
        <v>3.8192331659396666</v>
      </c>
      <c r="K23" s="201">
        <f>(G23/C23)*10</f>
        <v>4.0058002089174751</v>
      </c>
      <c r="L23" s="67">
        <f t="shared" si="2"/>
        <v>4.8849346157137929E-2</v>
      </c>
    </row>
    <row r="24" spans="1:12" ht="20.100000000000001" customHeight="1" x14ac:dyDescent="0.25">
      <c r="A24" s="14" t="s">
        <v>199</v>
      </c>
      <c r="B24" s="25">
        <v>54.260000000000005</v>
      </c>
      <c r="C24" s="188">
        <v>30.289999999999996</v>
      </c>
      <c r="D24" s="67">
        <f>(C24-B24)/B24</f>
        <v>-0.44176188720973109</v>
      </c>
      <c r="F24" s="25">
        <v>229.7420000000001</v>
      </c>
      <c r="G24" s="188">
        <v>138.001</v>
      </c>
      <c r="H24" s="67">
        <f>(G24-F24)/F24</f>
        <v>-0.39932184798600195</v>
      </c>
      <c r="J24" s="40">
        <f>(F24/B24)*10</f>
        <v>42.340950976778487</v>
      </c>
      <c r="K24" s="201">
        <f>(G24/C24)*10</f>
        <v>45.559920765929355</v>
      </c>
      <c r="L24" s="67">
        <f t="shared" si="2"/>
        <v>7.6024976172979292E-2</v>
      </c>
    </row>
    <row r="25" spans="1:12" ht="20.100000000000001" customHeight="1" x14ac:dyDescent="0.25">
      <c r="A25" s="14" t="s">
        <v>183</v>
      </c>
      <c r="B25" s="25">
        <v>378.10999999999996</v>
      </c>
      <c r="C25" s="188">
        <v>391.59000000000003</v>
      </c>
      <c r="D25" s="67">
        <f>(C25-B25)/B25</f>
        <v>3.5651001031446077E-2</v>
      </c>
      <c r="F25" s="25">
        <v>103.29700000000001</v>
      </c>
      <c r="G25" s="188">
        <v>115.96200000000002</v>
      </c>
      <c r="H25" s="67">
        <f>(G25-F25)/F25</f>
        <v>0.12260762655256208</v>
      </c>
      <c r="J25" s="40">
        <f>(F25/B25)*10</f>
        <v>2.7319298616804639</v>
      </c>
      <c r="K25" s="201">
        <f>(G25/C25)*10</f>
        <v>2.9613115758829389</v>
      </c>
      <c r="L25" s="67">
        <f t="shared" si="2"/>
        <v>8.3963251553382773E-2</v>
      </c>
    </row>
    <row r="26" spans="1:12" ht="20.100000000000001" customHeight="1" x14ac:dyDescent="0.25">
      <c r="A26" s="14" t="s">
        <v>172</v>
      </c>
      <c r="B26" s="25">
        <v>299.27</v>
      </c>
      <c r="C26" s="188">
        <v>213.89</v>
      </c>
      <c r="D26" s="67">
        <f>(C26-B26)/B26</f>
        <v>-0.28529421592541854</v>
      </c>
      <c r="F26" s="25">
        <v>80.752999999999986</v>
      </c>
      <c r="G26" s="188">
        <v>100.86100000000002</v>
      </c>
      <c r="H26" s="67">
        <f>(G26-F26)/F26</f>
        <v>0.24900622887075446</v>
      </c>
      <c r="J26" s="40">
        <f>(F26/B26)*10</f>
        <v>2.6983326093494164</v>
      </c>
      <c r="K26" s="201">
        <f>(G26/C26)*10</f>
        <v>4.7155547243910432</v>
      </c>
      <c r="L26" s="67">
        <f t="shared" si="2"/>
        <v>0.74758097206110952</v>
      </c>
    </row>
    <row r="27" spans="1:12" ht="20.100000000000001" customHeight="1" x14ac:dyDescent="0.25">
      <c r="A27" s="14" t="s">
        <v>177</v>
      </c>
      <c r="B27" s="25">
        <v>265.77</v>
      </c>
      <c r="C27" s="188">
        <v>224.73999999999995</v>
      </c>
      <c r="D27" s="67">
        <f>(C27-B27)/B27</f>
        <v>-0.15438160815742949</v>
      </c>
      <c r="F27" s="25">
        <v>88.460000000000008</v>
      </c>
      <c r="G27" s="188">
        <v>69.269000000000005</v>
      </c>
      <c r="H27" s="67">
        <f>(G27-F27)/F27</f>
        <v>-0.21694551209586255</v>
      </c>
      <c r="J27" s="40">
        <f>(F27/B27)*10</f>
        <v>3.3284418858411415</v>
      </c>
      <c r="K27" s="201">
        <f>(G27/C27)*10</f>
        <v>3.0821838569013087</v>
      </c>
      <c r="L27" s="67">
        <f t="shared" si="2"/>
        <v>-7.3985978240266065E-2</v>
      </c>
    </row>
    <row r="28" spans="1:12" ht="20.100000000000001" customHeight="1" x14ac:dyDescent="0.25">
      <c r="A28" s="14" t="s">
        <v>225</v>
      </c>
      <c r="B28" s="25">
        <v>90.210000000000008</v>
      </c>
      <c r="C28" s="188">
        <v>95.92</v>
      </c>
      <c r="D28" s="67">
        <f>(C28-B28)/B28</f>
        <v>6.3296752023057234E-2</v>
      </c>
      <c r="F28" s="25">
        <v>34.082999999999998</v>
      </c>
      <c r="G28" s="188">
        <v>50.13000000000001</v>
      </c>
      <c r="H28" s="67">
        <f>(G28-F28)/F28</f>
        <v>0.47082123052548225</v>
      </c>
      <c r="J28" s="40">
        <f>(F28/B28)*10</f>
        <v>3.7781842367808443</v>
      </c>
      <c r="K28" s="201">
        <f>(G28/C28)*10</f>
        <v>5.2262301918265228</v>
      </c>
      <c r="L28" s="67">
        <f t="shared" si="2"/>
        <v>0.38326504593102334</v>
      </c>
    </row>
    <row r="29" spans="1:12" ht="20.100000000000001" customHeight="1" x14ac:dyDescent="0.25">
      <c r="A29" s="14" t="s">
        <v>188</v>
      </c>
      <c r="B29" s="25">
        <v>84.179999999999993</v>
      </c>
      <c r="C29" s="188">
        <v>141.62</v>
      </c>
      <c r="D29" s="67">
        <f>(C29-B29)/B29</f>
        <v>0.68234735091470677</v>
      </c>
      <c r="F29" s="25">
        <v>33.317</v>
      </c>
      <c r="G29" s="188">
        <v>49.940999999999995</v>
      </c>
      <c r="H29" s="67">
        <f>(G29-F29)/F29</f>
        <v>0.49896449260137454</v>
      </c>
      <c r="J29" s="40">
        <f>(F29/B29)*10</f>
        <v>3.9578284628177718</v>
      </c>
      <c r="K29" s="201">
        <f>(G29/C29)*10</f>
        <v>3.5264086993362516</v>
      </c>
      <c r="L29" s="67">
        <f t="shared" ref="L29:L30" si="3">(K29-J29)/J29</f>
        <v>-0.10900415910758582</v>
      </c>
    </row>
    <row r="30" spans="1:12" ht="20.100000000000001" customHeight="1" x14ac:dyDescent="0.25">
      <c r="A30" s="14" t="s">
        <v>176</v>
      </c>
      <c r="B30" s="25">
        <v>203.32999999999998</v>
      </c>
      <c r="C30" s="188">
        <v>94.890000000000029</v>
      </c>
      <c r="D30" s="67">
        <f>(C30-B30)/B30</f>
        <v>-0.53332021836423527</v>
      </c>
      <c r="F30" s="25">
        <v>84.92</v>
      </c>
      <c r="G30" s="188">
        <v>49.557000000000016</v>
      </c>
      <c r="H30" s="67">
        <f>(G30-F30)/F30</f>
        <v>-0.41642722562411666</v>
      </c>
      <c r="J30" s="40">
        <f>(F30/B30)*10</f>
        <v>4.1764619092116266</v>
      </c>
      <c r="K30" s="201">
        <f>(G30/C30)*10</f>
        <v>5.222573506165034</v>
      </c>
      <c r="L30" s="67">
        <f t="shared" si="3"/>
        <v>0.25047794513487553</v>
      </c>
    </row>
    <row r="31" spans="1:12" ht="20.100000000000001" customHeight="1" x14ac:dyDescent="0.25">
      <c r="A31" s="14" t="s">
        <v>182</v>
      </c>
      <c r="B31" s="25">
        <v>131.00000000000003</v>
      </c>
      <c r="C31" s="188">
        <v>108.24</v>
      </c>
      <c r="D31" s="67">
        <f>(C31-B31)/B31</f>
        <v>-0.17374045801526738</v>
      </c>
      <c r="F31" s="25">
        <v>68.757000000000005</v>
      </c>
      <c r="G31" s="188">
        <v>47.427000000000007</v>
      </c>
      <c r="H31" s="67">
        <f>(G31-F31)/F31</f>
        <v>-0.31022295911688985</v>
      </c>
      <c r="J31" s="40">
        <f>(F31/B31)*10</f>
        <v>5.2486259541984728</v>
      </c>
      <c r="K31" s="201">
        <f>(G31/C31)*10</f>
        <v>4.3816518847006662</v>
      </c>
      <c r="L31" s="67">
        <f t="shared" ref="L31" si="4">(K31-J31)/J31</f>
        <v>-0.16518114970724823</v>
      </c>
    </row>
    <row r="32" spans="1:12" ht="20.100000000000001" customHeight="1" thickBot="1" x14ac:dyDescent="0.3">
      <c r="A32" s="14" t="s">
        <v>17</v>
      </c>
      <c r="B32" s="25">
        <f>B33-SUM(B7:B31)</f>
        <v>2161.0899999999929</v>
      </c>
      <c r="C32" s="188">
        <f>C33-SUM(C7:C31)</f>
        <v>2147.6300000000083</v>
      </c>
      <c r="D32" s="67">
        <f>(C32-B32)/B32</f>
        <v>-6.2283384773353353E-3</v>
      </c>
      <c r="F32" s="25">
        <f>F33-SUM(F7:F31)</f>
        <v>833.13200000000325</v>
      </c>
      <c r="G32" s="188">
        <f>G33-SUM(G7:G31)</f>
        <v>697.53199999999924</v>
      </c>
      <c r="H32" s="67">
        <f>(G32-F32)/F32</f>
        <v>-0.16275932265235699</v>
      </c>
      <c r="J32" s="40">
        <f>(F32/B32)*10</f>
        <v>3.8551471711034986</v>
      </c>
      <c r="K32" s="201">
        <f>(G32/C32)*10</f>
        <v>3.2479151436699825</v>
      </c>
      <c r="L32" s="67">
        <f t="shared" si="0"/>
        <v>-0.15751202236455783</v>
      </c>
    </row>
    <row r="33" spans="1:12" ht="26.25" customHeight="1" thickBot="1" x14ac:dyDescent="0.3">
      <c r="A33" s="18" t="s">
        <v>18</v>
      </c>
      <c r="B33" s="23">
        <v>17577.409999999993</v>
      </c>
      <c r="C33" s="193">
        <v>20497.590000000007</v>
      </c>
      <c r="D33" s="72">
        <f>(C33-B33)/B33</f>
        <v>0.16613255308944924</v>
      </c>
      <c r="E33" s="2"/>
      <c r="F33" s="23">
        <v>9825.6910000000007</v>
      </c>
      <c r="G33" s="193">
        <v>9781.393</v>
      </c>
      <c r="H33" s="72">
        <f>(G33-F33)/F33</f>
        <v>-4.5083852117882278E-3</v>
      </c>
      <c r="J33" s="35">
        <f>(F33/B33)*10</f>
        <v>5.589953810032311</v>
      </c>
      <c r="K33" s="194">
        <f>(G33/C33)*10</f>
        <v>4.7719722172216326</v>
      </c>
      <c r="L33" s="72">
        <f t="shared" si="0"/>
        <v>-0.1463306532770707</v>
      </c>
    </row>
    <row r="35" spans="1:12" ht="15.75" thickBot="1" x14ac:dyDescent="0.3"/>
    <row r="36" spans="1:12" x14ac:dyDescent="0.25">
      <c r="A36" s="382" t="s">
        <v>2</v>
      </c>
      <c r="B36" s="377" t="s">
        <v>1</v>
      </c>
      <c r="C36" s="370"/>
      <c r="D36" s="178" t="s">
        <v>0</v>
      </c>
      <c r="F36" s="385" t="s">
        <v>19</v>
      </c>
      <c r="G36" s="386"/>
      <c r="H36" s="178" t="s">
        <v>0</v>
      </c>
      <c r="J36" s="369" t="s">
        <v>22</v>
      </c>
      <c r="K36" s="370"/>
      <c r="L36" s="178" t="s">
        <v>0</v>
      </c>
    </row>
    <row r="37" spans="1:12" x14ac:dyDescent="0.25">
      <c r="A37" s="383"/>
      <c r="B37" s="380" t="str">
        <f>B5</f>
        <v>jan-dez</v>
      </c>
      <c r="C37" s="372"/>
      <c r="D37" s="179" t="str">
        <f>D5</f>
        <v>2020/2019</v>
      </c>
      <c r="F37" s="367" t="str">
        <f>B5</f>
        <v>jan-dez</v>
      </c>
      <c r="G37" s="372"/>
      <c r="H37" s="179" t="str">
        <f>D37</f>
        <v>2020/2019</v>
      </c>
      <c r="J37" s="367" t="str">
        <f>B5</f>
        <v>jan-dez</v>
      </c>
      <c r="K37" s="368"/>
      <c r="L37" s="179" t="str">
        <f>L5</f>
        <v>2020/2019</v>
      </c>
    </row>
    <row r="38" spans="1:12" ht="19.5" customHeight="1" thickBot="1" x14ac:dyDescent="0.3">
      <c r="A38" s="384"/>
      <c r="B38" s="120">
        <f>B6</f>
        <v>2019</v>
      </c>
      <c r="C38" s="182">
        <f>C6</f>
        <v>2020</v>
      </c>
      <c r="D38" s="180" t="s">
        <v>1</v>
      </c>
      <c r="F38" s="31">
        <f>B6</f>
        <v>2019</v>
      </c>
      <c r="G38" s="182">
        <f>C6</f>
        <v>2020</v>
      </c>
      <c r="H38" s="323">
        <v>1000</v>
      </c>
      <c r="J38" s="31">
        <f>B6</f>
        <v>2019</v>
      </c>
      <c r="K38" s="182">
        <f>C6</f>
        <v>2020</v>
      </c>
      <c r="L38" s="180"/>
    </row>
    <row r="39" spans="1:12" ht="20.100000000000001" customHeight="1" x14ac:dyDescent="0.25">
      <c r="A39" s="45" t="s">
        <v>174</v>
      </c>
      <c r="B39" s="46">
        <v>2508.3800000000006</v>
      </c>
      <c r="C39" s="195">
        <v>2478.389999999999</v>
      </c>
      <c r="D39" s="67">
        <f>(C39-B39)/B39</f>
        <v>-1.1955923743612051E-2</v>
      </c>
      <c r="F39" s="46">
        <v>1998.6159999999991</v>
      </c>
      <c r="G39" s="195">
        <v>1840.3089999999997</v>
      </c>
      <c r="H39" s="67">
        <f>(G39-F39)/F39</f>
        <v>-7.9208312152008895E-2</v>
      </c>
      <c r="J39" s="40">
        <f>(F39/B39)*10</f>
        <v>7.9677560816144233</v>
      </c>
      <c r="K39" s="200">
        <f>(G39/C39)*10</f>
        <v>7.4254213420809503</v>
      </c>
      <c r="L39" s="76">
        <f t="shared" si="0"/>
        <v>-6.8066182495835806E-2</v>
      </c>
    </row>
    <row r="40" spans="1:12" ht="20.100000000000001" customHeight="1" x14ac:dyDescent="0.25">
      <c r="A40" s="45" t="s">
        <v>161</v>
      </c>
      <c r="B40" s="25">
        <v>2342.23</v>
      </c>
      <c r="C40" s="188">
        <v>2910.9700000000012</v>
      </c>
      <c r="D40" s="67">
        <f>(C40-B40)/B40</f>
        <v>0.24281987678409087</v>
      </c>
      <c r="F40" s="25">
        <v>1088.2399999999996</v>
      </c>
      <c r="G40" s="188">
        <v>1005.5790000000001</v>
      </c>
      <c r="H40" s="67">
        <f>(G40-F40)/F40</f>
        <v>-7.595842828787723E-2</v>
      </c>
      <c r="J40" s="40">
        <f>(F40/B40)*10</f>
        <v>4.6461705297942544</v>
      </c>
      <c r="K40" s="201">
        <f>(G40/C40)*10</f>
        <v>3.4544464559923309</v>
      </c>
      <c r="L40" s="67">
        <f t="shared" si="0"/>
        <v>-0.25649598226320297</v>
      </c>
    </row>
    <row r="41" spans="1:12" ht="20.100000000000001" customHeight="1" x14ac:dyDescent="0.25">
      <c r="A41" s="45" t="s">
        <v>168</v>
      </c>
      <c r="B41" s="25">
        <v>266.14</v>
      </c>
      <c r="C41" s="188">
        <v>934.4499999999997</v>
      </c>
      <c r="D41" s="67">
        <f>(C41-B41)/B41</f>
        <v>2.5111219658826172</v>
      </c>
      <c r="F41" s="25">
        <v>92.169000000000011</v>
      </c>
      <c r="G41" s="188">
        <v>341.50899999999996</v>
      </c>
      <c r="H41" s="67">
        <f>(G41-F41)/F41</f>
        <v>2.7052479684058621</v>
      </c>
      <c r="J41" s="40">
        <f>(F41/B41)*10</f>
        <v>3.4631772751183592</v>
      </c>
      <c r="K41" s="201">
        <f>(G41/C41)*10</f>
        <v>3.6546524693670079</v>
      </c>
      <c r="L41" s="67">
        <f t="shared" si="0"/>
        <v>5.5288880423282644E-2</v>
      </c>
    </row>
    <row r="42" spans="1:12" ht="20.100000000000001" customHeight="1" x14ac:dyDescent="0.25">
      <c r="A42" s="45" t="s">
        <v>166</v>
      </c>
      <c r="B42" s="25">
        <v>718.43000000000006</v>
      </c>
      <c r="C42" s="188">
        <v>855.97</v>
      </c>
      <c r="D42" s="67">
        <f>(C42-B42)/B42</f>
        <v>0.19144523474799208</v>
      </c>
      <c r="F42" s="25">
        <v>275.67699999999991</v>
      </c>
      <c r="G42" s="188">
        <v>321.98599999999999</v>
      </c>
      <c r="H42" s="67">
        <f>(G42-F42)/F42</f>
        <v>0.16798282047468632</v>
      </c>
      <c r="J42" s="40">
        <f>(F42/B42)*10</f>
        <v>3.8372144815778837</v>
      </c>
      <c r="K42" s="201">
        <f>(G42/C42)*10</f>
        <v>3.7616505251352268</v>
      </c>
      <c r="L42" s="67">
        <f t="shared" ref="L42:L48" si="5">(K42-J42)/J42</f>
        <v>-1.9692398432621515E-2</v>
      </c>
    </row>
    <row r="43" spans="1:12" ht="20.100000000000001" customHeight="1" x14ac:dyDescent="0.25">
      <c r="A43" s="45" t="s">
        <v>173</v>
      </c>
      <c r="B43" s="25">
        <v>259.06000000000012</v>
      </c>
      <c r="C43" s="188">
        <v>462.54</v>
      </c>
      <c r="D43" s="67">
        <f>(C43-B43)/B43</f>
        <v>0.78545510692503595</v>
      </c>
      <c r="F43" s="25">
        <v>157.65300000000002</v>
      </c>
      <c r="G43" s="188">
        <v>242.18299999999996</v>
      </c>
      <c r="H43" s="67">
        <f>(G43-F43)/F43</f>
        <v>0.53617755450260973</v>
      </c>
      <c r="J43" s="40">
        <f>(F43/B43)*10</f>
        <v>6.085578630433103</v>
      </c>
      <c r="K43" s="201">
        <f>(G43/C43)*10</f>
        <v>5.2359363514506843</v>
      </c>
      <c r="L43" s="67">
        <f t="shared" si="5"/>
        <v>-0.13961569319529946</v>
      </c>
    </row>
    <row r="44" spans="1:12" ht="20.100000000000001" customHeight="1" x14ac:dyDescent="0.25">
      <c r="A44" s="45" t="s">
        <v>167</v>
      </c>
      <c r="B44" s="25">
        <v>466.16999999999985</v>
      </c>
      <c r="C44" s="188">
        <v>296.80000000000007</v>
      </c>
      <c r="D44" s="67">
        <f>(C44-B44)/B44</f>
        <v>-0.36332239311838993</v>
      </c>
      <c r="F44" s="25">
        <v>399.34700000000004</v>
      </c>
      <c r="G44" s="188">
        <v>187.62400000000005</v>
      </c>
      <c r="H44" s="67">
        <f>(G44-F44)/F44</f>
        <v>-0.53017300743463691</v>
      </c>
      <c r="J44" s="40">
        <f>(F44/B44)*10</f>
        <v>8.5665529742368705</v>
      </c>
      <c r="K44" s="201">
        <f>(G44/C44)*10</f>
        <v>6.3215633423180595</v>
      </c>
      <c r="L44" s="67">
        <f t="shared" si="5"/>
        <v>-0.26206452451416729</v>
      </c>
    </row>
    <row r="45" spans="1:12" ht="20.100000000000001" customHeight="1" x14ac:dyDescent="0.25">
      <c r="A45" s="45" t="s">
        <v>170</v>
      </c>
      <c r="B45" s="25">
        <v>545.61999999999989</v>
      </c>
      <c r="C45" s="188">
        <v>363.78000000000009</v>
      </c>
      <c r="D45" s="67">
        <f>(C45-B45)/B45</f>
        <v>-0.33327224075363776</v>
      </c>
      <c r="F45" s="25">
        <v>208.38500000000005</v>
      </c>
      <c r="G45" s="188">
        <v>145.72299999999996</v>
      </c>
      <c r="H45" s="67">
        <f>(G45-F45)/F45</f>
        <v>-0.30070302564963924</v>
      </c>
      <c r="J45" s="40">
        <f>(F45/B45)*10</f>
        <v>3.8192331659396666</v>
      </c>
      <c r="K45" s="201">
        <f>(G45/C45)*10</f>
        <v>4.0058002089174751</v>
      </c>
      <c r="L45" s="67">
        <f t="shared" si="5"/>
        <v>4.8849346157137929E-2</v>
      </c>
    </row>
    <row r="46" spans="1:12" ht="20.100000000000001" customHeight="1" x14ac:dyDescent="0.25">
      <c r="A46" s="45" t="s">
        <v>172</v>
      </c>
      <c r="B46" s="25">
        <v>299.27</v>
      </c>
      <c r="C46" s="188">
        <v>213.89</v>
      </c>
      <c r="D46" s="67">
        <f>(C46-B46)/B46</f>
        <v>-0.28529421592541854</v>
      </c>
      <c r="F46" s="25">
        <v>80.752999999999986</v>
      </c>
      <c r="G46" s="188">
        <v>100.86100000000002</v>
      </c>
      <c r="H46" s="67">
        <f>(G46-F46)/F46</f>
        <v>0.24900622887075446</v>
      </c>
      <c r="J46" s="40">
        <f>(F46/B46)*10</f>
        <v>2.6983326093494164</v>
      </c>
      <c r="K46" s="201">
        <f>(G46/C46)*10</f>
        <v>4.7155547243910432</v>
      </c>
      <c r="L46" s="67">
        <f t="shared" si="5"/>
        <v>0.74758097206110952</v>
      </c>
    </row>
    <row r="47" spans="1:12" ht="20.100000000000001" customHeight="1" x14ac:dyDescent="0.25">
      <c r="A47" s="45" t="s">
        <v>177</v>
      </c>
      <c r="B47" s="25">
        <v>265.77</v>
      </c>
      <c r="C47" s="188">
        <v>224.73999999999995</v>
      </c>
      <c r="D47" s="67">
        <f>(C47-B47)/B47</f>
        <v>-0.15438160815742949</v>
      </c>
      <c r="F47" s="25">
        <v>88.460000000000008</v>
      </c>
      <c r="G47" s="188">
        <v>69.269000000000005</v>
      </c>
      <c r="H47" s="67">
        <f>(G47-F47)/F47</f>
        <v>-0.21694551209586255</v>
      </c>
      <c r="J47" s="40">
        <f>(F47/B47)*10</f>
        <v>3.3284418858411415</v>
      </c>
      <c r="K47" s="201">
        <f>(G47/C47)*10</f>
        <v>3.0821838569013087</v>
      </c>
      <c r="L47" s="67">
        <f t="shared" si="5"/>
        <v>-7.3985978240266065E-2</v>
      </c>
    </row>
    <row r="48" spans="1:12" ht="20.100000000000001" customHeight="1" x14ac:dyDescent="0.25">
      <c r="A48" s="45" t="s">
        <v>188</v>
      </c>
      <c r="B48" s="25">
        <v>84.179999999999993</v>
      </c>
      <c r="C48" s="188">
        <v>141.62</v>
      </c>
      <c r="D48" s="67">
        <f>(C48-B48)/B48</f>
        <v>0.68234735091470677</v>
      </c>
      <c r="F48" s="25">
        <v>33.317</v>
      </c>
      <c r="G48" s="188">
        <v>49.940999999999995</v>
      </c>
      <c r="H48" s="67">
        <f>(G48-F48)/F48</f>
        <v>0.49896449260137454</v>
      </c>
      <c r="J48" s="40">
        <f>(F48/B48)*10</f>
        <v>3.9578284628177718</v>
      </c>
      <c r="K48" s="201">
        <f>(G48/C48)*10</f>
        <v>3.5264086993362516</v>
      </c>
      <c r="L48" s="67">
        <f t="shared" si="5"/>
        <v>-0.10900415910758582</v>
      </c>
    </row>
    <row r="49" spans="1:12" ht="20.100000000000001" customHeight="1" x14ac:dyDescent="0.25">
      <c r="A49" s="45" t="s">
        <v>194</v>
      </c>
      <c r="B49" s="25">
        <v>0.23</v>
      </c>
      <c r="C49" s="188">
        <v>67.430000000000007</v>
      </c>
      <c r="D49" s="67">
        <f>(C49-B49)/B49</f>
        <v>292.17391304347825</v>
      </c>
      <c r="F49" s="25">
        <v>7.5999999999999998E-2</v>
      </c>
      <c r="G49" s="188">
        <v>34.527000000000001</v>
      </c>
      <c r="H49" s="67">
        <f>(G49-F49)/F49</f>
        <v>453.3026315789474</v>
      </c>
      <c r="J49" s="40">
        <f>(F49/B49)*10</f>
        <v>3.3043478260869561</v>
      </c>
      <c r="K49" s="201">
        <f>(G49/C49)*10</f>
        <v>5.1204211775174251</v>
      </c>
      <c r="L49" s="67">
        <f t="shared" ref="L49" si="6">(K49-J49)/J49</f>
        <v>0.54960114582764197</v>
      </c>
    </row>
    <row r="50" spans="1:12" ht="20.100000000000001" customHeight="1" x14ac:dyDescent="0.25">
      <c r="A50" s="45" t="s">
        <v>180</v>
      </c>
      <c r="B50" s="25">
        <v>8.6000000000000014</v>
      </c>
      <c r="C50" s="188">
        <v>74.38</v>
      </c>
      <c r="D50" s="67">
        <f>(C50-B50)/B50</f>
        <v>7.6488372093023242</v>
      </c>
      <c r="F50" s="25">
        <v>3.5829999999999993</v>
      </c>
      <c r="G50" s="188">
        <v>34.496000000000002</v>
      </c>
      <c r="H50" s="67">
        <f>(G50-F50)/F50</f>
        <v>8.6276862963996681</v>
      </c>
      <c r="J50" s="40">
        <f>(F50/B50)*10</f>
        <v>4.1662790697674401</v>
      </c>
      <c r="K50" s="201">
        <f>(G50/C50)*10</f>
        <v>4.6378058617908042</v>
      </c>
      <c r="L50" s="67">
        <f t="shared" ref="L50:L53" si="7">(K50-J50)/J50</f>
        <v>0.11317695817473997</v>
      </c>
    </row>
    <row r="51" spans="1:12" ht="20.100000000000001" customHeight="1" x14ac:dyDescent="0.25">
      <c r="A51" s="45" t="s">
        <v>185</v>
      </c>
      <c r="B51" s="25">
        <v>37.17</v>
      </c>
      <c r="C51" s="188">
        <v>112.50999999999998</v>
      </c>
      <c r="D51" s="67">
        <f>(C51-B51)/B51</f>
        <v>2.0269034167339246</v>
      </c>
      <c r="F51" s="25">
        <v>10.352</v>
      </c>
      <c r="G51" s="188">
        <v>33.952999999999996</v>
      </c>
      <c r="H51" s="67">
        <f>(G51-F51)/F51</f>
        <v>2.2798493044822252</v>
      </c>
      <c r="J51" s="40">
        <f>(F51/B51)*10</f>
        <v>2.7850417002959378</v>
      </c>
      <c r="K51" s="201">
        <f>(G51/C51)*10</f>
        <v>3.0177761976713184</v>
      </c>
      <c r="L51" s="67">
        <f t="shared" si="7"/>
        <v>8.3565893232640048E-2</v>
      </c>
    </row>
    <row r="52" spans="1:12" ht="20.100000000000001" customHeight="1" x14ac:dyDescent="0.25">
      <c r="A52" s="45" t="s">
        <v>187</v>
      </c>
      <c r="B52" s="25">
        <v>5.2299999999999995</v>
      </c>
      <c r="C52" s="188">
        <v>86.070000000000007</v>
      </c>
      <c r="D52" s="67">
        <f>(C52-B52)/B52</f>
        <v>15.456978967495221</v>
      </c>
      <c r="F52" s="25">
        <v>1.8260000000000001</v>
      </c>
      <c r="G52" s="188">
        <v>30.457999999999998</v>
      </c>
      <c r="H52" s="67">
        <f>(G52-F52)/F52</f>
        <v>15.680175246440305</v>
      </c>
      <c r="J52" s="40">
        <f>(F52/B52)*10</f>
        <v>3.4913957934990441</v>
      </c>
      <c r="K52" s="201">
        <f>(G52/C52)*10</f>
        <v>3.5387475310793537</v>
      </c>
      <c r="L52" s="67">
        <f t="shared" si="7"/>
        <v>1.3562408956463275E-2</v>
      </c>
    </row>
    <row r="53" spans="1:12" ht="20.100000000000001" customHeight="1" x14ac:dyDescent="0.25">
      <c r="A53" s="45" t="s">
        <v>189</v>
      </c>
      <c r="B53" s="25">
        <v>27.06</v>
      </c>
      <c r="C53" s="188">
        <v>78.509999999999991</v>
      </c>
      <c r="D53" s="67">
        <f>(C53-B53)/B53</f>
        <v>1.9013303769401326</v>
      </c>
      <c r="F53" s="25">
        <v>12.303000000000001</v>
      </c>
      <c r="G53" s="188">
        <v>29.409000000000002</v>
      </c>
      <c r="H53" s="67">
        <f>(G53-F53)/F53</f>
        <v>1.3903925871738601</v>
      </c>
      <c r="J53" s="40">
        <f>(F53/B53)*10</f>
        <v>4.5465631929046566</v>
      </c>
      <c r="K53" s="201">
        <f>(G53/C53)*10</f>
        <v>3.745892243026367</v>
      </c>
      <c r="L53" s="67">
        <f t="shared" si="7"/>
        <v>-0.17610465661795102</v>
      </c>
    </row>
    <row r="54" spans="1:12" ht="20.100000000000001" customHeight="1" x14ac:dyDescent="0.25">
      <c r="A54" s="45" t="s">
        <v>186</v>
      </c>
      <c r="B54" s="25">
        <v>238.23000000000002</v>
      </c>
      <c r="C54" s="188">
        <v>87.640000000000015</v>
      </c>
      <c r="D54" s="67">
        <f>(C54-B54)/B54</f>
        <v>-0.63212021995550516</v>
      </c>
      <c r="F54" s="25">
        <v>74.971000000000004</v>
      </c>
      <c r="G54" s="188">
        <v>27.879000000000001</v>
      </c>
      <c r="H54" s="67">
        <f>(G54-F54)/F54</f>
        <v>-0.62813621266889863</v>
      </c>
      <c r="J54" s="40">
        <f>(F54/B54)*10</f>
        <v>3.1470007975485874</v>
      </c>
      <c r="K54" s="201">
        <f>(G54/C54)*10</f>
        <v>3.1810816978548608</v>
      </c>
      <c r="L54" s="67">
        <f t="shared" ref="L54" si="8">(K54-J54)/J54</f>
        <v>1.0829644635877229E-2</v>
      </c>
    </row>
    <row r="55" spans="1:12" ht="20.100000000000001" customHeight="1" thickBot="1" x14ac:dyDescent="0.3">
      <c r="A55" s="14" t="s">
        <v>17</v>
      </c>
      <c r="B55" s="25">
        <f>B56-SUM(B39:B54)</f>
        <v>967.80999999999949</v>
      </c>
      <c r="C55" s="188">
        <f>C56-SUM(C39:C54)</f>
        <v>189.44000000000233</v>
      </c>
      <c r="D55" s="67">
        <f>(C55-B55)/B55</f>
        <v>-0.80425910044326632</v>
      </c>
      <c r="F55" s="25">
        <f>F56-SUM(F39:F54)</f>
        <v>330.23200000000179</v>
      </c>
      <c r="G55" s="188">
        <f>G56-SUM(G39:G54)</f>
        <v>79.100999999998749</v>
      </c>
      <c r="H55" s="67">
        <f>(G55-F55)/F55</f>
        <v>-0.76046839797476218</v>
      </c>
      <c r="J55" s="40">
        <f>(F55/B55)*10</f>
        <v>3.4121573449334264</v>
      </c>
      <c r="K55" s="201">
        <f>(G55/C55)*10</f>
        <v>4.1755173141890713</v>
      </c>
      <c r="L55" s="67">
        <f t="shared" ref="L55" si="9">(K55-J55)/J55</f>
        <v>0.22371769296897376</v>
      </c>
    </row>
    <row r="56" spans="1:12" ht="26.25" customHeight="1" thickBot="1" x14ac:dyDescent="0.3">
      <c r="A56" s="18" t="s">
        <v>18</v>
      </c>
      <c r="B56" s="47">
        <v>9039.5800000000017</v>
      </c>
      <c r="C56" s="199">
        <v>9579.1300000000028</v>
      </c>
      <c r="D56" s="72">
        <f>(C56-B56)/B56</f>
        <v>5.9687507605441954E-2</v>
      </c>
      <c r="E56" s="2"/>
      <c r="F56" s="47">
        <v>4855.9599999999991</v>
      </c>
      <c r="G56" s="199">
        <v>4574.8069999999989</v>
      </c>
      <c r="H56" s="72">
        <f>(G56-F56)/F56</f>
        <v>-5.7898541174144821E-2</v>
      </c>
      <c r="I56" s="2"/>
      <c r="J56" s="35">
        <f>(F56/B56)*10</f>
        <v>5.3718867469506302</v>
      </c>
      <c r="K56" s="194">
        <f>(G56/C56)*10</f>
        <v>4.7758063623731983</v>
      </c>
      <c r="L56" s="72">
        <f t="shared" si="0"/>
        <v>-0.11096294703454031</v>
      </c>
    </row>
    <row r="58" spans="1:12" ht="15.75" thickBot="1" x14ac:dyDescent="0.3"/>
    <row r="59" spans="1:12" x14ac:dyDescent="0.25">
      <c r="A59" s="382" t="s">
        <v>15</v>
      </c>
      <c r="B59" s="377" t="s">
        <v>1</v>
      </c>
      <c r="C59" s="370"/>
      <c r="D59" s="178" t="s">
        <v>0</v>
      </c>
      <c r="F59" s="385" t="s">
        <v>19</v>
      </c>
      <c r="G59" s="386"/>
      <c r="H59" s="178" t="s">
        <v>0</v>
      </c>
      <c r="J59" s="369" t="s">
        <v>22</v>
      </c>
      <c r="K59" s="370"/>
      <c r="L59" s="178" t="s">
        <v>0</v>
      </c>
    </row>
    <row r="60" spans="1:12" x14ac:dyDescent="0.25">
      <c r="A60" s="383"/>
      <c r="B60" s="380" t="str">
        <f>B5</f>
        <v>jan-dez</v>
      </c>
      <c r="C60" s="372"/>
      <c r="D60" s="179" t="str">
        <f>D37</f>
        <v>2020/2019</v>
      </c>
      <c r="F60" s="367" t="str">
        <f>B5</f>
        <v>jan-dez</v>
      </c>
      <c r="G60" s="372"/>
      <c r="H60" s="179" t="str">
        <f>H37</f>
        <v>2020/2019</v>
      </c>
      <c r="J60" s="367" t="str">
        <f>B5</f>
        <v>jan-dez</v>
      </c>
      <c r="K60" s="368"/>
      <c r="L60" s="179" t="str">
        <f>L37</f>
        <v>2020/2019</v>
      </c>
    </row>
    <row r="61" spans="1:12" ht="19.5" customHeight="1" thickBot="1" x14ac:dyDescent="0.3">
      <c r="A61" s="384"/>
      <c r="B61" s="120">
        <f>B6</f>
        <v>2019</v>
      </c>
      <c r="C61" s="182">
        <f>C6</f>
        <v>2020</v>
      </c>
      <c r="D61" s="180" t="s">
        <v>1</v>
      </c>
      <c r="F61" s="31">
        <f>B6</f>
        <v>2019</v>
      </c>
      <c r="G61" s="182">
        <f>C6</f>
        <v>2020</v>
      </c>
      <c r="H61" s="323">
        <v>1000</v>
      </c>
      <c r="J61" s="31">
        <f>B6</f>
        <v>2019</v>
      </c>
      <c r="K61" s="182">
        <f>C6</f>
        <v>2020</v>
      </c>
      <c r="L61" s="180"/>
    </row>
    <row r="62" spans="1:12" ht="20.100000000000001" customHeight="1" x14ac:dyDescent="0.25">
      <c r="A62" s="45" t="s">
        <v>171</v>
      </c>
      <c r="B62" s="46">
        <v>1165.1100000000001</v>
      </c>
      <c r="C62" s="195">
        <v>1953.7900000000004</v>
      </c>
      <c r="D62" s="76">
        <f>(C62-B62)/B62</f>
        <v>0.67691462608680741</v>
      </c>
      <c r="F62" s="25">
        <v>947.18699999999978</v>
      </c>
      <c r="G62" s="195">
        <v>1066.4770000000003</v>
      </c>
      <c r="H62" s="76">
        <f>(G62-F62)/F62</f>
        <v>0.12594133998883067</v>
      </c>
      <c r="J62" s="49">
        <f>(F62/B62)*10</f>
        <v>8.1295929139737861</v>
      </c>
      <c r="K62" s="197">
        <f>(G62/C62)*10</f>
        <v>5.4585037286504701</v>
      </c>
      <c r="L62" s="76">
        <f t="shared" si="0"/>
        <v>-0.32856370713618849</v>
      </c>
    </row>
    <row r="63" spans="1:12" ht="20.100000000000001" customHeight="1" x14ac:dyDescent="0.25">
      <c r="A63" s="45" t="s">
        <v>164</v>
      </c>
      <c r="B63" s="25">
        <v>1222.7499999999998</v>
      </c>
      <c r="C63" s="188">
        <v>832.9100000000002</v>
      </c>
      <c r="D63" s="67">
        <f>(C63-B63)/B63</f>
        <v>-0.31882232672255134</v>
      </c>
      <c r="F63" s="25">
        <v>1113.0059999999999</v>
      </c>
      <c r="G63" s="188">
        <v>830.92099999999982</v>
      </c>
      <c r="H63" s="67">
        <f>(G63-F63)/F63</f>
        <v>-0.25344427613148546</v>
      </c>
      <c r="J63" s="48">
        <f>(F63/B63)*10</f>
        <v>9.1024821099979558</v>
      </c>
      <c r="K63" s="191">
        <f>(G63/C63)*10</f>
        <v>9.9761198688933934</v>
      </c>
      <c r="L63" s="67">
        <f t="shared" si="0"/>
        <v>9.5977970441255153E-2</v>
      </c>
    </row>
    <row r="64" spans="1:12" ht="20.100000000000001" customHeight="1" x14ac:dyDescent="0.25">
      <c r="A64" s="45" t="s">
        <v>162</v>
      </c>
      <c r="B64" s="25">
        <v>1567.4200000000003</v>
      </c>
      <c r="C64" s="188">
        <v>1320.4599999999998</v>
      </c>
      <c r="D64" s="67">
        <f>(C64-B64)/B64</f>
        <v>-0.15755828048640469</v>
      </c>
      <c r="F64" s="25">
        <v>800.66099999999972</v>
      </c>
      <c r="G64" s="188">
        <v>703.28899999999999</v>
      </c>
      <c r="H64" s="67">
        <f>(G64-F64)/F64</f>
        <v>-0.12161451600614963</v>
      </c>
      <c r="J64" s="48">
        <f>(F64/B64)*10</f>
        <v>5.1081458702836482</v>
      </c>
      <c r="K64" s="191">
        <f>(G64/C64)*10</f>
        <v>5.3260909077139793</v>
      </c>
      <c r="L64" s="67">
        <f t="shared" si="0"/>
        <v>4.2666173395363299E-2</v>
      </c>
    </row>
    <row r="65" spans="1:12" ht="20.100000000000001" customHeight="1" x14ac:dyDescent="0.25">
      <c r="A65" s="45" t="s">
        <v>163</v>
      </c>
      <c r="B65" s="25"/>
      <c r="C65" s="188">
        <v>985.32</v>
      </c>
      <c r="D65" s="67"/>
      <c r="F65" s="25"/>
      <c r="G65" s="188">
        <v>392.79599999999994</v>
      </c>
      <c r="H65" s="67"/>
      <c r="J65" s="48"/>
      <c r="K65" s="191">
        <f>(G65/C65)*10</f>
        <v>3.9864815491413945</v>
      </c>
      <c r="L65" s="67"/>
    </row>
    <row r="66" spans="1:12" ht="20.100000000000001" customHeight="1" x14ac:dyDescent="0.25">
      <c r="A66" s="45" t="s">
        <v>179</v>
      </c>
      <c r="B66" s="25">
        <v>56.360000000000007</v>
      </c>
      <c r="C66" s="188">
        <v>1227.6099999999999</v>
      </c>
      <c r="D66" s="67">
        <f>(C66-B66)/B66</f>
        <v>20.781582682753722</v>
      </c>
      <c r="F66" s="25">
        <v>23.892999999999997</v>
      </c>
      <c r="G66" s="188">
        <v>355.267</v>
      </c>
      <c r="H66" s="67">
        <f>(G66-F66)/F66</f>
        <v>13.869082995019465</v>
      </c>
      <c r="J66" s="48">
        <f>(F66/B66)*10</f>
        <v>4.2393541518807654</v>
      </c>
      <c r="K66" s="191">
        <f>(G66/C66)*10</f>
        <v>2.893972841537622</v>
      </c>
      <c r="L66" s="67">
        <f t="shared" ref="L66:L68" si="10">(K66-J66)/J66</f>
        <v>-0.31735525321617036</v>
      </c>
    </row>
    <row r="67" spans="1:12" ht="20.100000000000001" customHeight="1" x14ac:dyDescent="0.25">
      <c r="A67" s="45" t="s">
        <v>169</v>
      </c>
      <c r="B67" s="25">
        <v>391.78000000000003</v>
      </c>
      <c r="C67" s="188">
        <v>501.14999999999986</v>
      </c>
      <c r="D67" s="67">
        <f>(C67-B67)/B67</f>
        <v>0.27916177446526069</v>
      </c>
      <c r="F67" s="25">
        <v>292.85199999999998</v>
      </c>
      <c r="G67" s="188">
        <v>284.19500000000005</v>
      </c>
      <c r="H67" s="67">
        <f>(G67-F67)/F67</f>
        <v>-2.9561006924999408E-2</v>
      </c>
      <c r="J67" s="48">
        <f>(F67/B67)*10</f>
        <v>7.4749093879217918</v>
      </c>
      <c r="K67" s="191">
        <f>(G67/C67)*10</f>
        <v>5.6708570288336846</v>
      </c>
      <c r="L67" s="67">
        <f t="shared" si="10"/>
        <v>-0.24134772282365793</v>
      </c>
    </row>
    <row r="68" spans="1:12" ht="20.100000000000001" customHeight="1" x14ac:dyDescent="0.25">
      <c r="A68" s="45" t="s">
        <v>165</v>
      </c>
      <c r="B68" s="25">
        <v>478.49000000000007</v>
      </c>
      <c r="C68" s="188">
        <v>520.99</v>
      </c>
      <c r="D68" s="67">
        <f>(C68-B68)/B68</f>
        <v>8.8821082990239997E-2</v>
      </c>
      <c r="F68" s="25">
        <v>213.94900000000001</v>
      </c>
      <c r="G68" s="188">
        <v>207.53500000000005</v>
      </c>
      <c r="H68" s="67">
        <f>(G68-F68)/F68</f>
        <v>-2.997910717040023E-2</v>
      </c>
      <c r="J68" s="48">
        <f>(F68/B68)*10</f>
        <v>4.4713369140420909</v>
      </c>
      <c r="K68" s="191">
        <f>(G68/C68)*10</f>
        <v>3.9834737710896571</v>
      </c>
      <c r="L68" s="67">
        <f t="shared" si="10"/>
        <v>-0.10910900975059946</v>
      </c>
    </row>
    <row r="69" spans="1:12" ht="20.100000000000001" customHeight="1" x14ac:dyDescent="0.25">
      <c r="A69" s="45" t="s">
        <v>181</v>
      </c>
      <c r="B69" s="25">
        <v>433.24999999999994</v>
      </c>
      <c r="C69" s="188">
        <v>499.18999999999988</v>
      </c>
      <c r="D69" s="67">
        <f>(C69-B69)/B69</f>
        <v>0.15219849971148286</v>
      </c>
      <c r="F69" s="25">
        <v>168.93899999999996</v>
      </c>
      <c r="G69" s="188">
        <v>188.239</v>
      </c>
      <c r="H69" s="67">
        <f>(G69-F69)/F69</f>
        <v>0.11424241886124603</v>
      </c>
      <c r="J69" s="48">
        <f>(F69/B69)*10</f>
        <v>3.8993421811886897</v>
      </c>
      <c r="K69" s="191">
        <f>(G69/C69)*10</f>
        <v>3.7708888399206724</v>
      </c>
      <c r="L69" s="67">
        <f t="shared" si="0"/>
        <v>-3.2942310599902047E-2</v>
      </c>
    </row>
    <row r="70" spans="1:12" ht="20.100000000000001" customHeight="1" x14ac:dyDescent="0.25">
      <c r="A70" s="45" t="s">
        <v>212</v>
      </c>
      <c r="B70" s="25">
        <v>935.99</v>
      </c>
      <c r="C70" s="188">
        <v>654.66</v>
      </c>
      <c r="D70" s="67">
        <f>(C70-B70)/B70</f>
        <v>-0.30056945052831763</v>
      </c>
      <c r="F70" s="25">
        <v>265.44599999999997</v>
      </c>
      <c r="G70" s="188">
        <v>175.221</v>
      </c>
      <c r="H70" s="67">
        <f>(G70-F70)/F70</f>
        <v>-0.33989964060486871</v>
      </c>
      <c r="J70" s="48">
        <f>(F70/B70)*10</f>
        <v>2.8359918375196314</v>
      </c>
      <c r="K70" s="191">
        <f>(G70/C70)*10</f>
        <v>2.6765191091558975</v>
      </c>
      <c r="L70" s="67">
        <f t="shared" si="0"/>
        <v>-5.6231730378747936E-2</v>
      </c>
    </row>
    <row r="71" spans="1:12" ht="20.100000000000001" customHeight="1" x14ac:dyDescent="0.25">
      <c r="A71" s="45" t="s">
        <v>175</v>
      </c>
      <c r="B71" s="25">
        <v>73.63000000000001</v>
      </c>
      <c r="C71" s="188">
        <v>249.80000000000004</v>
      </c>
      <c r="D71" s="67">
        <f>(C71-B71)/B71</f>
        <v>2.3926388700258046</v>
      </c>
      <c r="F71" s="25">
        <v>49.248000000000005</v>
      </c>
      <c r="G71" s="188">
        <v>173.85999999999999</v>
      </c>
      <c r="H71" s="67">
        <f>(G71-F71)/F71</f>
        <v>2.5302956465237161</v>
      </c>
      <c r="J71" s="48">
        <f>(F71/B71)*10</f>
        <v>6.6885780252614424</v>
      </c>
      <c r="K71" s="191">
        <f>(G71/C71)*10</f>
        <v>6.9599679743795022</v>
      </c>
      <c r="L71" s="67">
        <f t="shared" si="0"/>
        <v>4.0575133921301867E-2</v>
      </c>
    </row>
    <row r="72" spans="1:12" ht="20.100000000000001" customHeight="1" x14ac:dyDescent="0.25">
      <c r="A72" s="45" t="s">
        <v>199</v>
      </c>
      <c r="B72" s="25">
        <v>54.260000000000005</v>
      </c>
      <c r="C72" s="188">
        <v>30.289999999999996</v>
      </c>
      <c r="D72" s="67">
        <f>(C72-B72)/B72</f>
        <v>-0.44176188720973109</v>
      </c>
      <c r="F72" s="25">
        <v>229.7420000000001</v>
      </c>
      <c r="G72" s="188">
        <v>138.001</v>
      </c>
      <c r="H72" s="67">
        <f>(G72-F72)/F72</f>
        <v>-0.39932184798600195</v>
      </c>
      <c r="J72" s="48">
        <f>(F72/B72)*10</f>
        <v>42.340950976778487</v>
      </c>
      <c r="K72" s="191">
        <f>(G72/C72)*10</f>
        <v>45.559920765929355</v>
      </c>
      <c r="L72" s="67">
        <f t="shared" ref="L72:L88" si="11">(K72-J72)/J72</f>
        <v>7.6024976172979292E-2</v>
      </c>
    </row>
    <row r="73" spans="1:12" ht="20.100000000000001" customHeight="1" x14ac:dyDescent="0.25">
      <c r="A73" s="45" t="s">
        <v>183</v>
      </c>
      <c r="B73" s="25">
        <v>378.10999999999996</v>
      </c>
      <c r="C73" s="188">
        <v>391.59000000000003</v>
      </c>
      <c r="D73" s="67">
        <f>(C73-B73)/B73</f>
        <v>3.5651001031446077E-2</v>
      </c>
      <c r="F73" s="25">
        <v>103.29700000000001</v>
      </c>
      <c r="G73" s="188">
        <v>115.96200000000002</v>
      </c>
      <c r="H73" s="67">
        <f>(G73-F73)/F73</f>
        <v>0.12260762655256208</v>
      </c>
      <c r="J73" s="48">
        <f>(F73/B73)*10</f>
        <v>2.7319298616804639</v>
      </c>
      <c r="K73" s="191">
        <f>(G73/C73)*10</f>
        <v>2.9613115758829389</v>
      </c>
      <c r="L73" s="67">
        <f t="shared" si="11"/>
        <v>8.3963251553382773E-2</v>
      </c>
    </row>
    <row r="74" spans="1:12" ht="20.100000000000001" customHeight="1" x14ac:dyDescent="0.25">
      <c r="A74" s="45" t="s">
        <v>225</v>
      </c>
      <c r="B74" s="25">
        <v>90.210000000000008</v>
      </c>
      <c r="C74" s="188">
        <v>95.92</v>
      </c>
      <c r="D74" s="67">
        <f>(C74-B74)/B74</f>
        <v>6.3296752023057234E-2</v>
      </c>
      <c r="F74" s="25">
        <v>34.082999999999998</v>
      </c>
      <c r="G74" s="188">
        <v>50.13000000000001</v>
      </c>
      <c r="H74" s="67">
        <f>(G74-F74)/F74</f>
        <v>0.47082123052548225</v>
      </c>
      <c r="J74" s="48">
        <f>(F74/B74)*10</f>
        <v>3.7781842367808443</v>
      </c>
      <c r="K74" s="191">
        <f>(G74/C74)*10</f>
        <v>5.2262301918265228</v>
      </c>
      <c r="L74" s="67">
        <f t="shared" si="11"/>
        <v>0.38326504593102334</v>
      </c>
    </row>
    <row r="75" spans="1:12" ht="20.100000000000001" customHeight="1" x14ac:dyDescent="0.25">
      <c r="A75" s="45" t="s">
        <v>176</v>
      </c>
      <c r="B75" s="25">
        <v>203.32999999999998</v>
      </c>
      <c r="C75" s="188">
        <v>94.890000000000029</v>
      </c>
      <c r="D75" s="67">
        <f>(C75-B75)/B75</f>
        <v>-0.53332021836423527</v>
      </c>
      <c r="F75" s="25">
        <v>84.92</v>
      </c>
      <c r="G75" s="188">
        <v>49.557000000000016</v>
      </c>
      <c r="H75" s="67">
        <f>(G75-F75)/F75</f>
        <v>-0.41642722562411666</v>
      </c>
      <c r="J75" s="48">
        <f>(F75/B75)*10</f>
        <v>4.1764619092116266</v>
      </c>
      <c r="K75" s="191">
        <f>(G75/C75)*10</f>
        <v>5.222573506165034</v>
      </c>
      <c r="L75" s="67">
        <f t="shared" si="11"/>
        <v>0.25047794513487553</v>
      </c>
    </row>
    <row r="76" spans="1:12" ht="20.100000000000001" customHeight="1" x14ac:dyDescent="0.25">
      <c r="A76" s="45" t="s">
        <v>182</v>
      </c>
      <c r="B76" s="25">
        <v>131.00000000000003</v>
      </c>
      <c r="C76" s="188">
        <v>108.24</v>
      </c>
      <c r="D76" s="67">
        <f>(C76-B76)/B76</f>
        <v>-0.17374045801526738</v>
      </c>
      <c r="F76" s="25">
        <v>68.757000000000005</v>
      </c>
      <c r="G76" s="188">
        <v>47.427000000000007</v>
      </c>
      <c r="H76" s="67">
        <f>(G76-F76)/F76</f>
        <v>-0.31022295911688985</v>
      </c>
      <c r="J76" s="48">
        <f>(F76/B76)*10</f>
        <v>5.2486259541984728</v>
      </c>
      <c r="K76" s="191">
        <f>(G76/C76)*10</f>
        <v>4.3816518847006662</v>
      </c>
      <c r="L76" s="67">
        <f t="shared" si="11"/>
        <v>-0.16518114970724823</v>
      </c>
    </row>
    <row r="77" spans="1:12" ht="20.100000000000001" customHeight="1" x14ac:dyDescent="0.25">
      <c r="A77" s="45" t="s">
        <v>197</v>
      </c>
      <c r="B77" s="25">
        <v>187.58000000000004</v>
      </c>
      <c r="C77" s="188">
        <v>176.59999999999997</v>
      </c>
      <c r="D77" s="67">
        <f>(C77-B77)/B77</f>
        <v>-5.8535025055976506E-2</v>
      </c>
      <c r="F77" s="25">
        <v>61.118000000000009</v>
      </c>
      <c r="G77" s="188">
        <v>44.398000000000003</v>
      </c>
      <c r="H77" s="67">
        <f>(G77-F77)/F77</f>
        <v>-0.27356916129454506</v>
      </c>
      <c r="J77" s="48">
        <f>(F77/B77)*10</f>
        <v>3.2582364857660728</v>
      </c>
      <c r="K77" s="191">
        <f>(G77/C77)*10</f>
        <v>2.514043035107588</v>
      </c>
      <c r="L77" s="67">
        <f t="shared" si="11"/>
        <v>-0.22840375580764849</v>
      </c>
    </row>
    <row r="78" spans="1:12" ht="20.100000000000001" customHeight="1" x14ac:dyDescent="0.25">
      <c r="A78" s="45" t="s">
        <v>198</v>
      </c>
      <c r="B78" s="25">
        <v>107.67999999999998</v>
      </c>
      <c r="C78" s="188">
        <v>161.23000000000005</v>
      </c>
      <c r="D78" s="67">
        <f>(C78-B78)/B78</f>
        <v>0.49730683506686552</v>
      </c>
      <c r="F78" s="25">
        <v>45.719999999999992</v>
      </c>
      <c r="G78" s="188">
        <v>42.611999999999995</v>
      </c>
      <c r="H78" s="67">
        <f>(G78-F78)/F78</f>
        <v>-6.7979002624671866E-2</v>
      </c>
      <c r="J78" s="48">
        <f>(F78/B78)*10</f>
        <v>4.2459138187221397</v>
      </c>
      <c r="K78" s="191">
        <f>(G78/C78)*10</f>
        <v>2.6429324567388193</v>
      </c>
      <c r="L78" s="67">
        <f t="shared" si="11"/>
        <v>-0.37753506793167968</v>
      </c>
    </row>
    <row r="79" spans="1:12" ht="20.100000000000001" customHeight="1" x14ac:dyDescent="0.25">
      <c r="A79" s="45" t="s">
        <v>201</v>
      </c>
      <c r="B79" s="25">
        <v>260.68999999999994</v>
      </c>
      <c r="C79" s="188">
        <v>196.05</v>
      </c>
      <c r="D79" s="67">
        <f>(C79-B79)/B79</f>
        <v>-0.24795734397176702</v>
      </c>
      <c r="F79" s="25">
        <v>50.750000000000007</v>
      </c>
      <c r="G79" s="188">
        <v>32.399000000000001</v>
      </c>
      <c r="H79" s="67">
        <f>(G79-F79)/F79</f>
        <v>-0.36159605911330056</v>
      </c>
      <c r="J79" s="48">
        <f>(F79/B79)*10</f>
        <v>1.9467566841842809</v>
      </c>
      <c r="K79" s="191">
        <f>(G79/C79)*10</f>
        <v>1.6525886253506759</v>
      </c>
      <c r="L79" s="67">
        <f t="shared" si="11"/>
        <v>-0.15110674139375857</v>
      </c>
    </row>
    <row r="80" spans="1:12" ht="20.100000000000001" customHeight="1" x14ac:dyDescent="0.25">
      <c r="A80" s="45" t="s">
        <v>213</v>
      </c>
      <c r="B80" s="25">
        <v>2.73</v>
      </c>
      <c r="C80" s="188">
        <v>70.98</v>
      </c>
      <c r="D80" s="67">
        <f>(C80-B80)/B80</f>
        <v>25</v>
      </c>
      <c r="F80" s="25">
        <v>1.1479999999999999</v>
      </c>
      <c r="G80" s="188">
        <v>28.195999999999998</v>
      </c>
      <c r="H80" s="67">
        <f>(G80-F80)/F80</f>
        <v>23.560975609756099</v>
      </c>
      <c r="J80" s="48">
        <f>(F80/B80)*10</f>
        <v>4.2051282051282044</v>
      </c>
      <c r="K80" s="191">
        <f>(G80/C80)*10</f>
        <v>3.9723865877712026</v>
      </c>
      <c r="L80" s="67">
        <f t="shared" si="11"/>
        <v>-5.5347091932457765E-2</v>
      </c>
    </row>
    <row r="81" spans="1:12" ht="20.100000000000001" customHeight="1" x14ac:dyDescent="0.25">
      <c r="A81" s="45" t="s">
        <v>227</v>
      </c>
      <c r="B81" s="25">
        <v>0.01</v>
      </c>
      <c r="C81" s="188">
        <v>156.24</v>
      </c>
      <c r="D81" s="67">
        <f>(C81-B81)/B81</f>
        <v>15623.000000000002</v>
      </c>
      <c r="F81" s="25">
        <v>1.7999999999999999E-2</v>
      </c>
      <c r="G81" s="188">
        <v>28.137999999999998</v>
      </c>
      <c r="H81" s="67">
        <f>(G81-F81)/F81</f>
        <v>1562.2222222222222</v>
      </c>
      <c r="J81" s="48">
        <f>(F81/B81)*10</f>
        <v>18</v>
      </c>
      <c r="K81" s="191">
        <f>(G81/C81)*10</f>
        <v>1.8009472606246799</v>
      </c>
      <c r="L81" s="67">
        <f t="shared" si="11"/>
        <v>-0.89994737440973993</v>
      </c>
    </row>
    <row r="82" spans="1:12" ht="20.100000000000001" customHeight="1" x14ac:dyDescent="0.25">
      <c r="A82" s="45" t="s">
        <v>207</v>
      </c>
      <c r="B82" s="25">
        <v>61.2</v>
      </c>
      <c r="C82" s="188">
        <v>83.25</v>
      </c>
      <c r="D82" s="67">
        <f>(C82-B82)/B82</f>
        <v>0.36029411764705876</v>
      </c>
      <c r="F82" s="25">
        <v>21.247999999999998</v>
      </c>
      <c r="G82" s="188">
        <v>25.994</v>
      </c>
      <c r="H82" s="67">
        <f>(G82-F82)/F82</f>
        <v>0.22336219879518085</v>
      </c>
      <c r="J82" s="48">
        <f>(F82/B82)*10</f>
        <v>3.4718954248366005</v>
      </c>
      <c r="K82" s="191">
        <f>(G82/C82)*10</f>
        <v>3.1224024024024022</v>
      </c>
      <c r="L82" s="67">
        <f t="shared" si="11"/>
        <v>-0.10066346466948863</v>
      </c>
    </row>
    <row r="83" spans="1:12" ht="20.100000000000001" customHeight="1" x14ac:dyDescent="0.25">
      <c r="A83" s="45" t="s">
        <v>203</v>
      </c>
      <c r="B83" s="25">
        <v>1.9</v>
      </c>
      <c r="C83" s="188">
        <v>17.52</v>
      </c>
      <c r="D83" s="67">
        <f>(C83-B83)/B83</f>
        <v>8.2210526315789476</v>
      </c>
      <c r="F83" s="25">
        <v>1.222</v>
      </c>
      <c r="G83" s="188">
        <v>23.824000000000002</v>
      </c>
      <c r="H83" s="67">
        <f>(G83-F83)/F83</f>
        <v>18.495908346972179</v>
      </c>
      <c r="J83" s="48">
        <f>(F83/B83)*10</f>
        <v>6.431578947368422</v>
      </c>
      <c r="K83" s="191">
        <f>(G83/C83)*10</f>
        <v>13.598173515981738</v>
      </c>
      <c r="L83" s="67">
        <f t="shared" si="11"/>
        <v>1.114282297902234</v>
      </c>
    </row>
    <row r="84" spans="1:12" ht="20.100000000000001" customHeight="1" x14ac:dyDescent="0.25">
      <c r="A84" s="45" t="s">
        <v>228</v>
      </c>
      <c r="B84" s="25">
        <v>1.63</v>
      </c>
      <c r="C84" s="188">
        <v>141.28</v>
      </c>
      <c r="D84" s="67">
        <f>(C84-B84)/B84</f>
        <v>85.674846625766875</v>
      </c>
      <c r="F84" s="25">
        <v>6.6899999999999995</v>
      </c>
      <c r="G84" s="188">
        <v>21.329000000000001</v>
      </c>
      <c r="H84" s="67">
        <f>(G84-F84)/F84</f>
        <v>2.188191330343797</v>
      </c>
      <c r="J84" s="48">
        <f>(F84/B84)*10</f>
        <v>41.04294478527607</v>
      </c>
      <c r="K84" s="191">
        <f>(G84/C84)*10</f>
        <v>1.5096970554926386</v>
      </c>
      <c r="L84" s="67">
        <f t="shared" si="11"/>
        <v>-0.96321664872267565</v>
      </c>
    </row>
    <row r="85" spans="1:12" ht="20.100000000000001" customHeight="1" x14ac:dyDescent="0.25">
      <c r="A85" s="45" t="s">
        <v>209</v>
      </c>
      <c r="B85" s="25">
        <v>11.449999999999998</v>
      </c>
      <c r="C85" s="188">
        <v>83.25</v>
      </c>
      <c r="D85" s="67">
        <f>(C85-B85)/B85</f>
        <v>6.2707423580786035</v>
      </c>
      <c r="F85" s="25">
        <v>6.1470000000000011</v>
      </c>
      <c r="G85" s="188">
        <v>17.128</v>
      </c>
      <c r="H85" s="67">
        <f>(G85-F85)/F85</f>
        <v>1.7863998698552133</v>
      </c>
      <c r="J85" s="48">
        <f>(F85/B85)*10</f>
        <v>5.3685589519650678</v>
      </c>
      <c r="K85" s="191">
        <f>(G85/C85)*10</f>
        <v>2.0574174174174171</v>
      </c>
      <c r="L85" s="67">
        <f t="shared" si="11"/>
        <v>-0.61676542330519901</v>
      </c>
    </row>
    <row r="86" spans="1:12" ht="20.100000000000001" customHeight="1" x14ac:dyDescent="0.25">
      <c r="A86" s="45" t="s">
        <v>229</v>
      </c>
      <c r="B86" s="25">
        <v>19.350000000000001</v>
      </c>
      <c r="C86" s="188">
        <v>36</v>
      </c>
      <c r="D86" s="67">
        <f>(C86-B86)/B86</f>
        <v>0.86046511627906963</v>
      </c>
      <c r="F86" s="25">
        <v>7.74</v>
      </c>
      <c r="G86" s="188">
        <v>15.2</v>
      </c>
      <c r="H86" s="67">
        <f>(G86-F86)/F86</f>
        <v>0.96382428940568465</v>
      </c>
      <c r="J86" s="48">
        <f>(F86/B86)*10</f>
        <v>3.9999999999999996</v>
      </c>
      <c r="K86" s="191">
        <f>(G86/C86)*10</f>
        <v>4.2222222222222223</v>
      </c>
      <c r="L86" s="67">
        <f t="shared" si="11"/>
        <v>5.5555555555555698E-2</v>
      </c>
    </row>
    <row r="87" spans="1:12" ht="20.100000000000001" customHeight="1" x14ac:dyDescent="0.25">
      <c r="A87" s="45" t="s">
        <v>230</v>
      </c>
      <c r="B87" s="25">
        <v>47.47</v>
      </c>
      <c r="C87" s="188">
        <v>40.68</v>
      </c>
      <c r="D87" s="67">
        <f>(C87-B87)/B87</f>
        <v>-0.14303770802612176</v>
      </c>
      <c r="F87" s="25">
        <v>15.725000000000001</v>
      </c>
      <c r="G87" s="188">
        <v>14.141999999999999</v>
      </c>
      <c r="H87" s="67">
        <f>(G87-F87)/F87</f>
        <v>-0.10066772655007961</v>
      </c>
      <c r="J87" s="48">
        <f>(F87/B87)*10</f>
        <v>3.312618495892143</v>
      </c>
      <c r="K87" s="191">
        <f>(G87/C87)*10</f>
        <v>3.4764011799410026</v>
      </c>
      <c r="L87" s="67">
        <f t="shared" ref="L87" si="12">(K87-J87)/J87</f>
        <v>4.9442060488390248E-2</v>
      </c>
    </row>
    <row r="88" spans="1:12" ht="20.100000000000001" customHeight="1" x14ac:dyDescent="0.25">
      <c r="A88" s="45" t="s">
        <v>208</v>
      </c>
      <c r="B88" s="25">
        <v>76.11</v>
      </c>
      <c r="C88" s="188">
        <v>12.969999999999999</v>
      </c>
      <c r="D88" s="67">
        <f>(C88-B88)/B88</f>
        <v>-0.82958875312048352</v>
      </c>
      <c r="F88" s="25">
        <v>80.502000000000024</v>
      </c>
      <c r="G88" s="188">
        <v>13.871000000000002</v>
      </c>
      <c r="H88" s="67">
        <f>(G88-F88)/F88</f>
        <v>-0.82769372189510826</v>
      </c>
      <c r="J88" s="48">
        <f>(F88/B88)*10</f>
        <v>10.577059519117071</v>
      </c>
      <c r="K88" s="191">
        <f>(G88/C88)*10</f>
        <v>10.694680030840404</v>
      </c>
      <c r="L88" s="67">
        <f t="shared" si="11"/>
        <v>1.1120341292468318E-2</v>
      </c>
    </row>
    <row r="89" spans="1:12" ht="20.100000000000001" customHeight="1" thickBot="1" x14ac:dyDescent="0.3">
      <c r="A89" s="14" t="s">
        <v>17</v>
      </c>
      <c r="B89" s="25">
        <f>B90-SUM(B62:B88)</f>
        <v>578.33999999999924</v>
      </c>
      <c r="C89" s="188">
        <f>C90-SUM(C62:C88)</f>
        <v>275.59999999999673</v>
      </c>
      <c r="D89" s="67">
        <f>(C89-B89)/B89</f>
        <v>-0.52346370647024743</v>
      </c>
      <c r="F89" s="25">
        <f>F90-SUM(F62:F88)</f>
        <v>275.72299999999905</v>
      </c>
      <c r="G89" s="188">
        <f>G90-SUM(G62:G88)</f>
        <v>120.47800000000279</v>
      </c>
      <c r="H89" s="67">
        <f>(G89-F89)/F89</f>
        <v>-0.56304697105427115</v>
      </c>
      <c r="J89" s="48">
        <f>(F89/B89)*10</f>
        <v>4.7674897119341466</v>
      </c>
      <c r="K89" s="191">
        <f>(G89/C89)*10</f>
        <v>4.3714804063862198</v>
      </c>
      <c r="L89" s="67">
        <f t="shared" ref="L89" si="13">(K89-J89)/J89</f>
        <v>-8.3064532799435833E-2</v>
      </c>
    </row>
    <row r="90" spans="1:12" ht="26.25" customHeight="1" thickBot="1" x14ac:dyDescent="0.3">
      <c r="A90" s="18" t="s">
        <v>18</v>
      </c>
      <c r="B90" s="23">
        <v>8537.8299999999981</v>
      </c>
      <c r="C90" s="193">
        <v>10918.459999999995</v>
      </c>
      <c r="D90" s="72">
        <f>(C90-B90)/B90</f>
        <v>0.27883314612729437</v>
      </c>
      <c r="E90" s="2"/>
      <c r="F90" s="23">
        <v>4969.730999999997</v>
      </c>
      <c r="G90" s="193">
        <v>5206.5860000000011</v>
      </c>
      <c r="H90" s="72">
        <f>(G90-F90)/F90</f>
        <v>4.7659521209498915E-2</v>
      </c>
      <c r="I90" s="2"/>
      <c r="J90" s="44">
        <f>(F90/B90)*10</f>
        <v>5.8208362077951872</v>
      </c>
      <c r="K90" s="198">
        <f>(G90/C90)*10</f>
        <v>4.7686083934913928</v>
      </c>
      <c r="L90" s="72">
        <f>(K90-J90)/J90</f>
        <v>-0.18076918448498255</v>
      </c>
    </row>
  </sheetData>
  <mergeCells count="21">
    <mergeCell ref="J60:K60"/>
    <mergeCell ref="A59:A61"/>
    <mergeCell ref="B59:C59"/>
    <mergeCell ref="F59:G59"/>
    <mergeCell ref="B60:C60"/>
    <mergeCell ref="F60:G60"/>
    <mergeCell ref="A36:A38"/>
    <mergeCell ref="B36:C36"/>
    <mergeCell ref="F36:G36"/>
    <mergeCell ref="J59:K59"/>
    <mergeCell ref="J36:K36"/>
    <mergeCell ref="B37:C37"/>
    <mergeCell ref="F37:G37"/>
    <mergeCell ref="J37:K37"/>
    <mergeCell ref="A4:A6"/>
    <mergeCell ref="B4:C4"/>
    <mergeCell ref="F4:G4"/>
    <mergeCell ref="J4:K4"/>
    <mergeCell ref="B5:C5"/>
    <mergeCell ref="F5:G5"/>
    <mergeCell ref="J5:K5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46" orientation="portrait" r:id="rId1"/>
  <ignoredErrors>
    <ignoredError sqref="D7:D12 H7:H12 I7:I12 D18:D28 H18:H28 I18 H30 L28" evalError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5" id="{8733D3FF-C9B4-474A-A7D4-99CC2764776D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H7:H33 D7:D33 L7:L33</xm:sqref>
        </x14:conditionalFormatting>
        <x14:conditionalFormatting xmlns:xm="http://schemas.microsoft.com/office/excel/2006/main">
          <x14:cfRule type="iconSet" priority="1" id="{189045ED-22CB-47A9-B8A9-6084680E312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L62:L90</xm:sqref>
        </x14:conditionalFormatting>
        <x14:conditionalFormatting xmlns:xm="http://schemas.microsoft.com/office/excel/2006/main">
          <x14:cfRule type="iconSet" priority="232" id="{9F903693-1C78-41DC-AEDC-AABBA67CEB4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H39:H56 D39:D56 L39:L56</xm:sqref>
        </x14:conditionalFormatting>
        <x14:conditionalFormatting xmlns:xm="http://schemas.microsoft.com/office/excel/2006/main">
          <x14:cfRule type="iconSet" priority="309" id="{A8210132-6198-4564-AE7B-03B0F7EE37EB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D62:D90</xm:sqref>
        </x14:conditionalFormatting>
        <x14:conditionalFormatting xmlns:xm="http://schemas.microsoft.com/office/excel/2006/main">
          <x14:cfRule type="iconSet" priority="312" id="{207C5D14-6D5D-4471-868F-79729BF58CE8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H62:H90</xm:sqref>
        </x14:conditionalFormatting>
      </x14:conditionalFormattings>
    </ext>
  </extLst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Folha18">
    <pageSetUpPr fitToPage="1"/>
  </sheetPr>
  <dimension ref="A1:N20"/>
  <sheetViews>
    <sheetView showGridLines="0" workbookViewId="0">
      <selection activeCell="Q14" sqref="Q14"/>
    </sheetView>
  </sheetViews>
  <sheetFormatPr defaultRowHeight="15" x14ac:dyDescent="0.25"/>
  <cols>
    <col min="1" max="1" width="2.85546875" customWidth="1"/>
    <col min="2" max="2" width="2.28515625" customWidth="1"/>
    <col min="3" max="3" width="22" customWidth="1"/>
    <col min="6" max="6" width="10.85546875" customWidth="1"/>
    <col min="7" max="7" width="2.140625" customWidth="1"/>
    <col min="10" max="10" width="10.85546875" customWidth="1"/>
    <col min="11" max="11" width="2.140625" customWidth="1"/>
    <col min="14" max="14" width="10.85546875" customWidth="1"/>
  </cols>
  <sheetData>
    <row r="1" spans="1:14" ht="15.75" x14ac:dyDescent="0.25">
      <c r="A1" s="6" t="s">
        <v>101</v>
      </c>
    </row>
    <row r="2" spans="1:14" ht="15.75" thickBot="1" x14ac:dyDescent="0.3"/>
    <row r="3" spans="1:14" x14ac:dyDescent="0.25">
      <c r="A3" s="358" t="s">
        <v>16</v>
      </c>
      <c r="B3" s="378"/>
      <c r="C3" s="378"/>
      <c r="D3" s="377" t="s">
        <v>1</v>
      </c>
      <c r="E3" s="370"/>
      <c r="F3" s="178" t="s">
        <v>0</v>
      </c>
      <c r="H3" s="371" t="s">
        <v>19</v>
      </c>
      <c r="I3" s="370"/>
      <c r="J3" s="178" t="s">
        <v>0</v>
      </c>
      <c r="L3" s="369" t="s">
        <v>22</v>
      </c>
      <c r="M3" s="370"/>
      <c r="N3" s="178" t="s">
        <v>0</v>
      </c>
    </row>
    <row r="4" spans="1:14" x14ac:dyDescent="0.25">
      <c r="A4" s="375"/>
      <c r="B4" s="379"/>
      <c r="C4" s="379"/>
      <c r="D4" s="380" t="s">
        <v>155</v>
      </c>
      <c r="E4" s="372"/>
      <c r="F4" s="179" t="s">
        <v>136</v>
      </c>
      <c r="H4" s="367" t="str">
        <f>D4</f>
        <v>jan-dez</v>
      </c>
      <c r="I4" s="372"/>
      <c r="J4" s="179" t="str">
        <f>F4</f>
        <v>2020/2019</v>
      </c>
      <c r="L4" s="367" t="str">
        <f>D4</f>
        <v>jan-dez</v>
      </c>
      <c r="M4" s="368"/>
      <c r="N4" s="179" t="str">
        <f>J4</f>
        <v>2020/2019</v>
      </c>
    </row>
    <row r="5" spans="1:14" ht="19.5" customHeight="1" thickBot="1" x14ac:dyDescent="0.3">
      <c r="A5" s="359"/>
      <c r="B5" s="381"/>
      <c r="C5" s="381"/>
      <c r="D5" s="120">
        <v>2019</v>
      </c>
      <c r="E5" s="182">
        <v>2020</v>
      </c>
      <c r="F5" s="219" t="s">
        <v>1</v>
      </c>
      <c r="H5" s="31">
        <f>D5</f>
        <v>2019</v>
      </c>
      <c r="I5" s="182">
        <f>E5</f>
        <v>2020</v>
      </c>
      <c r="J5" s="323">
        <v>1000</v>
      </c>
      <c r="L5" s="31">
        <f>D5</f>
        <v>2019</v>
      </c>
      <c r="M5" s="182">
        <f>E5</f>
        <v>2020</v>
      </c>
      <c r="N5" s="219"/>
    </row>
    <row r="6" spans="1:14" ht="24" customHeight="1" x14ac:dyDescent="0.25">
      <c r="A6" s="208" t="s">
        <v>20</v>
      </c>
      <c r="B6" s="12"/>
      <c r="C6" s="12"/>
      <c r="D6" s="210">
        <v>534923.8899999999</v>
      </c>
      <c r="E6" s="211">
        <v>439831.87999999995</v>
      </c>
      <c r="F6" s="217">
        <f>(E6-D6)/D6</f>
        <v>-0.17776736425064127</v>
      </c>
      <c r="G6" s="2"/>
      <c r="H6" s="143">
        <v>238910.90500000003</v>
      </c>
      <c r="I6" s="195">
        <v>185605.11100000018</v>
      </c>
      <c r="J6" s="217">
        <f>(I6-H6)/H6</f>
        <v>-0.22311997018302634</v>
      </c>
      <c r="L6" s="40">
        <f>(H6/D6)*10</f>
        <v>4.466259770151602</v>
      </c>
      <c r="M6" s="201">
        <f>(I6/E6)*10</f>
        <v>4.2199103666610114</v>
      </c>
      <c r="N6" s="217">
        <f>(M6-L6)/L6</f>
        <v>-5.5157876202581162E-2</v>
      </c>
    </row>
    <row r="7" spans="1:14" ht="24" customHeight="1" thickBot="1" x14ac:dyDescent="0.3">
      <c r="A7" s="208" t="s">
        <v>21</v>
      </c>
      <c r="B7" s="12"/>
      <c r="C7" s="12"/>
      <c r="D7" s="212">
        <v>82125.29999999993</v>
      </c>
      <c r="E7" s="213">
        <v>169673.18999999986</v>
      </c>
      <c r="F7" s="70">
        <f>(E7-D7)/D7</f>
        <v>1.0660282519515911</v>
      </c>
      <c r="H7" s="261">
        <v>72330.776999999958</v>
      </c>
      <c r="I7" s="190">
        <v>111984.42300000007</v>
      </c>
      <c r="J7" s="124">
        <f>(I7-H7)/H7</f>
        <v>0.54822646243659368</v>
      </c>
      <c r="L7" s="40">
        <f>(H7/D7)*10</f>
        <v>8.8073683749100482</v>
      </c>
      <c r="M7" s="201">
        <f>(I7/E7)*10</f>
        <v>6.600006930971249</v>
      </c>
      <c r="N7" s="124">
        <f t="shared" ref="N7:N8" si="0">(M7-L7)/L7</f>
        <v>-0.25062667416376161</v>
      </c>
    </row>
    <row r="8" spans="1:14" ht="26.25" customHeight="1" thickBot="1" x14ac:dyDescent="0.3">
      <c r="A8" s="18" t="s">
        <v>12</v>
      </c>
      <c r="B8" s="209"/>
      <c r="C8" s="209"/>
      <c r="D8" s="214">
        <v>617049.18999999983</v>
      </c>
      <c r="E8" s="193">
        <v>609505.06999999983</v>
      </c>
      <c r="F8" s="216">
        <f>(E8-D8)/D8</f>
        <v>-1.2226124144170739E-2</v>
      </c>
      <c r="G8" s="2"/>
      <c r="H8" s="23">
        <v>311241.68199999997</v>
      </c>
      <c r="I8" s="193">
        <v>297589.53400000022</v>
      </c>
      <c r="J8" s="216">
        <f>(I8-H8)/H8</f>
        <v>-4.3863495121452774E-2</v>
      </c>
      <c r="K8" s="2"/>
      <c r="L8" s="35">
        <f>(H8/D8)*10</f>
        <v>5.0440335558985181</v>
      </c>
      <c r="M8" s="194">
        <f>(I8/E8)*10</f>
        <v>4.8824784016973037</v>
      </c>
      <c r="N8" s="216">
        <f t="shared" si="0"/>
        <v>-3.2028961031056374E-2</v>
      </c>
    </row>
    <row r="9" spans="1:14" ht="7.5" customHeight="1" x14ac:dyDescent="0.25"/>
    <row r="10" spans="1:14" x14ac:dyDescent="0.25">
      <c r="A10" s="2" t="s">
        <v>141</v>
      </c>
    </row>
    <row r="11" spans="1:14" x14ac:dyDescent="0.25">
      <c r="A11" s="2"/>
    </row>
    <row r="13" spans="1:14" ht="15.75" x14ac:dyDescent="0.25">
      <c r="A13" s="36" t="s">
        <v>149</v>
      </c>
    </row>
    <row r="14" spans="1:14" ht="15.75" thickBot="1" x14ac:dyDescent="0.3"/>
    <row r="15" spans="1:14" x14ac:dyDescent="0.25">
      <c r="A15" s="358" t="s">
        <v>16</v>
      </c>
      <c r="B15" s="378"/>
      <c r="C15" s="378"/>
      <c r="D15" s="377" t="s">
        <v>1</v>
      </c>
      <c r="E15" s="370"/>
      <c r="F15" s="178" t="s">
        <v>0</v>
      </c>
      <c r="H15" s="371" t="s">
        <v>19</v>
      </c>
      <c r="I15" s="370"/>
      <c r="J15" s="178" t="s">
        <v>0</v>
      </c>
      <c r="L15" s="369" t="s">
        <v>22</v>
      </c>
      <c r="M15" s="370"/>
      <c r="N15" s="178" t="s">
        <v>0</v>
      </c>
    </row>
    <row r="16" spans="1:14" x14ac:dyDescent="0.25">
      <c r="A16" s="375"/>
      <c r="B16" s="379"/>
      <c r="C16" s="379"/>
      <c r="D16" s="380" t="str">
        <f>D4</f>
        <v>jan-dez</v>
      </c>
      <c r="E16" s="372"/>
      <c r="F16" s="179" t="s">
        <v>136</v>
      </c>
      <c r="H16" s="367" t="str">
        <f>D16</f>
        <v>jan-dez</v>
      </c>
      <c r="I16" s="372"/>
      <c r="J16" s="179" t="str">
        <f>F16</f>
        <v>2020/2019</v>
      </c>
      <c r="L16" s="367" t="str">
        <f>D16</f>
        <v>jan-dez</v>
      </c>
      <c r="M16" s="368"/>
      <c r="N16" s="179" t="str">
        <f>J16</f>
        <v>2020/2019</v>
      </c>
    </row>
    <row r="17" spans="1:14" ht="19.5" customHeight="1" thickBot="1" x14ac:dyDescent="0.3">
      <c r="A17" s="359"/>
      <c r="B17" s="381"/>
      <c r="C17" s="381"/>
      <c r="D17" s="120">
        <v>2019</v>
      </c>
      <c r="E17" s="182">
        <v>2020</v>
      </c>
      <c r="F17" s="219" t="s">
        <v>1</v>
      </c>
      <c r="H17" s="31">
        <f>D17</f>
        <v>2019</v>
      </c>
      <c r="I17" s="182">
        <f>E17</f>
        <v>2020</v>
      </c>
      <c r="J17" s="323">
        <v>1000</v>
      </c>
      <c r="L17" s="31">
        <f>D17</f>
        <v>2019</v>
      </c>
      <c r="M17" s="182">
        <f>E17</f>
        <v>2020</v>
      </c>
      <c r="N17" s="219"/>
    </row>
    <row r="18" spans="1:14" ht="24" customHeight="1" x14ac:dyDescent="0.25">
      <c r="A18" s="208" t="s">
        <v>20</v>
      </c>
      <c r="B18" s="12"/>
      <c r="C18" s="12"/>
      <c r="D18" s="210">
        <v>534923.8899999999</v>
      </c>
      <c r="E18" s="211">
        <v>529595.29000000027</v>
      </c>
      <c r="F18" s="217">
        <f>(E18-D18)/D18</f>
        <v>-9.9614171279574521E-3</v>
      </c>
      <c r="G18" s="2"/>
      <c r="H18" s="143">
        <v>238910.90500000003</v>
      </c>
      <c r="I18" s="195">
        <v>232441.37900000013</v>
      </c>
      <c r="J18" s="217">
        <f>(I18-H18)/H18</f>
        <v>-2.7079241108730032E-2</v>
      </c>
      <c r="L18" s="40">
        <f>(H18/D18)*10</f>
        <v>4.466259770151602</v>
      </c>
      <c r="M18" s="201">
        <f>(I18/E18)*10</f>
        <v>4.3890378821156064</v>
      </c>
      <c r="N18" s="217">
        <f>(M18-L18)/L18</f>
        <v>-1.7290057455250616E-2</v>
      </c>
    </row>
    <row r="19" spans="1:14" ht="24" customHeight="1" thickBot="1" x14ac:dyDescent="0.3">
      <c r="A19" s="208" t="s">
        <v>21</v>
      </c>
      <c r="B19" s="12"/>
      <c r="C19" s="12"/>
      <c r="D19" s="212">
        <v>82125.29999999993</v>
      </c>
      <c r="E19" s="213">
        <v>79909.779999999955</v>
      </c>
      <c r="F19" s="70">
        <f>(E19-D19)/D19</f>
        <v>-2.6977313933708332E-2</v>
      </c>
      <c r="H19" s="261">
        <v>72330.776999999958</v>
      </c>
      <c r="I19" s="190">
        <v>65148.154999999919</v>
      </c>
      <c r="J19" s="124">
        <f>(I19-H19)/H19</f>
        <v>-9.9302431107577388E-2</v>
      </c>
      <c r="L19" s="40">
        <f>(H19/D19)*10</f>
        <v>8.8073683749100482</v>
      </c>
      <c r="M19" s="201">
        <f>(I19/E19)*10</f>
        <v>8.1527135977598686</v>
      </c>
      <c r="N19" s="124">
        <f t="shared" ref="N19:N20" si="1">(M19-L19)/L19</f>
        <v>-7.4330350370619733E-2</v>
      </c>
    </row>
    <row r="20" spans="1:14" ht="24" customHeight="1" thickBot="1" x14ac:dyDescent="0.3">
      <c r="A20" s="18" t="s">
        <v>12</v>
      </c>
      <c r="B20" s="209"/>
      <c r="C20" s="209"/>
      <c r="D20" s="214">
        <v>617049.18999999983</v>
      </c>
      <c r="E20" s="193">
        <v>609505.07000000018</v>
      </c>
      <c r="F20" s="216">
        <f>(E20-D20)/D20</f>
        <v>-1.2226124144170172E-2</v>
      </c>
      <c r="G20" s="2"/>
      <c r="H20" s="23">
        <v>311241.68199999997</v>
      </c>
      <c r="I20" s="193">
        <v>297589.53400000004</v>
      </c>
      <c r="J20" s="216">
        <f>(I20-H20)/H20</f>
        <v>-4.3863495121453336E-2</v>
      </c>
      <c r="K20" s="2"/>
      <c r="L20" s="35">
        <f>(H20/D20)*10</f>
        <v>5.0440335558985181</v>
      </c>
      <c r="M20" s="194">
        <f>(I20/E20)*10</f>
        <v>4.8824784016972975</v>
      </c>
      <c r="N20" s="216">
        <f t="shared" si="1"/>
        <v>-3.2028961031057609E-2</v>
      </c>
    </row>
  </sheetData>
  <mergeCells count="14">
    <mergeCell ref="L15:M15"/>
    <mergeCell ref="D16:E16"/>
    <mergeCell ref="H16:I16"/>
    <mergeCell ref="L16:M16"/>
    <mergeCell ref="A15:C17"/>
    <mergeCell ref="D15:E15"/>
    <mergeCell ref="H15:I15"/>
    <mergeCell ref="A3:C5"/>
    <mergeCell ref="D3:E3"/>
    <mergeCell ref="H3:I3"/>
    <mergeCell ref="L3:M3"/>
    <mergeCell ref="D4:E4"/>
    <mergeCell ref="H4:I4"/>
    <mergeCell ref="L4:M4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90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4" id="{1B9CF2B0-53DA-4B69-AB49-9F90C812C34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N6:N8</xm:sqref>
        </x14:conditionalFormatting>
        <x14:conditionalFormatting xmlns:xm="http://schemas.microsoft.com/office/excel/2006/main">
          <x14:cfRule type="iconSet" priority="266" id="{52F9BA2D-926F-4BED-BB26-06EA02E59228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F6:F8</xm:sqref>
        </x14:conditionalFormatting>
        <x14:conditionalFormatting xmlns:xm="http://schemas.microsoft.com/office/excel/2006/main">
          <x14:cfRule type="iconSet" priority="267" id="{ED20E254-F00D-43DF-9D3E-162AC3AC7B9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J6:J8</xm:sqref>
        </x14:conditionalFormatting>
        <x14:conditionalFormatting xmlns:xm="http://schemas.microsoft.com/office/excel/2006/main">
          <x14:cfRule type="iconSet" priority="1" id="{3C5D87A1-AA52-4DE0-8CC2-950632C703B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N18:N20</xm:sqref>
        </x14:conditionalFormatting>
        <x14:conditionalFormatting xmlns:xm="http://schemas.microsoft.com/office/excel/2006/main">
          <x14:cfRule type="iconSet" priority="2" id="{78FB37B5-9233-4EA3-86C3-490D1828073E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F18:F20</xm:sqref>
        </x14:conditionalFormatting>
        <x14:conditionalFormatting xmlns:xm="http://schemas.microsoft.com/office/excel/2006/main">
          <x14:cfRule type="iconSet" priority="3" id="{C1897E3B-1A3C-4913-A3CE-608543B8CCD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J18:J20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Folha19">
    <pageSetUpPr fitToPage="1"/>
  </sheetPr>
  <dimension ref="A1:M96"/>
  <sheetViews>
    <sheetView showGridLines="0" workbookViewId="0">
      <selection activeCell="G7" sqref="G7"/>
    </sheetView>
  </sheetViews>
  <sheetFormatPr defaultRowHeight="15" x14ac:dyDescent="0.25"/>
  <cols>
    <col min="1" max="1" width="26.7109375" customWidth="1"/>
    <col min="4" max="4" width="10.85546875" customWidth="1"/>
    <col min="5" max="5" width="2" customWidth="1"/>
    <col min="8" max="8" width="10.85546875" customWidth="1"/>
    <col min="9" max="9" width="2" customWidth="1"/>
    <col min="12" max="12" width="10.85546875" customWidth="1"/>
  </cols>
  <sheetData>
    <row r="1" spans="1:13" ht="15.75" x14ac:dyDescent="0.25">
      <c r="A1" s="6" t="s">
        <v>102</v>
      </c>
    </row>
    <row r="3" spans="1:13" ht="8.25" customHeight="1" thickBot="1" x14ac:dyDescent="0.3"/>
    <row r="4" spans="1:13" x14ac:dyDescent="0.25">
      <c r="A4" s="382" t="s">
        <v>3</v>
      </c>
      <c r="B4" s="377" t="s">
        <v>1</v>
      </c>
      <c r="C4" s="370"/>
      <c r="D4" s="178" t="s">
        <v>0</v>
      </c>
      <c r="F4" s="385" t="s">
        <v>19</v>
      </c>
      <c r="G4" s="386"/>
      <c r="H4" s="178" t="s">
        <v>0</v>
      </c>
      <c r="J4" s="369" t="s">
        <v>22</v>
      </c>
      <c r="K4" s="370"/>
      <c r="L4" s="178" t="s">
        <v>0</v>
      </c>
    </row>
    <row r="5" spans="1:13" x14ac:dyDescent="0.25">
      <c r="A5" s="383"/>
      <c r="B5" s="380" t="s">
        <v>155</v>
      </c>
      <c r="C5" s="372"/>
      <c r="D5" s="179" t="s">
        <v>136</v>
      </c>
      <c r="F5" s="367" t="str">
        <f>B5</f>
        <v>jan-dez</v>
      </c>
      <c r="G5" s="372"/>
      <c r="H5" s="179" t="s">
        <v>136</v>
      </c>
      <c r="J5" s="367" t="str">
        <f>B5</f>
        <v>jan-dez</v>
      </c>
      <c r="K5" s="368"/>
      <c r="L5" s="179" t="s">
        <v>136</v>
      </c>
    </row>
    <row r="6" spans="1:13" ht="19.5" customHeight="1" thickBot="1" x14ac:dyDescent="0.3">
      <c r="A6" s="384"/>
      <c r="B6" s="120">
        <f>'6'!E6</f>
        <v>2019</v>
      </c>
      <c r="C6" s="182">
        <f>'6'!F6</f>
        <v>2020</v>
      </c>
      <c r="D6" s="180" t="s">
        <v>1</v>
      </c>
      <c r="F6" s="31">
        <f>B6</f>
        <v>2019</v>
      </c>
      <c r="G6" s="182">
        <f>C6</f>
        <v>2020</v>
      </c>
      <c r="H6" s="323">
        <v>1000</v>
      </c>
      <c r="J6" s="31">
        <f>B6</f>
        <v>2019</v>
      </c>
      <c r="K6" s="182">
        <f>C6</f>
        <v>2020</v>
      </c>
      <c r="L6" s="180"/>
    </row>
    <row r="7" spans="1:13" ht="20.100000000000001" customHeight="1" x14ac:dyDescent="0.25">
      <c r="A7" s="14" t="s">
        <v>161</v>
      </c>
      <c r="B7" s="46">
        <v>196406.71</v>
      </c>
      <c r="C7" s="195">
        <v>183816.38000000003</v>
      </c>
      <c r="D7" s="67">
        <f>(C7-B7)/B7</f>
        <v>-6.4103359808837274E-2</v>
      </c>
      <c r="F7" s="46">
        <v>75929.718999999997</v>
      </c>
      <c r="G7" s="195">
        <v>71853.203999999998</v>
      </c>
      <c r="H7" s="67">
        <f>(G7-F7)/F7</f>
        <v>-5.3688003244157921E-2</v>
      </c>
      <c r="J7" s="40">
        <f>(F7/B7)*10</f>
        <v>3.8659432256667809</v>
      </c>
      <c r="K7" s="200">
        <f>(G7/C7)*10</f>
        <v>3.9089663282456106</v>
      </c>
      <c r="L7" s="76">
        <f>(K7-J7)/J7</f>
        <v>1.1128746613036266E-2</v>
      </c>
    </row>
    <row r="8" spans="1:13" ht="20.100000000000001" customHeight="1" x14ac:dyDescent="0.25">
      <c r="A8" s="272" t="s">
        <v>163</v>
      </c>
      <c r="B8" s="268">
        <v>79416.52</v>
      </c>
      <c r="C8" s="269">
        <v>89763.41</v>
      </c>
      <c r="D8" s="67">
        <f>(C8-B8)/B8</f>
        <v>0.13028636862959997</v>
      </c>
      <c r="E8" s="13"/>
      <c r="F8" s="268">
        <v>44252.339999999989</v>
      </c>
      <c r="G8" s="269">
        <v>46836.268000000011</v>
      </c>
      <c r="H8" s="67">
        <f>(G8-F8)/F8</f>
        <v>5.8390765324500861E-2</v>
      </c>
      <c r="I8" s="267"/>
      <c r="J8" s="270">
        <f>(F8/B8)*10</f>
        <v>5.5721832183026887</v>
      </c>
      <c r="K8" s="271">
        <f>(G8/C8)*10</f>
        <v>5.2177460727037897</v>
      </c>
      <c r="L8" s="67">
        <f t="shared" ref="L8:L62" si="0">(K8-J8)/J8</f>
        <v>-6.3608307859421426E-2</v>
      </c>
      <c r="M8" s="13"/>
    </row>
    <row r="9" spans="1:13" ht="20.100000000000001" customHeight="1" x14ac:dyDescent="0.25">
      <c r="A9" s="14" t="s">
        <v>167</v>
      </c>
      <c r="B9" s="25">
        <v>94038.200000000012</v>
      </c>
      <c r="C9" s="188">
        <v>91948.5</v>
      </c>
      <c r="D9" s="67">
        <f>(C9-B9)/B9</f>
        <v>-2.222182049422481E-2</v>
      </c>
      <c r="F9" s="25">
        <v>37206.360999999997</v>
      </c>
      <c r="G9" s="188">
        <v>36246.564000000006</v>
      </c>
      <c r="H9" s="67">
        <f>(G9-F9)/F9</f>
        <v>-2.5796583546560531E-2</v>
      </c>
      <c r="J9" s="40">
        <f>(F9/B9)*10</f>
        <v>3.9565156500230749</v>
      </c>
      <c r="K9" s="201">
        <f>(G9/C9)*10</f>
        <v>3.9420506044144283</v>
      </c>
      <c r="L9" s="67">
        <f t="shared" si="0"/>
        <v>-3.6560061650614791E-3</v>
      </c>
    </row>
    <row r="10" spans="1:13" ht="20.100000000000001" customHeight="1" x14ac:dyDescent="0.25">
      <c r="A10" s="14" t="s">
        <v>168</v>
      </c>
      <c r="B10" s="25">
        <v>77277.520000000019</v>
      </c>
      <c r="C10" s="188">
        <v>77275.03</v>
      </c>
      <c r="D10" s="67">
        <f>(C10-B10)/B10</f>
        <v>-3.222153091895017E-5</v>
      </c>
      <c r="F10" s="25">
        <v>30671.52</v>
      </c>
      <c r="G10" s="188">
        <v>30876.829999999994</v>
      </c>
      <c r="H10" s="67">
        <f>(G10-F10)/F10</f>
        <v>6.6938319326852415E-3</v>
      </c>
      <c r="J10" s="40">
        <f>(F10/B10)*10</f>
        <v>3.9690093574431469</v>
      </c>
      <c r="K10" s="201">
        <f>(G10/C10)*10</f>
        <v>3.9957059867851226</v>
      </c>
      <c r="L10" s="67">
        <f t="shared" si="0"/>
        <v>6.7262701943272265E-3</v>
      </c>
    </row>
    <row r="11" spans="1:13" ht="20.100000000000001" customHeight="1" x14ac:dyDescent="0.25">
      <c r="A11" s="14" t="s">
        <v>162</v>
      </c>
      <c r="B11" s="25">
        <v>34078.600000000006</v>
      </c>
      <c r="C11" s="188">
        <v>34236.370000000003</v>
      </c>
      <c r="D11" s="67">
        <f>(C11-B11)/B11</f>
        <v>4.6295915912037697E-3</v>
      </c>
      <c r="F11" s="25">
        <v>33399.315999999999</v>
      </c>
      <c r="G11" s="188">
        <v>30753.109</v>
      </c>
      <c r="H11" s="67">
        <f>(G11-F11)/F11</f>
        <v>-7.9229377032751166E-2</v>
      </c>
      <c r="J11" s="40">
        <f>(F11/B11)*10</f>
        <v>9.8006713890828827</v>
      </c>
      <c r="K11" s="201">
        <f>(G11/C11)*10</f>
        <v>8.9825846022811398</v>
      </c>
      <c r="L11" s="67">
        <f t="shared" si="0"/>
        <v>-8.3472524924468161E-2</v>
      </c>
    </row>
    <row r="12" spans="1:13" ht="20.100000000000001" customHeight="1" x14ac:dyDescent="0.25">
      <c r="A12" s="14" t="s">
        <v>173</v>
      </c>
      <c r="B12" s="25">
        <v>18939.780000000002</v>
      </c>
      <c r="C12" s="188">
        <v>19537.560000000001</v>
      </c>
      <c r="D12" s="67">
        <f>(C12-B12)/B12</f>
        <v>3.1562140637325181E-2</v>
      </c>
      <c r="F12" s="25">
        <v>16573.938000000002</v>
      </c>
      <c r="G12" s="188">
        <v>14636.739</v>
      </c>
      <c r="H12" s="67">
        <f>(G12-F12)/F12</f>
        <v>-0.1168822400566481</v>
      </c>
      <c r="J12" s="40">
        <f>(F12/B12)*10</f>
        <v>8.7508608864516901</v>
      </c>
      <c r="K12" s="201">
        <f>(G12/C12)*10</f>
        <v>7.491590045020974</v>
      </c>
      <c r="L12" s="67">
        <f t="shared" si="0"/>
        <v>-0.14390250945256733</v>
      </c>
    </row>
    <row r="13" spans="1:13" ht="20.100000000000001" customHeight="1" x14ac:dyDescent="0.25">
      <c r="A13" s="14" t="s">
        <v>166</v>
      </c>
      <c r="B13" s="25">
        <v>26147.87</v>
      </c>
      <c r="C13" s="188">
        <v>27773.030000000002</v>
      </c>
      <c r="D13" s="67">
        <f>(C13-B13)/B13</f>
        <v>6.2152672473895713E-2</v>
      </c>
      <c r="F13" s="25">
        <v>13173.976999999999</v>
      </c>
      <c r="G13" s="188">
        <v>12716.446</v>
      </c>
      <c r="H13" s="67">
        <f>(G13-F13)/F13</f>
        <v>-3.4729907301341054E-2</v>
      </c>
      <c r="J13" s="40">
        <f>(F13/B13)*10</f>
        <v>5.0382600953729693</v>
      </c>
      <c r="K13" s="201">
        <f>(G13/C13)*10</f>
        <v>4.5787031519427295</v>
      </c>
      <c r="L13" s="67">
        <f t="shared" si="0"/>
        <v>-9.1213421842252063E-2</v>
      </c>
    </row>
    <row r="14" spans="1:13" ht="20.100000000000001" customHeight="1" x14ac:dyDescent="0.25">
      <c r="A14" s="14" t="s">
        <v>165</v>
      </c>
      <c r="B14" s="25">
        <v>11848.599999999999</v>
      </c>
      <c r="C14" s="188">
        <v>12484.16</v>
      </c>
      <c r="D14" s="67">
        <f>(C14-B14)/B14</f>
        <v>5.3640092500379911E-2</v>
      </c>
      <c r="F14" s="25">
        <v>10546.761</v>
      </c>
      <c r="G14" s="188">
        <v>11076.594999999999</v>
      </c>
      <c r="H14" s="67">
        <f>(G14-F14)/F14</f>
        <v>5.0236655595020961E-2</v>
      </c>
      <c r="J14" s="40">
        <f>(F14/B14)*10</f>
        <v>8.9012718802221364</v>
      </c>
      <c r="K14" s="201">
        <f>(G14/C14)*10</f>
        <v>8.8725192564017128</v>
      </c>
      <c r="L14" s="67">
        <f t="shared" si="0"/>
        <v>-3.2301702731167572E-3</v>
      </c>
    </row>
    <row r="15" spans="1:13" ht="20.100000000000001" customHeight="1" x14ac:dyDescent="0.25">
      <c r="A15" s="14" t="s">
        <v>174</v>
      </c>
      <c r="B15" s="25">
        <v>12923.800000000001</v>
      </c>
      <c r="C15" s="188">
        <v>10865.700000000003</v>
      </c>
      <c r="D15" s="67">
        <f>(C15-B15)/B15</f>
        <v>-0.1592488277441618</v>
      </c>
      <c r="F15" s="25">
        <v>5567.3710000000001</v>
      </c>
      <c r="G15" s="188">
        <v>4453.6760000000004</v>
      </c>
      <c r="H15" s="67">
        <f>(G15-F15)/F15</f>
        <v>-0.20003965965264389</v>
      </c>
      <c r="J15" s="40">
        <f>(F15/B15)*10</f>
        <v>4.3078436682709418</v>
      </c>
      <c r="K15" s="201">
        <f>(G15/C15)*10</f>
        <v>4.0988394673145763</v>
      </c>
      <c r="L15" s="67">
        <f t="shared" si="0"/>
        <v>-4.8517127605109789E-2</v>
      </c>
    </row>
    <row r="16" spans="1:13" ht="20.100000000000001" customHeight="1" x14ac:dyDescent="0.25">
      <c r="A16" s="14" t="s">
        <v>169</v>
      </c>
      <c r="B16" s="25">
        <v>6934.5400000000009</v>
      </c>
      <c r="C16" s="188">
        <v>6656.36</v>
      </c>
      <c r="D16" s="67">
        <f>(C16-B16)/B16</f>
        <v>-4.0115133808443122E-2</v>
      </c>
      <c r="F16" s="25">
        <v>4474.5349999999999</v>
      </c>
      <c r="G16" s="188">
        <v>4251.8720000000003</v>
      </c>
      <c r="H16" s="67">
        <f>(G16-F16)/F16</f>
        <v>-4.9762265799686352E-2</v>
      </c>
      <c r="J16" s="40">
        <f>(F16/B16)*10</f>
        <v>6.4525332610382229</v>
      </c>
      <c r="K16" s="201">
        <f>(G16/C16)*10</f>
        <v>6.3876833584721995</v>
      </c>
      <c r="L16" s="67">
        <f t="shared" si="0"/>
        <v>-1.0050301167388163E-2</v>
      </c>
    </row>
    <row r="17" spans="1:12" ht="20.100000000000001" customHeight="1" x14ac:dyDescent="0.25">
      <c r="A17" s="14" t="s">
        <v>164</v>
      </c>
      <c r="B17" s="25">
        <v>7301.76</v>
      </c>
      <c r="C17" s="188">
        <v>7121.2200000000012</v>
      </c>
      <c r="D17" s="67">
        <f>(C17-B17)/B17</f>
        <v>-2.4725545621877336E-2</v>
      </c>
      <c r="F17" s="25">
        <v>3370.2610000000004</v>
      </c>
      <c r="G17" s="188">
        <v>3119.3209999999999</v>
      </c>
      <c r="H17" s="67">
        <f>(G17-F17)/F17</f>
        <v>-7.4457141449875988E-2</v>
      </c>
      <c r="J17" s="40">
        <f>(F17/B17)*10</f>
        <v>4.6156830681917791</v>
      </c>
      <c r="K17" s="201">
        <f>(G17/C17)*10</f>
        <v>4.3803182600734134</v>
      </c>
      <c r="L17" s="67">
        <f t="shared" si="0"/>
        <v>-5.0992411012866883E-2</v>
      </c>
    </row>
    <row r="18" spans="1:12" ht="20.100000000000001" customHeight="1" x14ac:dyDescent="0.25">
      <c r="A18" s="14" t="s">
        <v>180</v>
      </c>
      <c r="B18" s="25">
        <v>5352.0199999999995</v>
      </c>
      <c r="C18" s="188">
        <v>4790.6499999999996</v>
      </c>
      <c r="D18" s="67">
        <f>(C18-B18)/B18</f>
        <v>-0.10488936887380838</v>
      </c>
      <c r="F18" s="25">
        <v>2733.7869999999998</v>
      </c>
      <c r="G18" s="188">
        <v>2411.1419999999998</v>
      </c>
      <c r="H18" s="67">
        <f>(G18-F18)/F18</f>
        <v>-0.11802126500711285</v>
      </c>
      <c r="J18" s="40">
        <f>(F18/B18)*10</f>
        <v>5.1079536324602675</v>
      </c>
      <c r="K18" s="201">
        <f>(G18/C18)*10</f>
        <v>5.0330163965223926</v>
      </c>
      <c r="L18" s="67">
        <f t="shared" si="0"/>
        <v>-1.4670696198505034E-2</v>
      </c>
    </row>
    <row r="19" spans="1:12" ht="20.100000000000001" customHeight="1" x14ac:dyDescent="0.25">
      <c r="A19" s="14" t="s">
        <v>175</v>
      </c>
      <c r="B19" s="25">
        <v>1708.64</v>
      </c>
      <c r="C19" s="188">
        <v>2501.9499999999998</v>
      </c>
      <c r="D19" s="67">
        <f>(C19-B19)/B19</f>
        <v>0.46429323906732822</v>
      </c>
      <c r="F19" s="25">
        <v>1712.44</v>
      </c>
      <c r="G19" s="188">
        <v>2337.2199999999993</v>
      </c>
      <c r="H19" s="67">
        <f>(G19-F19)/F19</f>
        <v>0.36484781948564576</v>
      </c>
      <c r="J19" s="40">
        <f>(F19/B19)*10</f>
        <v>10.022239910103943</v>
      </c>
      <c r="K19" s="201">
        <f>(G19/C19)*10</f>
        <v>9.3415935570255186</v>
      </c>
      <c r="L19" s="67">
        <f t="shared" si="0"/>
        <v>-6.7913596080675487E-2</v>
      </c>
    </row>
    <row r="20" spans="1:12" ht="20.100000000000001" customHeight="1" x14ac:dyDescent="0.25">
      <c r="A20" s="14" t="s">
        <v>172</v>
      </c>
      <c r="B20" s="25">
        <v>6495.87</v>
      </c>
      <c r="C20" s="188">
        <v>5977.19</v>
      </c>
      <c r="D20" s="67">
        <f>(C20-B20)/B20</f>
        <v>-7.9847657049787066E-2</v>
      </c>
      <c r="F20" s="25">
        <v>2424.1369999999997</v>
      </c>
      <c r="G20" s="188">
        <v>2231.9990000000003</v>
      </c>
      <c r="H20" s="67">
        <f>(G20-F20)/F20</f>
        <v>-7.9260371835419979E-2</v>
      </c>
      <c r="J20" s="40">
        <f>(F20/B20)*10</f>
        <v>3.7318126748226179</v>
      </c>
      <c r="K20" s="201">
        <f>(G20/C20)*10</f>
        <v>3.7341944960759159</v>
      </c>
      <c r="L20" s="67">
        <f t="shared" si="0"/>
        <v>6.3824780631873855E-4</v>
      </c>
    </row>
    <row r="21" spans="1:12" ht="20.100000000000001" customHeight="1" x14ac:dyDescent="0.25">
      <c r="A21" s="14" t="s">
        <v>196</v>
      </c>
      <c r="B21" s="25">
        <v>1020.01</v>
      </c>
      <c r="C21" s="188">
        <v>2273.86</v>
      </c>
      <c r="D21" s="67">
        <f>(C21-B21)/B21</f>
        <v>1.2292526543857414</v>
      </c>
      <c r="F21" s="25">
        <v>1020.4830000000001</v>
      </c>
      <c r="G21" s="188">
        <v>2046.7550000000001</v>
      </c>
      <c r="H21" s="67">
        <f>(G21-F21)/F21</f>
        <v>1.0056728039565577</v>
      </c>
      <c r="J21" s="40">
        <f>(F21/B21)*10</f>
        <v>10.004637209439124</v>
      </c>
      <c r="K21" s="201">
        <f>(G21/C21)*10</f>
        <v>9.0012357840852122</v>
      </c>
      <c r="L21" s="67">
        <f t="shared" si="0"/>
        <v>-0.10029363427663605</v>
      </c>
    </row>
    <row r="22" spans="1:12" ht="20.100000000000001" customHeight="1" x14ac:dyDescent="0.25">
      <c r="A22" s="14" t="s">
        <v>170</v>
      </c>
      <c r="B22" s="25">
        <v>2780.4100000000003</v>
      </c>
      <c r="C22" s="188">
        <v>2824.09</v>
      </c>
      <c r="D22" s="67">
        <f>(C22-B22)/B22</f>
        <v>1.5709913286169965E-2</v>
      </c>
      <c r="F22" s="25">
        <v>1661.6480000000001</v>
      </c>
      <c r="G22" s="188">
        <v>1654.7010000000002</v>
      </c>
      <c r="H22" s="67">
        <f>(G22-F22)/F22</f>
        <v>-4.1807891924161367E-3</v>
      </c>
      <c r="J22" s="40">
        <f>(F22/B22)*10</f>
        <v>5.9762696868447467</v>
      </c>
      <c r="K22" s="201">
        <f>(G22/C22)*10</f>
        <v>5.8592360725047721</v>
      </c>
      <c r="L22" s="67">
        <f t="shared" si="0"/>
        <v>-1.9583054392206339E-2</v>
      </c>
    </row>
    <row r="23" spans="1:12" ht="20.100000000000001" customHeight="1" x14ac:dyDescent="0.25">
      <c r="A23" s="14" t="s">
        <v>199</v>
      </c>
      <c r="B23" s="25">
        <v>1507.8799999999999</v>
      </c>
      <c r="C23" s="188">
        <v>555.16999999999996</v>
      </c>
      <c r="D23" s="67">
        <f>(C23-B23)/B23</f>
        <v>-0.63182083454916838</v>
      </c>
      <c r="F23" s="25">
        <v>4180.924</v>
      </c>
      <c r="G23" s="188">
        <v>1508.1559999999999</v>
      </c>
      <c r="H23" s="67">
        <f>(G23-F23)/F23</f>
        <v>-0.63927686798420635</v>
      </c>
      <c r="J23" s="40">
        <f>(F23/B23)*10</f>
        <v>27.727166618033266</v>
      </c>
      <c r="K23" s="201">
        <f>(G23/C23)*10</f>
        <v>27.165660968712288</v>
      </c>
      <c r="L23" s="67">
        <f t="shared" si="0"/>
        <v>-2.0251100916881436E-2</v>
      </c>
    </row>
    <row r="24" spans="1:12" ht="20.100000000000001" customHeight="1" x14ac:dyDescent="0.25">
      <c r="A24" s="14" t="s">
        <v>185</v>
      </c>
      <c r="B24" s="25">
        <v>3243.33</v>
      </c>
      <c r="C24" s="188">
        <v>2688.7799999999997</v>
      </c>
      <c r="D24" s="67">
        <f>(C24-B24)/B24</f>
        <v>-0.17098167624016064</v>
      </c>
      <c r="F24" s="25">
        <v>1819.212</v>
      </c>
      <c r="G24" s="188">
        <v>1464.92</v>
      </c>
      <c r="H24" s="67">
        <f>(G24-F24)/F24</f>
        <v>-0.19475025450579697</v>
      </c>
      <c r="J24" s="40">
        <f>(F24/B24)*10</f>
        <v>5.6090869569239024</v>
      </c>
      <c r="K24" s="201">
        <f>(G24/C24)*10</f>
        <v>5.4482702192072257</v>
      </c>
      <c r="L24" s="67">
        <f t="shared" si="0"/>
        <v>-2.8670751398881991E-2</v>
      </c>
    </row>
    <row r="25" spans="1:12" ht="20.100000000000001" customHeight="1" x14ac:dyDescent="0.25">
      <c r="A25" s="14" t="s">
        <v>177</v>
      </c>
      <c r="B25" s="25">
        <v>2227.33</v>
      </c>
      <c r="C25" s="188">
        <v>2506.84</v>
      </c>
      <c r="D25" s="67">
        <f>(C25-B25)/B25</f>
        <v>0.1254910588013452</v>
      </c>
      <c r="F25" s="25">
        <v>1263.5880000000002</v>
      </c>
      <c r="G25" s="188">
        <v>1361.287</v>
      </c>
      <c r="H25" s="67">
        <f>(G25-F25)/F25</f>
        <v>7.7318714644330142E-2</v>
      </c>
      <c r="J25" s="40">
        <f>(F25/B25)*10</f>
        <v>5.6731063650200033</v>
      </c>
      <c r="K25" s="201">
        <f>(G25/C25)*10</f>
        <v>5.4302907245775556</v>
      </c>
      <c r="L25" s="67">
        <f t="shared" si="0"/>
        <v>-4.2801178899030137E-2</v>
      </c>
    </row>
    <row r="26" spans="1:12" ht="20.100000000000001" customHeight="1" x14ac:dyDescent="0.25">
      <c r="A26" s="14" t="s">
        <v>179</v>
      </c>
      <c r="B26" s="25">
        <v>1929.0800000000002</v>
      </c>
      <c r="C26" s="188">
        <v>2145.71</v>
      </c>
      <c r="D26" s="67">
        <f>(C26-B26)/B26</f>
        <v>0.11229705351773896</v>
      </c>
      <c r="F26" s="25">
        <v>1288.8050000000003</v>
      </c>
      <c r="G26" s="188">
        <v>1351.4509999999996</v>
      </c>
      <c r="H26" s="67">
        <f>(G26-F26)/F26</f>
        <v>4.8607818870969044E-2</v>
      </c>
      <c r="J26" s="40">
        <f>(F26/B26)*10</f>
        <v>6.680930806394759</v>
      </c>
      <c r="K26" s="201">
        <f>(G26/C26)*10</f>
        <v>6.298386081996167</v>
      </c>
      <c r="L26" s="67">
        <f t="shared" si="0"/>
        <v>-5.7259195684594311E-2</v>
      </c>
    </row>
    <row r="27" spans="1:12" ht="20.100000000000001" customHeight="1" x14ac:dyDescent="0.25">
      <c r="A27" s="14" t="s">
        <v>176</v>
      </c>
      <c r="B27" s="25">
        <v>3309.3500000000004</v>
      </c>
      <c r="C27" s="188">
        <v>1881.22</v>
      </c>
      <c r="D27" s="67">
        <f>(C27-B27)/B27</f>
        <v>-0.43154395878344698</v>
      </c>
      <c r="F27" s="25">
        <v>2302.8159999999998</v>
      </c>
      <c r="G27" s="188">
        <v>1263.7800000000002</v>
      </c>
      <c r="H27" s="67">
        <f>(G27-F27)/F27</f>
        <v>-0.45120235398746567</v>
      </c>
      <c r="J27" s="40">
        <f>(F27/B27)*10</f>
        <v>6.9585145119132141</v>
      </c>
      <c r="K27" s="201">
        <f>(G27/C27)*10</f>
        <v>6.7178745707572753</v>
      </c>
      <c r="L27" s="67">
        <f t="shared" si="0"/>
        <v>-3.4582085119454015E-2</v>
      </c>
    </row>
    <row r="28" spans="1:12" ht="20.100000000000001" customHeight="1" x14ac:dyDescent="0.25">
      <c r="A28" s="14" t="s">
        <v>187</v>
      </c>
      <c r="B28" s="25">
        <v>2066.4899999999998</v>
      </c>
      <c r="C28" s="188">
        <v>2066.9300000000003</v>
      </c>
      <c r="D28" s="67">
        <f>(C28-B28)/B28</f>
        <v>2.1292142715450323E-4</v>
      </c>
      <c r="F28" s="25">
        <v>1212.999</v>
      </c>
      <c r="G28" s="188">
        <v>1211.5910000000001</v>
      </c>
      <c r="H28" s="67">
        <f>(G28-F28)/F28</f>
        <v>-1.1607594070563139E-3</v>
      </c>
      <c r="J28" s="40">
        <f>(F28/B28)*10</f>
        <v>5.8698517776519612</v>
      </c>
      <c r="K28" s="201">
        <f>(G28/C28)*10</f>
        <v>5.8617901912498249</v>
      </c>
      <c r="L28" s="67">
        <f t="shared" si="0"/>
        <v>-1.3733884103903297E-3</v>
      </c>
    </row>
    <row r="29" spans="1:12" ht="20.100000000000001" customHeight="1" x14ac:dyDescent="0.25">
      <c r="A29" s="14" t="s">
        <v>188</v>
      </c>
      <c r="B29" s="25">
        <v>2856.21</v>
      </c>
      <c r="C29" s="188">
        <v>2463.2400000000002</v>
      </c>
      <c r="D29" s="67">
        <f>(C29-B29)/B29</f>
        <v>-0.1375844213135588</v>
      </c>
      <c r="F29" s="25">
        <v>1409.8070000000002</v>
      </c>
      <c r="G29" s="188">
        <v>1182.5269999999998</v>
      </c>
      <c r="H29" s="67">
        <f>(G29-F29)/F29</f>
        <v>-0.16121355618180389</v>
      </c>
      <c r="J29" s="40">
        <f>(F29/B29)*10</f>
        <v>4.9359360831311436</v>
      </c>
      <c r="K29" s="201">
        <f>(G29/C29)*10</f>
        <v>4.8006974553839648</v>
      </c>
      <c r="L29" s="67">
        <f>(K29-J29)/J29</f>
        <v>-2.7398780184647236E-2</v>
      </c>
    </row>
    <row r="30" spans="1:12" ht="20.100000000000001" customHeight="1" x14ac:dyDescent="0.25">
      <c r="A30" s="14" t="s">
        <v>186</v>
      </c>
      <c r="B30" s="25">
        <v>877.21</v>
      </c>
      <c r="C30" s="188">
        <v>1740.05</v>
      </c>
      <c r="D30" s="67">
        <f>(C30-B30)/B30</f>
        <v>0.98361851780075449</v>
      </c>
      <c r="F30" s="25">
        <v>598.98900000000003</v>
      </c>
      <c r="G30" s="188">
        <v>1100.5989999999999</v>
      </c>
      <c r="H30" s="67">
        <f>(G30-F30)/F30</f>
        <v>0.8374277323957533</v>
      </c>
      <c r="J30" s="40">
        <f>(F30/B30)*10</f>
        <v>6.8283421301626746</v>
      </c>
      <c r="K30" s="201">
        <f>(G30/C30)*10</f>
        <v>6.3250998534524872</v>
      </c>
      <c r="L30" s="67">
        <f t="shared" si="0"/>
        <v>-7.369904247873392E-2</v>
      </c>
    </row>
    <row r="31" spans="1:12" ht="20.100000000000001" customHeight="1" x14ac:dyDescent="0.25">
      <c r="A31" s="14" t="s">
        <v>184</v>
      </c>
      <c r="B31" s="25">
        <v>669.19</v>
      </c>
      <c r="C31" s="188">
        <v>851.57</v>
      </c>
      <c r="D31" s="67">
        <f>(C31-B31)/B31</f>
        <v>0.27253844199704119</v>
      </c>
      <c r="F31" s="25">
        <v>693.82600000000002</v>
      </c>
      <c r="G31" s="188">
        <v>795.74900000000014</v>
      </c>
      <c r="H31" s="67">
        <f>(G31-F31)/F31</f>
        <v>0.14689994321342831</v>
      </c>
      <c r="J31" s="40">
        <f>(F31/B31)*10</f>
        <v>10.368146565250527</v>
      </c>
      <c r="K31" s="201">
        <f>(G31/C31)*10</f>
        <v>9.3444931127212101</v>
      </c>
      <c r="L31" s="67">
        <f t="shared" si="0"/>
        <v>-9.873061169487643E-2</v>
      </c>
    </row>
    <row r="32" spans="1:12" ht="20.100000000000001" customHeight="1" thickBot="1" x14ac:dyDescent="0.3">
      <c r="A32" s="14" t="s">
        <v>17</v>
      </c>
      <c r="B32" s="25">
        <f>B33-SUM(B7:B31)</f>
        <v>15692.270000000251</v>
      </c>
      <c r="C32" s="188">
        <f>C33-SUM(C7:C31)</f>
        <v>12760.100000000442</v>
      </c>
      <c r="D32" s="67">
        <f>(C32-B32)/B32</f>
        <v>-0.18685441940520792</v>
      </c>
      <c r="F32" s="25">
        <f>F33-SUM(F7:F31)</f>
        <v>11752.121999999858</v>
      </c>
      <c r="G32" s="188">
        <f>G33-SUM(G7:G31)</f>
        <v>8847.0329999998794</v>
      </c>
      <c r="H32" s="67">
        <f>(G32-F32)/F32</f>
        <v>-0.24719697429962123</v>
      </c>
      <c r="J32" s="40">
        <f>(F32/B32)*10</f>
        <v>7.4891153415023251</v>
      </c>
      <c r="K32" s="201">
        <f>(G32/C32)*10</f>
        <v>6.9333571053515044</v>
      </c>
      <c r="L32" s="67">
        <f t="shared" si="0"/>
        <v>-7.4208796474395725E-2</v>
      </c>
    </row>
    <row r="33" spans="1:12" ht="26.25" customHeight="1" thickBot="1" x14ac:dyDescent="0.3">
      <c r="A33" s="18" t="s">
        <v>18</v>
      </c>
      <c r="B33" s="23">
        <v>617049.19000000018</v>
      </c>
      <c r="C33" s="193">
        <v>609505.0700000003</v>
      </c>
      <c r="D33" s="72">
        <f>(C33-B33)/B33</f>
        <v>-1.2226124144170543E-2</v>
      </c>
      <c r="E33" s="2"/>
      <c r="F33" s="23">
        <v>311241.68199999974</v>
      </c>
      <c r="G33" s="193">
        <v>297589.53399999993</v>
      </c>
      <c r="H33" s="72">
        <f>(G33-F33)/F33</f>
        <v>-4.3863495121452989E-2</v>
      </c>
      <c r="J33" s="35">
        <f>(F33/B33)*10</f>
        <v>5.0440335558985119</v>
      </c>
      <c r="K33" s="194">
        <f>(G33/C33)*10</f>
        <v>4.8824784016972949</v>
      </c>
      <c r="L33" s="72">
        <f t="shared" si="0"/>
        <v>-3.2028961031056943E-2</v>
      </c>
    </row>
    <row r="35" spans="1:12" ht="15.75" thickBot="1" x14ac:dyDescent="0.3"/>
    <row r="36" spans="1:12" x14ac:dyDescent="0.25">
      <c r="A36" s="382" t="s">
        <v>2</v>
      </c>
      <c r="B36" s="377" t="s">
        <v>1</v>
      </c>
      <c r="C36" s="370"/>
      <c r="D36" s="178" t="s">
        <v>0</v>
      </c>
      <c r="F36" s="385" t="s">
        <v>19</v>
      </c>
      <c r="G36" s="386"/>
      <c r="H36" s="178" t="s">
        <v>0</v>
      </c>
      <c r="J36" s="369" t="s">
        <v>22</v>
      </c>
      <c r="K36" s="370"/>
      <c r="L36" s="178" t="s">
        <v>0</v>
      </c>
    </row>
    <row r="37" spans="1:12" x14ac:dyDescent="0.25">
      <c r="A37" s="383"/>
      <c r="B37" s="380" t="str">
        <f>B5</f>
        <v>jan-dez</v>
      </c>
      <c r="C37" s="372"/>
      <c r="D37" s="179" t="str">
        <f>D5</f>
        <v>2020/2019</v>
      </c>
      <c r="F37" s="367" t="str">
        <f>B5</f>
        <v>jan-dez</v>
      </c>
      <c r="G37" s="372"/>
      <c r="H37" s="179" t="str">
        <f>H5</f>
        <v>2020/2019</v>
      </c>
      <c r="J37" s="367" t="str">
        <f>B5</f>
        <v>jan-dez</v>
      </c>
      <c r="K37" s="368"/>
      <c r="L37" s="179" t="str">
        <f>L5</f>
        <v>2020/2019</v>
      </c>
    </row>
    <row r="38" spans="1:12" ht="19.5" customHeight="1" thickBot="1" x14ac:dyDescent="0.3">
      <c r="A38" s="384"/>
      <c r="B38" s="120">
        <f>B6</f>
        <v>2019</v>
      </c>
      <c r="C38" s="182">
        <f>C6</f>
        <v>2020</v>
      </c>
      <c r="D38" s="180" t="s">
        <v>1</v>
      </c>
      <c r="F38" s="31">
        <f>B6</f>
        <v>2019</v>
      </c>
      <c r="G38" s="182">
        <f>C6</f>
        <v>2020</v>
      </c>
      <c r="H38" s="323">
        <v>1000</v>
      </c>
      <c r="J38" s="31">
        <f>B6</f>
        <v>2019</v>
      </c>
      <c r="K38" s="182">
        <f>C6</f>
        <v>2020</v>
      </c>
      <c r="L38" s="180"/>
    </row>
    <row r="39" spans="1:12" ht="20.100000000000001" customHeight="1" x14ac:dyDescent="0.25">
      <c r="A39" s="45" t="s">
        <v>161</v>
      </c>
      <c r="B39" s="46">
        <v>196406.71</v>
      </c>
      <c r="C39" s="195">
        <v>183816.38000000003</v>
      </c>
      <c r="D39" s="67">
        <f>(C39-B39)/B39</f>
        <v>-6.4103359808837274E-2</v>
      </c>
      <c r="F39" s="46">
        <v>75929.718999999997</v>
      </c>
      <c r="G39" s="195">
        <v>71853.203999999998</v>
      </c>
      <c r="H39" s="67">
        <f>(G39-F39)/F39</f>
        <v>-5.3688003244157921E-2</v>
      </c>
      <c r="J39" s="40">
        <f>(F39/B39)*10</f>
        <v>3.8659432256667809</v>
      </c>
      <c r="K39" s="200">
        <f>(G39/C39)*10</f>
        <v>3.9089663282456106</v>
      </c>
      <c r="L39" s="76">
        <f t="shared" si="0"/>
        <v>1.1128746613036266E-2</v>
      </c>
    </row>
    <row r="40" spans="1:12" ht="20.100000000000001" customHeight="1" x14ac:dyDescent="0.25">
      <c r="A40" s="45" t="s">
        <v>167</v>
      </c>
      <c r="B40" s="25">
        <v>94038.200000000012</v>
      </c>
      <c r="C40" s="188">
        <v>91948.5</v>
      </c>
      <c r="D40" s="67">
        <f>(C40-B40)/B40</f>
        <v>-2.222182049422481E-2</v>
      </c>
      <c r="F40" s="25">
        <v>37206.360999999997</v>
      </c>
      <c r="G40" s="188">
        <v>36246.564000000006</v>
      </c>
      <c r="H40" s="67">
        <f>(G40-F40)/F40</f>
        <v>-2.5796583546560531E-2</v>
      </c>
      <c r="J40" s="40">
        <f>(F40/B40)*10</f>
        <v>3.9565156500230749</v>
      </c>
      <c r="K40" s="201">
        <f>(G40/C40)*10</f>
        <v>3.9420506044144283</v>
      </c>
      <c r="L40" s="67">
        <f t="shared" si="0"/>
        <v>-3.6560061650614791E-3</v>
      </c>
    </row>
    <row r="41" spans="1:12" ht="20.100000000000001" customHeight="1" x14ac:dyDescent="0.25">
      <c r="A41" s="45" t="s">
        <v>168</v>
      </c>
      <c r="B41" s="25">
        <v>77277.520000000019</v>
      </c>
      <c r="C41" s="188">
        <v>77275.03</v>
      </c>
      <c r="D41" s="67">
        <f>(C41-B41)/B41</f>
        <v>-3.222153091895017E-5</v>
      </c>
      <c r="F41" s="25">
        <v>30671.52</v>
      </c>
      <c r="G41" s="188">
        <v>30876.829999999994</v>
      </c>
      <c r="H41" s="67">
        <f>(G41-F41)/F41</f>
        <v>6.6938319326852415E-3</v>
      </c>
      <c r="J41" s="40">
        <f>(F41/B41)*10</f>
        <v>3.9690093574431469</v>
      </c>
      <c r="K41" s="201">
        <f>(G41/C41)*10</f>
        <v>3.9957059867851226</v>
      </c>
      <c r="L41" s="67">
        <f t="shared" si="0"/>
        <v>6.7262701943272265E-3</v>
      </c>
    </row>
    <row r="42" spans="1:12" ht="20.100000000000001" customHeight="1" x14ac:dyDescent="0.25">
      <c r="A42" s="45" t="s">
        <v>173</v>
      </c>
      <c r="B42" s="25">
        <v>18939.780000000002</v>
      </c>
      <c r="C42" s="188">
        <v>19537.560000000001</v>
      </c>
      <c r="D42" s="67">
        <f>(C42-B42)/B42</f>
        <v>3.1562140637325181E-2</v>
      </c>
      <c r="F42" s="25">
        <v>16573.938000000002</v>
      </c>
      <c r="G42" s="188">
        <v>14636.739</v>
      </c>
      <c r="H42" s="67">
        <f>(G42-F42)/F42</f>
        <v>-0.1168822400566481</v>
      </c>
      <c r="J42" s="40">
        <f>(F42/B42)*10</f>
        <v>8.7508608864516901</v>
      </c>
      <c r="K42" s="201">
        <f>(G42/C42)*10</f>
        <v>7.491590045020974</v>
      </c>
      <c r="L42" s="67">
        <f t="shared" si="0"/>
        <v>-0.14390250945256733</v>
      </c>
    </row>
    <row r="43" spans="1:12" ht="20.100000000000001" customHeight="1" x14ac:dyDescent="0.25">
      <c r="A43" s="45" t="s">
        <v>166</v>
      </c>
      <c r="B43" s="25">
        <v>26147.87</v>
      </c>
      <c r="C43" s="188">
        <v>27773.030000000002</v>
      </c>
      <c r="D43" s="67">
        <f>(C43-B43)/B43</f>
        <v>6.2152672473895713E-2</v>
      </c>
      <c r="F43" s="25">
        <v>13173.976999999999</v>
      </c>
      <c r="G43" s="188">
        <v>12716.446</v>
      </c>
      <c r="H43" s="67">
        <f>(G43-F43)/F43</f>
        <v>-3.4729907301341054E-2</v>
      </c>
      <c r="J43" s="40">
        <f>(F43/B43)*10</f>
        <v>5.0382600953729693</v>
      </c>
      <c r="K43" s="201">
        <f>(G43/C43)*10</f>
        <v>4.5787031519427295</v>
      </c>
      <c r="L43" s="67">
        <f t="shared" si="0"/>
        <v>-9.1213421842252063E-2</v>
      </c>
    </row>
    <row r="44" spans="1:12" ht="20.100000000000001" customHeight="1" x14ac:dyDescent="0.25">
      <c r="A44" s="45" t="s">
        <v>174</v>
      </c>
      <c r="B44" s="25">
        <v>12923.800000000001</v>
      </c>
      <c r="C44" s="188">
        <v>10865.700000000003</v>
      </c>
      <c r="D44" s="67">
        <f>(C44-B44)/B44</f>
        <v>-0.1592488277441618</v>
      </c>
      <c r="F44" s="25">
        <v>5567.3710000000001</v>
      </c>
      <c r="G44" s="188">
        <v>4453.6760000000004</v>
      </c>
      <c r="H44" s="67">
        <f>(G44-F44)/F44</f>
        <v>-0.20003965965264389</v>
      </c>
      <c r="J44" s="40">
        <f>(F44/B44)*10</f>
        <v>4.3078436682709418</v>
      </c>
      <c r="K44" s="201">
        <f>(G44/C44)*10</f>
        <v>4.0988394673145763</v>
      </c>
      <c r="L44" s="67">
        <f t="shared" si="0"/>
        <v>-4.8517127605109789E-2</v>
      </c>
    </row>
    <row r="45" spans="1:12" ht="20.100000000000001" customHeight="1" x14ac:dyDescent="0.25">
      <c r="A45" s="45" t="s">
        <v>180</v>
      </c>
      <c r="B45" s="25">
        <v>5352.0199999999995</v>
      </c>
      <c r="C45" s="188">
        <v>4790.6499999999996</v>
      </c>
      <c r="D45" s="67">
        <f>(C45-B45)/B45</f>
        <v>-0.10488936887380838</v>
      </c>
      <c r="F45" s="25">
        <v>2733.7869999999998</v>
      </c>
      <c r="G45" s="188">
        <v>2411.1419999999998</v>
      </c>
      <c r="H45" s="67">
        <f>(G45-F45)/F45</f>
        <v>-0.11802126500711285</v>
      </c>
      <c r="J45" s="40">
        <f>(F45/B45)*10</f>
        <v>5.1079536324602675</v>
      </c>
      <c r="K45" s="201">
        <f>(G45/C45)*10</f>
        <v>5.0330163965223926</v>
      </c>
      <c r="L45" s="67">
        <f t="shared" si="0"/>
        <v>-1.4670696198505034E-2</v>
      </c>
    </row>
    <row r="46" spans="1:12" ht="20.100000000000001" customHeight="1" x14ac:dyDescent="0.25">
      <c r="A46" s="45" t="s">
        <v>172</v>
      </c>
      <c r="B46" s="25">
        <v>6495.87</v>
      </c>
      <c r="C46" s="188">
        <v>5977.19</v>
      </c>
      <c r="D46" s="67">
        <f>(C46-B46)/B46</f>
        <v>-7.9847657049787066E-2</v>
      </c>
      <c r="F46" s="25">
        <v>2424.1369999999997</v>
      </c>
      <c r="G46" s="188">
        <v>2231.9990000000003</v>
      </c>
      <c r="H46" s="67">
        <f>(G46-F46)/F46</f>
        <v>-7.9260371835419979E-2</v>
      </c>
      <c r="J46" s="40">
        <f>(F46/B46)*10</f>
        <v>3.7318126748226179</v>
      </c>
      <c r="K46" s="201">
        <f>(G46/C46)*10</f>
        <v>3.7341944960759159</v>
      </c>
      <c r="L46" s="67">
        <f t="shared" si="0"/>
        <v>6.3824780631873855E-4</v>
      </c>
    </row>
    <row r="47" spans="1:12" ht="20.100000000000001" customHeight="1" x14ac:dyDescent="0.25">
      <c r="A47" s="45" t="s">
        <v>170</v>
      </c>
      <c r="B47" s="25">
        <v>2780.4100000000003</v>
      </c>
      <c r="C47" s="188">
        <v>2824.09</v>
      </c>
      <c r="D47" s="67">
        <f>(C47-B47)/B47</f>
        <v>1.5709913286169965E-2</v>
      </c>
      <c r="F47" s="25">
        <v>1661.6480000000001</v>
      </c>
      <c r="G47" s="188">
        <v>1654.7010000000002</v>
      </c>
      <c r="H47" s="67">
        <f>(G47-F47)/F47</f>
        <v>-4.1807891924161367E-3</v>
      </c>
      <c r="J47" s="40">
        <f>(F47/B47)*10</f>
        <v>5.9762696868447467</v>
      </c>
      <c r="K47" s="201">
        <f>(G47/C47)*10</f>
        <v>5.8592360725047721</v>
      </c>
      <c r="L47" s="67">
        <f t="shared" si="0"/>
        <v>-1.9583054392206339E-2</v>
      </c>
    </row>
    <row r="48" spans="1:12" ht="20.100000000000001" customHeight="1" x14ac:dyDescent="0.25">
      <c r="A48" s="45" t="s">
        <v>185</v>
      </c>
      <c r="B48" s="25">
        <v>3243.33</v>
      </c>
      <c r="C48" s="188">
        <v>2688.7799999999997</v>
      </c>
      <c r="D48" s="67">
        <f>(C48-B48)/B48</f>
        <v>-0.17098167624016064</v>
      </c>
      <c r="F48" s="25">
        <v>1819.212</v>
      </c>
      <c r="G48" s="188">
        <v>1464.92</v>
      </c>
      <c r="H48" s="67">
        <f>(G48-F48)/F48</f>
        <v>-0.19475025450579697</v>
      </c>
      <c r="J48" s="40">
        <f>(F48/B48)*10</f>
        <v>5.6090869569239024</v>
      </c>
      <c r="K48" s="201">
        <f>(G48/C48)*10</f>
        <v>5.4482702192072257</v>
      </c>
      <c r="L48" s="67">
        <f t="shared" si="0"/>
        <v>-2.8670751398881991E-2</v>
      </c>
    </row>
    <row r="49" spans="1:12" ht="20.100000000000001" customHeight="1" x14ac:dyDescent="0.25">
      <c r="A49" s="45" t="s">
        <v>177</v>
      </c>
      <c r="B49" s="25">
        <v>2227.33</v>
      </c>
      <c r="C49" s="188">
        <v>2506.84</v>
      </c>
      <c r="D49" s="67">
        <f>(C49-B49)/B49</f>
        <v>0.1254910588013452</v>
      </c>
      <c r="F49" s="25">
        <v>1263.5880000000002</v>
      </c>
      <c r="G49" s="188">
        <v>1361.287</v>
      </c>
      <c r="H49" s="67">
        <f>(G49-F49)/F49</f>
        <v>7.7318714644330142E-2</v>
      </c>
      <c r="J49" s="40">
        <f>(F49/B49)*10</f>
        <v>5.6731063650200033</v>
      </c>
      <c r="K49" s="201">
        <f>(G49/C49)*10</f>
        <v>5.4302907245775556</v>
      </c>
      <c r="L49" s="67">
        <f t="shared" si="0"/>
        <v>-4.2801178899030137E-2</v>
      </c>
    </row>
    <row r="50" spans="1:12" ht="20.100000000000001" customHeight="1" x14ac:dyDescent="0.25">
      <c r="A50" s="45" t="s">
        <v>187</v>
      </c>
      <c r="B50" s="25">
        <v>2066.4899999999998</v>
      </c>
      <c r="C50" s="188">
        <v>2066.9300000000003</v>
      </c>
      <c r="D50" s="67">
        <f>(C50-B50)/B50</f>
        <v>2.1292142715450323E-4</v>
      </c>
      <c r="F50" s="25">
        <v>1212.999</v>
      </c>
      <c r="G50" s="188">
        <v>1211.5910000000001</v>
      </c>
      <c r="H50" s="67">
        <f>(G50-F50)/F50</f>
        <v>-1.1607594070563139E-3</v>
      </c>
      <c r="J50" s="40">
        <f>(F50/B50)*10</f>
        <v>5.8698517776519612</v>
      </c>
      <c r="K50" s="201">
        <f>(G50/C50)*10</f>
        <v>5.8617901912498249</v>
      </c>
      <c r="L50" s="67">
        <f t="shared" si="0"/>
        <v>-1.3733884103903297E-3</v>
      </c>
    </row>
    <row r="51" spans="1:12" ht="20.100000000000001" customHeight="1" x14ac:dyDescent="0.25">
      <c r="A51" s="45" t="s">
        <v>188</v>
      </c>
      <c r="B51" s="25">
        <v>2856.21</v>
      </c>
      <c r="C51" s="188">
        <v>2463.2400000000002</v>
      </c>
      <c r="D51" s="67">
        <f>(C51-B51)/B51</f>
        <v>-0.1375844213135588</v>
      </c>
      <c r="F51" s="25">
        <v>1409.8070000000002</v>
      </c>
      <c r="G51" s="188">
        <v>1182.5269999999998</v>
      </c>
      <c r="H51" s="67">
        <f>(G51-F51)/F51</f>
        <v>-0.16121355618180389</v>
      </c>
      <c r="J51" s="40">
        <f>(F51/B51)*10</f>
        <v>4.9359360831311436</v>
      </c>
      <c r="K51" s="201">
        <f>(G51/C51)*10</f>
        <v>4.8006974553839648</v>
      </c>
      <c r="L51" s="67">
        <f t="shared" si="0"/>
        <v>-2.7398780184647236E-2</v>
      </c>
    </row>
    <row r="52" spans="1:12" ht="20.100000000000001" customHeight="1" x14ac:dyDescent="0.25">
      <c r="A52" s="45" t="s">
        <v>186</v>
      </c>
      <c r="B52" s="25">
        <v>877.21</v>
      </c>
      <c r="C52" s="188">
        <v>1740.05</v>
      </c>
      <c r="D52" s="67">
        <f>(C52-B52)/B52</f>
        <v>0.98361851780075449</v>
      </c>
      <c r="F52" s="25">
        <v>598.98900000000003</v>
      </c>
      <c r="G52" s="188">
        <v>1100.5989999999999</v>
      </c>
      <c r="H52" s="67">
        <f>(G52-F52)/F52</f>
        <v>0.8374277323957533</v>
      </c>
      <c r="J52" s="40">
        <f>(F52/B52)*10</f>
        <v>6.8283421301626746</v>
      </c>
      <c r="K52" s="201">
        <f>(G52/C52)*10</f>
        <v>6.3250998534524872</v>
      </c>
      <c r="L52" s="67">
        <f t="shared" si="0"/>
        <v>-7.369904247873392E-2</v>
      </c>
    </row>
    <row r="53" spans="1:12" ht="20.100000000000001" customHeight="1" x14ac:dyDescent="0.25">
      <c r="A53" s="45" t="s">
        <v>178</v>
      </c>
      <c r="B53" s="25">
        <v>1166.5700000000002</v>
      </c>
      <c r="C53" s="188">
        <v>882.24999999999989</v>
      </c>
      <c r="D53" s="67">
        <f>(C53-B53)/B53</f>
        <v>-0.24372305133853969</v>
      </c>
      <c r="F53" s="25">
        <v>904.74400000000003</v>
      </c>
      <c r="G53" s="188">
        <v>673.73300000000017</v>
      </c>
      <c r="H53" s="67">
        <f>(G53-F53)/F53</f>
        <v>-0.25533300027411054</v>
      </c>
      <c r="J53" s="40">
        <f>(F53/B53)*10</f>
        <v>7.7555911775547104</v>
      </c>
      <c r="K53" s="201">
        <f>(G53/C53)*10</f>
        <v>7.6365315953527944</v>
      </c>
      <c r="L53" s="67">
        <f t="shared" si="0"/>
        <v>-1.5351451549752109E-2</v>
      </c>
    </row>
    <row r="54" spans="1:12" ht="20.100000000000001" customHeight="1" x14ac:dyDescent="0.25">
      <c r="A54" s="45" t="s">
        <v>189</v>
      </c>
      <c r="B54" s="25">
        <v>774.45</v>
      </c>
      <c r="C54" s="188">
        <v>1054.52</v>
      </c>
      <c r="D54" s="67">
        <f>(C54-B54)/B54</f>
        <v>0.36163729098069586</v>
      </c>
      <c r="F54" s="25">
        <v>412.84100000000007</v>
      </c>
      <c r="G54" s="188">
        <v>566.98099999999999</v>
      </c>
      <c r="H54" s="67">
        <f>(G54-F54)/F54</f>
        <v>0.37336407963356327</v>
      </c>
      <c r="J54" s="40">
        <f>(F54/B54)*10</f>
        <v>5.3307637678352382</v>
      </c>
      <c r="K54" s="201">
        <f>(G54/C54)*10</f>
        <v>5.3766737472973496</v>
      </c>
      <c r="L54" s="67">
        <f t="shared" si="0"/>
        <v>8.6122704853520277E-3</v>
      </c>
    </row>
    <row r="55" spans="1:12" ht="20.100000000000001" customHeight="1" x14ac:dyDescent="0.25">
      <c r="A55" s="45" t="s">
        <v>190</v>
      </c>
      <c r="B55" s="25">
        <v>344.18</v>
      </c>
      <c r="C55" s="188">
        <v>345.09000000000003</v>
      </c>
      <c r="D55" s="67">
        <f>(C55-B55)/B55</f>
        <v>2.643965366959222E-3</v>
      </c>
      <c r="F55" s="25">
        <v>210.47500000000002</v>
      </c>
      <c r="G55" s="188">
        <v>203.56299999999999</v>
      </c>
      <c r="H55" s="67">
        <f>(G55-F55)/F55</f>
        <v>-3.2840004751158253E-2</v>
      </c>
      <c r="J55" s="40">
        <f>(F55/B55)*10</f>
        <v>6.1152594572607368</v>
      </c>
      <c r="K55" s="201">
        <f>(G55/C55)*10</f>
        <v>5.8988379842939507</v>
      </c>
      <c r="L55" s="67">
        <f t="shared" si="0"/>
        <v>-3.5390399128499082E-2</v>
      </c>
    </row>
    <row r="56" spans="1:12" ht="20.100000000000001" customHeight="1" x14ac:dyDescent="0.25">
      <c r="A56" s="45" t="s">
        <v>193</v>
      </c>
      <c r="B56" s="25">
        <v>138.53</v>
      </c>
      <c r="C56" s="188">
        <v>432.56999999999994</v>
      </c>
      <c r="D56" s="67">
        <f>(C56-B56)/B56</f>
        <v>2.1225727279289681</v>
      </c>
      <c r="F56" s="25">
        <v>95.161999999999992</v>
      </c>
      <c r="G56" s="188">
        <v>199.39400000000001</v>
      </c>
      <c r="H56" s="67">
        <f>(G56-F56)/F56</f>
        <v>1.0953111536117359</v>
      </c>
      <c r="J56" s="40">
        <f>(F56/B56)*10</f>
        <v>6.8694145672417513</v>
      </c>
      <c r="K56" s="201">
        <f>(G56/C56)*10</f>
        <v>4.6095198464988334</v>
      </c>
      <c r="L56" s="67">
        <f t="shared" si="0"/>
        <v>-0.32897923085319403</v>
      </c>
    </row>
    <row r="57" spans="1:12" ht="20.100000000000001" customHeight="1" x14ac:dyDescent="0.25">
      <c r="A57" s="45" t="s">
        <v>195</v>
      </c>
      <c r="B57" s="25">
        <v>240.24000000000004</v>
      </c>
      <c r="C57" s="188">
        <v>214.17</v>
      </c>
      <c r="D57" s="67">
        <f>(C57-B57)/B57</f>
        <v>-0.10851648351648371</v>
      </c>
      <c r="F57" s="25">
        <v>171.61899999999997</v>
      </c>
      <c r="G57" s="188">
        <v>141.99100000000001</v>
      </c>
      <c r="H57" s="67">
        <f>(G57-F57)/F57</f>
        <v>-0.17263822770206075</v>
      </c>
      <c r="J57" s="40">
        <f>(F57/B57)*10</f>
        <v>7.1436480186480171</v>
      </c>
      <c r="K57" s="201">
        <f>(G57/C57)*10</f>
        <v>6.6298267731241545</v>
      </c>
      <c r="L57" s="67">
        <f t="shared" si="0"/>
        <v>-7.1927010426964838E-2</v>
      </c>
    </row>
    <row r="58" spans="1:12" ht="20.100000000000001" customHeight="1" x14ac:dyDescent="0.25">
      <c r="A58" s="45" t="s">
        <v>194</v>
      </c>
      <c r="B58" s="25">
        <v>243.76000000000002</v>
      </c>
      <c r="C58" s="188">
        <v>188.54000000000002</v>
      </c>
      <c r="D58" s="67">
        <f>(C58-B58)/B58</f>
        <v>-0.22653429602888084</v>
      </c>
      <c r="F58" s="25">
        <v>133.83500000000001</v>
      </c>
      <c r="G58" s="188">
        <v>103.52000000000001</v>
      </c>
      <c r="H58" s="67">
        <f>(G58-F58)/F58</f>
        <v>-0.22651025516494189</v>
      </c>
      <c r="J58" s="40">
        <f>(F58/B58)*10</f>
        <v>5.4904414177879879</v>
      </c>
      <c r="K58" s="201">
        <f>(G58/C58)*10</f>
        <v>5.4906120717089211</v>
      </c>
      <c r="L58" s="67">
        <f t="shared" ref="L58:L59" si="1">(K58-J58)/J58</f>
        <v>3.1082003785760711E-5</v>
      </c>
    </row>
    <row r="59" spans="1:12" ht="20.100000000000001" customHeight="1" x14ac:dyDescent="0.25">
      <c r="A59" s="45" t="s">
        <v>191</v>
      </c>
      <c r="B59" s="25">
        <v>261.01</v>
      </c>
      <c r="C59" s="188">
        <v>149.75</v>
      </c>
      <c r="D59" s="67">
        <f>(C59-B59)/B59</f>
        <v>-0.42626719282786096</v>
      </c>
      <c r="F59" s="25">
        <v>99.27</v>
      </c>
      <c r="G59" s="188">
        <v>93.664999999999992</v>
      </c>
      <c r="H59" s="67">
        <f>(G59-F59)/F59</f>
        <v>-5.6462173869245534E-2</v>
      </c>
      <c r="J59" s="40">
        <f>(F59/B59)*10</f>
        <v>3.8033025554576456</v>
      </c>
      <c r="K59" s="201">
        <f>(G59/C59)*10</f>
        <v>6.2547579298831382</v>
      </c>
      <c r="L59" s="67">
        <f t="shared" si="1"/>
        <v>0.64455965274382765</v>
      </c>
    </row>
    <row r="60" spans="1:12" ht="20.100000000000001" customHeight="1" x14ac:dyDescent="0.25">
      <c r="A60" s="45" t="s">
        <v>231</v>
      </c>
      <c r="B60" s="25">
        <v>201.48000000000005</v>
      </c>
      <c r="C60" s="188">
        <v>99.19</v>
      </c>
      <c r="D60" s="67">
        <f>(C60-B60)/B60</f>
        <v>-0.50769307127258301</v>
      </c>
      <c r="F60" s="25">
        <v>141.49299999999999</v>
      </c>
      <c r="G60" s="188">
        <v>69.539999999999992</v>
      </c>
      <c r="H60" s="67">
        <f>(G60-F60)/F60</f>
        <v>-0.50852692359339335</v>
      </c>
      <c r="J60" s="40">
        <f>(F60/B60)*10</f>
        <v>7.022682152074645</v>
      </c>
      <c r="K60" s="201">
        <f>(G60/C60)*10</f>
        <v>7.0107873777598542</v>
      </c>
      <c r="L60" s="67">
        <f t="shared" ref="L60:L61" si="2">(K60-J60)/J60</f>
        <v>-1.6937651537136478E-3</v>
      </c>
    </row>
    <row r="61" spans="1:12" ht="20.100000000000001" customHeight="1" thickBot="1" x14ac:dyDescent="0.3">
      <c r="A61" s="14" t="s">
        <v>17</v>
      </c>
      <c r="B61" s="25">
        <f>B62-SUM(B39:B60)</f>
        <v>79920.919999999984</v>
      </c>
      <c r="C61" s="188">
        <f>C62-SUM(C39:C60)</f>
        <v>191.82999999989988</v>
      </c>
      <c r="D61" s="67">
        <f>(C61-B61)/B61</f>
        <v>-0.99759975235520437</v>
      </c>
      <c r="F61" s="25">
        <f>F62-SUM(F39:F60)</f>
        <v>44494.41300000003</v>
      </c>
      <c r="G61" s="188">
        <f>G62-SUM(G39:G60)</f>
        <v>150.49900000003981</v>
      </c>
      <c r="H61" s="67">
        <f>(G61-F61)/F61</f>
        <v>-0.99661757533468209</v>
      </c>
      <c r="J61" s="40">
        <f>(F61/B61)*10</f>
        <v>5.5673049058994861</v>
      </c>
      <c r="K61" s="201">
        <f>(G61/C61)*10</f>
        <v>7.845436063187111</v>
      </c>
      <c r="L61" s="67">
        <f t="shared" si="2"/>
        <v>0.40919820196547269</v>
      </c>
    </row>
    <row r="62" spans="1:12" ht="26.25" customHeight="1" thickBot="1" x14ac:dyDescent="0.3">
      <c r="A62" s="18" t="s">
        <v>18</v>
      </c>
      <c r="B62" s="47">
        <v>534923.89000000013</v>
      </c>
      <c r="C62" s="199">
        <v>439831.88000000006</v>
      </c>
      <c r="D62" s="72">
        <f>(C62-B62)/B62</f>
        <v>-0.17776736425064144</v>
      </c>
      <c r="E62" s="2"/>
      <c r="F62" s="47">
        <v>238910.90499999997</v>
      </c>
      <c r="G62" s="199">
        <v>185605.11100000006</v>
      </c>
      <c r="H62" s="72">
        <f>(G62-F62)/F62</f>
        <v>-0.22311997018302665</v>
      </c>
      <c r="I62" s="2"/>
      <c r="J62" s="35">
        <f>(F62/B62)*10</f>
        <v>4.4662597701515985</v>
      </c>
      <c r="K62" s="194">
        <f>(G62/C62)*10</f>
        <v>4.2199103666610078</v>
      </c>
      <c r="L62" s="72">
        <f t="shared" si="0"/>
        <v>-5.5157876202581203E-2</v>
      </c>
    </row>
    <row r="64" spans="1:12" ht="15.75" thickBot="1" x14ac:dyDescent="0.3"/>
    <row r="65" spans="1:12" x14ac:dyDescent="0.25">
      <c r="A65" s="382" t="s">
        <v>15</v>
      </c>
      <c r="B65" s="377" t="s">
        <v>1</v>
      </c>
      <c r="C65" s="370"/>
      <c r="D65" s="178" t="s">
        <v>0</v>
      </c>
      <c r="F65" s="385" t="s">
        <v>19</v>
      </c>
      <c r="G65" s="386"/>
      <c r="H65" s="178" t="s">
        <v>0</v>
      </c>
      <c r="J65" s="369" t="s">
        <v>22</v>
      </c>
      <c r="K65" s="370"/>
      <c r="L65" s="178" t="s">
        <v>0</v>
      </c>
    </row>
    <row r="66" spans="1:12" x14ac:dyDescent="0.25">
      <c r="A66" s="383"/>
      <c r="B66" s="380" t="str">
        <f>B5</f>
        <v>jan-dez</v>
      </c>
      <c r="C66" s="372"/>
      <c r="D66" s="179" t="str">
        <f>D37</f>
        <v>2020/2019</v>
      </c>
      <c r="F66" s="367" t="str">
        <f>B5</f>
        <v>jan-dez</v>
      </c>
      <c r="G66" s="372"/>
      <c r="H66" s="179" t="str">
        <f>H37</f>
        <v>2020/2019</v>
      </c>
      <c r="J66" s="367" t="str">
        <f>B5</f>
        <v>jan-dez</v>
      </c>
      <c r="K66" s="368"/>
      <c r="L66" s="179" t="str">
        <f>L37</f>
        <v>2020/2019</v>
      </c>
    </row>
    <row r="67" spans="1:12" ht="19.5" customHeight="1" thickBot="1" x14ac:dyDescent="0.3">
      <c r="A67" s="384"/>
      <c r="B67" s="120">
        <f>B6</f>
        <v>2019</v>
      </c>
      <c r="C67" s="182">
        <f>C6</f>
        <v>2020</v>
      </c>
      <c r="D67" s="180" t="s">
        <v>1</v>
      </c>
      <c r="F67" s="31">
        <f>B6</f>
        <v>2019</v>
      </c>
      <c r="G67" s="182">
        <f>C6</f>
        <v>2020</v>
      </c>
      <c r="H67" s="323">
        <v>1000</v>
      </c>
      <c r="J67" s="31">
        <f>B6</f>
        <v>2019</v>
      </c>
      <c r="K67" s="182">
        <f>C6</f>
        <v>2020</v>
      </c>
      <c r="L67" s="180"/>
    </row>
    <row r="68" spans="1:12" ht="20.100000000000001" customHeight="1" x14ac:dyDescent="0.25">
      <c r="A68" s="45" t="s">
        <v>163</v>
      </c>
      <c r="B68" s="46"/>
      <c r="C68" s="195">
        <v>89763.41</v>
      </c>
      <c r="D68" s="76"/>
      <c r="F68" s="25"/>
      <c r="G68" s="195">
        <v>46836.268000000011</v>
      </c>
      <c r="H68" s="76"/>
      <c r="J68" s="49"/>
      <c r="K68" s="197">
        <f>(G68/C68)*10</f>
        <v>5.2177460727037897</v>
      </c>
      <c r="L68" s="76"/>
    </row>
    <row r="69" spans="1:12" ht="20.100000000000001" customHeight="1" x14ac:dyDescent="0.25">
      <c r="A69" s="45" t="s">
        <v>162</v>
      </c>
      <c r="B69" s="25">
        <v>34078.600000000006</v>
      </c>
      <c r="C69" s="188">
        <v>34236.370000000003</v>
      </c>
      <c r="D69" s="67">
        <f>(C69-B69)/B69</f>
        <v>4.6295915912037697E-3</v>
      </c>
      <c r="F69" s="25">
        <v>33399.315999999999</v>
      </c>
      <c r="G69" s="188">
        <v>30753.109</v>
      </c>
      <c r="H69" s="67">
        <f>(G69-F69)/F69</f>
        <v>-7.9229377032751166E-2</v>
      </c>
      <c r="J69" s="48">
        <f>(F69/B69)*10</f>
        <v>9.8006713890828827</v>
      </c>
      <c r="K69" s="191">
        <f>(G69/C69)*10</f>
        <v>8.9825846022811398</v>
      </c>
      <c r="L69" s="67">
        <f t="shared" ref="L69:L71" si="3">(K69-J69)/J69</f>
        <v>-8.3472524924468161E-2</v>
      </c>
    </row>
    <row r="70" spans="1:12" ht="20.100000000000001" customHeight="1" x14ac:dyDescent="0.25">
      <c r="A70" s="45" t="s">
        <v>165</v>
      </c>
      <c r="B70" s="25">
        <v>11848.599999999999</v>
      </c>
      <c r="C70" s="188">
        <v>12484.16</v>
      </c>
      <c r="D70" s="67">
        <f>(C70-B70)/B70</f>
        <v>5.3640092500379911E-2</v>
      </c>
      <c r="F70" s="25">
        <v>10546.761</v>
      </c>
      <c r="G70" s="188">
        <v>11076.594999999999</v>
      </c>
      <c r="H70" s="67">
        <f>(G70-F70)/F70</f>
        <v>5.0236655595020961E-2</v>
      </c>
      <c r="J70" s="48">
        <f>(F70/B70)*10</f>
        <v>8.9012718802221364</v>
      </c>
      <c r="K70" s="191">
        <f>(G70/C70)*10</f>
        <v>8.8725192564017128</v>
      </c>
      <c r="L70" s="67">
        <f t="shared" si="3"/>
        <v>-3.2301702731167572E-3</v>
      </c>
    </row>
    <row r="71" spans="1:12" ht="20.100000000000001" customHeight="1" x14ac:dyDescent="0.25">
      <c r="A71" s="45" t="s">
        <v>169</v>
      </c>
      <c r="B71" s="25">
        <v>6934.5400000000009</v>
      </c>
      <c r="C71" s="188">
        <v>6656.36</v>
      </c>
      <c r="D71" s="67">
        <f>(C71-B71)/B71</f>
        <v>-4.0115133808443122E-2</v>
      </c>
      <c r="F71" s="25">
        <v>4474.5349999999999</v>
      </c>
      <c r="G71" s="188">
        <v>4251.8720000000003</v>
      </c>
      <c r="H71" s="67">
        <f>(G71-F71)/F71</f>
        <v>-4.9762265799686352E-2</v>
      </c>
      <c r="J71" s="48">
        <f>(F71/B71)*10</f>
        <v>6.4525332610382229</v>
      </c>
      <c r="K71" s="191">
        <f>(G71/C71)*10</f>
        <v>6.3876833584721995</v>
      </c>
      <c r="L71" s="67">
        <f t="shared" si="3"/>
        <v>-1.0050301167388163E-2</v>
      </c>
    </row>
    <row r="72" spans="1:12" ht="20.100000000000001" customHeight="1" x14ac:dyDescent="0.25">
      <c r="A72" s="45" t="s">
        <v>164</v>
      </c>
      <c r="B72" s="25">
        <v>7301.76</v>
      </c>
      <c r="C72" s="188">
        <v>7121.2200000000012</v>
      </c>
      <c r="D72" s="67">
        <f>(C72-B72)/B72</f>
        <v>-2.4725545621877336E-2</v>
      </c>
      <c r="F72" s="25">
        <v>3370.2610000000004</v>
      </c>
      <c r="G72" s="188">
        <v>3119.3209999999999</v>
      </c>
      <c r="H72" s="67">
        <f>(G72-F72)/F72</f>
        <v>-7.4457141449875988E-2</v>
      </c>
      <c r="J72" s="48">
        <f>(F72/B72)*10</f>
        <v>4.6156830681917791</v>
      </c>
      <c r="K72" s="191">
        <f>(G72/C72)*10</f>
        <v>4.3803182600734134</v>
      </c>
      <c r="L72" s="67">
        <f t="shared" ref="L72:L81" si="4">(K72-J72)/J72</f>
        <v>-5.0992411012866883E-2</v>
      </c>
    </row>
    <row r="73" spans="1:12" ht="20.100000000000001" customHeight="1" x14ac:dyDescent="0.25">
      <c r="A73" s="45" t="s">
        <v>175</v>
      </c>
      <c r="B73" s="25">
        <v>1708.64</v>
      </c>
      <c r="C73" s="188">
        <v>2501.9499999999998</v>
      </c>
      <c r="D73" s="67">
        <f>(C73-B73)/B73</f>
        <v>0.46429323906732822</v>
      </c>
      <c r="F73" s="25">
        <v>1712.44</v>
      </c>
      <c r="G73" s="188">
        <v>2337.2199999999993</v>
      </c>
      <c r="H73" s="67">
        <f>(G73-F73)/F73</f>
        <v>0.36484781948564576</v>
      </c>
      <c r="J73" s="48">
        <f>(F73/B73)*10</f>
        <v>10.022239910103943</v>
      </c>
      <c r="K73" s="191">
        <f>(G73/C73)*10</f>
        <v>9.3415935570255186</v>
      </c>
      <c r="L73" s="67">
        <f t="shared" si="4"/>
        <v>-6.7913596080675487E-2</v>
      </c>
    </row>
    <row r="74" spans="1:12" ht="20.100000000000001" customHeight="1" x14ac:dyDescent="0.25">
      <c r="A74" s="45" t="s">
        <v>196</v>
      </c>
      <c r="B74" s="25">
        <v>1020.01</v>
      </c>
      <c r="C74" s="188">
        <v>2273.86</v>
      </c>
      <c r="D74" s="67">
        <f>(C74-B74)/B74</f>
        <v>1.2292526543857414</v>
      </c>
      <c r="F74" s="25">
        <v>1020.4830000000001</v>
      </c>
      <c r="G74" s="188">
        <v>2046.7550000000001</v>
      </c>
      <c r="H74" s="67">
        <f>(G74-F74)/F74</f>
        <v>1.0056728039565577</v>
      </c>
      <c r="J74" s="48">
        <f>(F74/B74)*10</f>
        <v>10.004637209439124</v>
      </c>
      <c r="K74" s="191">
        <f>(G74/C74)*10</f>
        <v>9.0012357840852122</v>
      </c>
      <c r="L74" s="67">
        <f t="shared" si="4"/>
        <v>-0.10029363427663605</v>
      </c>
    </row>
    <row r="75" spans="1:12" ht="20.100000000000001" customHeight="1" x14ac:dyDescent="0.25">
      <c r="A75" s="45" t="s">
        <v>199</v>
      </c>
      <c r="B75" s="25">
        <v>1507.8799999999999</v>
      </c>
      <c r="C75" s="188">
        <v>555.16999999999996</v>
      </c>
      <c r="D75" s="67">
        <f>(C75-B75)/B75</f>
        <v>-0.63182083454916838</v>
      </c>
      <c r="F75" s="25">
        <v>4180.924</v>
      </c>
      <c r="G75" s="188">
        <v>1508.1559999999999</v>
      </c>
      <c r="H75" s="67">
        <f>(G75-F75)/F75</f>
        <v>-0.63927686798420635</v>
      </c>
      <c r="J75" s="48">
        <f>(F75/B75)*10</f>
        <v>27.727166618033266</v>
      </c>
      <c r="K75" s="191">
        <f>(G75/C75)*10</f>
        <v>27.165660968712288</v>
      </c>
      <c r="L75" s="67">
        <f t="shared" si="4"/>
        <v>-2.0251100916881436E-2</v>
      </c>
    </row>
    <row r="76" spans="1:12" ht="20.100000000000001" customHeight="1" x14ac:dyDescent="0.25">
      <c r="A76" s="45" t="s">
        <v>179</v>
      </c>
      <c r="B76" s="25">
        <v>1929.0800000000002</v>
      </c>
      <c r="C76" s="188">
        <v>2145.71</v>
      </c>
      <c r="D76" s="67">
        <f>(C76-B76)/B76</f>
        <v>0.11229705351773896</v>
      </c>
      <c r="F76" s="25">
        <v>1288.8050000000003</v>
      </c>
      <c r="G76" s="188">
        <v>1351.4509999999996</v>
      </c>
      <c r="H76" s="67">
        <f>(G76-F76)/F76</f>
        <v>4.8607818870969044E-2</v>
      </c>
      <c r="J76" s="48">
        <f>(F76/B76)*10</f>
        <v>6.680930806394759</v>
      </c>
      <c r="K76" s="191">
        <f>(G76/C76)*10</f>
        <v>6.298386081996167</v>
      </c>
      <c r="L76" s="67">
        <f t="shared" si="4"/>
        <v>-5.7259195684594311E-2</v>
      </c>
    </row>
    <row r="77" spans="1:12" ht="20.100000000000001" customHeight="1" x14ac:dyDescent="0.25">
      <c r="A77" s="45" t="s">
        <v>176</v>
      </c>
      <c r="B77" s="25">
        <v>3309.3500000000004</v>
      </c>
      <c r="C77" s="188">
        <v>1881.22</v>
      </c>
      <c r="D77" s="67">
        <f>(C77-B77)/B77</f>
        <v>-0.43154395878344698</v>
      </c>
      <c r="F77" s="25">
        <v>2302.8159999999998</v>
      </c>
      <c r="G77" s="188">
        <v>1263.7800000000002</v>
      </c>
      <c r="H77" s="67">
        <f>(G77-F77)/F77</f>
        <v>-0.45120235398746567</v>
      </c>
      <c r="J77" s="48">
        <f>(F77/B77)*10</f>
        <v>6.9585145119132141</v>
      </c>
      <c r="K77" s="191">
        <f>(G77/C77)*10</f>
        <v>6.7178745707572753</v>
      </c>
      <c r="L77" s="67">
        <f t="shared" si="4"/>
        <v>-3.4582085119454015E-2</v>
      </c>
    </row>
    <row r="78" spans="1:12" ht="20.100000000000001" customHeight="1" x14ac:dyDescent="0.25">
      <c r="A78" s="45" t="s">
        <v>184</v>
      </c>
      <c r="B78" s="25">
        <v>669.19</v>
      </c>
      <c r="C78" s="188">
        <v>851.57</v>
      </c>
      <c r="D78" s="67">
        <f>(C78-B78)/B78</f>
        <v>0.27253844199704119</v>
      </c>
      <c r="F78" s="25">
        <v>693.82600000000002</v>
      </c>
      <c r="G78" s="188">
        <v>795.74900000000014</v>
      </c>
      <c r="H78" s="67">
        <f>(G78-F78)/F78</f>
        <v>0.14689994321342831</v>
      </c>
      <c r="J78" s="48">
        <f>(F78/B78)*10</f>
        <v>10.368146565250527</v>
      </c>
      <c r="K78" s="191">
        <f>(G78/C78)*10</f>
        <v>9.3444931127212101</v>
      </c>
      <c r="L78" s="67">
        <f t="shared" si="4"/>
        <v>-9.873061169487643E-2</v>
      </c>
    </row>
    <row r="79" spans="1:12" ht="20.100000000000001" customHeight="1" x14ac:dyDescent="0.25">
      <c r="A79" s="45" t="s">
        <v>200</v>
      </c>
      <c r="B79" s="25">
        <v>934.64</v>
      </c>
      <c r="C79" s="188">
        <v>1505.3999999999999</v>
      </c>
      <c r="D79" s="67">
        <f>(C79-B79)/B79</f>
        <v>0.61067362834888284</v>
      </c>
      <c r="F79" s="25">
        <v>487.87599999999992</v>
      </c>
      <c r="G79" s="188">
        <v>756.51299999999992</v>
      </c>
      <c r="H79" s="67">
        <f>(G79-F79)/F79</f>
        <v>0.55062556879207025</v>
      </c>
      <c r="J79" s="48">
        <f>(F79/B79)*10</f>
        <v>5.2199349482153545</v>
      </c>
      <c r="K79" s="191">
        <f>(G79/C79)*10</f>
        <v>5.0253288162614584</v>
      </c>
      <c r="L79" s="67">
        <f t="shared" si="4"/>
        <v>-3.7281332791403859E-2</v>
      </c>
    </row>
    <row r="80" spans="1:12" ht="20.100000000000001" customHeight="1" x14ac:dyDescent="0.25">
      <c r="A80" s="45" t="s">
        <v>206</v>
      </c>
      <c r="B80" s="25">
        <v>832.95999999999992</v>
      </c>
      <c r="C80" s="188">
        <v>807.93</v>
      </c>
      <c r="D80" s="67">
        <f>(C80-B80)/B80</f>
        <v>-3.0049462159047222E-2</v>
      </c>
      <c r="F80" s="25">
        <v>737.58199999999999</v>
      </c>
      <c r="G80" s="188">
        <v>728.4369999999999</v>
      </c>
      <c r="H80" s="67">
        <f>(G80-F80)/F80</f>
        <v>-1.2398621441412745E-2</v>
      </c>
      <c r="J80" s="48">
        <f>(F80/B80)*10</f>
        <v>8.8549510180560898</v>
      </c>
      <c r="K80" s="191">
        <f>(G80/C80)*10</f>
        <v>9.0160905028901013</v>
      </c>
      <c r="L80" s="67">
        <f t="shared" si="4"/>
        <v>1.8197670941988583E-2</v>
      </c>
    </row>
    <row r="81" spans="1:12" ht="20.100000000000001" customHeight="1" x14ac:dyDescent="0.25">
      <c r="A81" s="45" t="s">
        <v>181</v>
      </c>
      <c r="B81" s="25">
        <v>1749.98</v>
      </c>
      <c r="C81" s="188">
        <v>900.89</v>
      </c>
      <c r="D81" s="67">
        <f>(C81-B81)/B81</f>
        <v>-0.48519983085520979</v>
      </c>
      <c r="F81" s="25">
        <v>1114.386</v>
      </c>
      <c r="G81" s="188">
        <v>603.75799999999992</v>
      </c>
      <c r="H81" s="67">
        <f>(G81-F81)/F81</f>
        <v>-0.45821465811666701</v>
      </c>
      <c r="J81" s="48">
        <f>(F81/B81)*10</f>
        <v>6.3679927770603095</v>
      </c>
      <c r="K81" s="191">
        <f>(G81/C81)*10</f>
        <v>6.7017948917181887</v>
      </c>
      <c r="L81" s="67">
        <f t="shared" si="4"/>
        <v>5.2418733240456657E-2</v>
      </c>
    </row>
    <row r="82" spans="1:12" ht="20.100000000000001" customHeight="1" x14ac:dyDescent="0.25">
      <c r="A82" s="45" t="s">
        <v>209</v>
      </c>
      <c r="B82" s="25">
        <v>771.36999999999989</v>
      </c>
      <c r="C82" s="188">
        <v>383.14000000000004</v>
      </c>
      <c r="D82" s="67">
        <f>(C82-B82)/B82</f>
        <v>-0.50329932457834747</v>
      </c>
      <c r="F82" s="25">
        <v>1542.5269999999998</v>
      </c>
      <c r="G82" s="188">
        <v>561.46800000000007</v>
      </c>
      <c r="H82" s="67">
        <f>(G82-F82)/F82</f>
        <v>-0.63600766793709274</v>
      </c>
      <c r="J82" s="48">
        <f>(F82/B82)*10</f>
        <v>19.997238679233053</v>
      </c>
      <c r="K82" s="191">
        <f>(G82/C82)*10</f>
        <v>14.654382210158168</v>
      </c>
      <c r="L82" s="67">
        <f t="shared" ref="L82:L84" si="5">(K82-J82)/J82</f>
        <v>-0.26717971189809281</v>
      </c>
    </row>
    <row r="83" spans="1:12" ht="20.100000000000001" customHeight="1" x14ac:dyDescent="0.25">
      <c r="A83" s="45" t="s">
        <v>203</v>
      </c>
      <c r="B83" s="25">
        <v>848.44999999999993</v>
      </c>
      <c r="C83" s="188">
        <v>611.66</v>
      </c>
      <c r="D83" s="67">
        <f>(C83-B83)/B83</f>
        <v>-0.27908539100713065</v>
      </c>
      <c r="F83" s="25">
        <v>625.97600000000011</v>
      </c>
      <c r="G83" s="188">
        <v>532.51799999999992</v>
      </c>
      <c r="H83" s="67">
        <f>(G83-F83)/F83</f>
        <v>-0.14929965366084352</v>
      </c>
      <c r="J83" s="48">
        <f>(F83/B83)*10</f>
        <v>7.3778773056750566</v>
      </c>
      <c r="K83" s="191">
        <f>(G83/C83)*10</f>
        <v>8.7061112382696262</v>
      </c>
      <c r="L83" s="67">
        <f t="shared" si="5"/>
        <v>0.18002927909534266</v>
      </c>
    </row>
    <row r="84" spans="1:12" ht="20.100000000000001" customHeight="1" x14ac:dyDescent="0.25">
      <c r="A84" s="45" t="s">
        <v>205</v>
      </c>
      <c r="B84" s="25">
        <v>945.95</v>
      </c>
      <c r="C84" s="188">
        <v>691.86</v>
      </c>
      <c r="D84" s="67">
        <f>(C84-B84)/B84</f>
        <v>-0.26860827739309689</v>
      </c>
      <c r="F84" s="25">
        <v>631.62599999999998</v>
      </c>
      <c r="G84" s="188">
        <v>462.55199999999991</v>
      </c>
      <c r="H84" s="67">
        <f>(G84-F84)/F84</f>
        <v>-0.26768055779844413</v>
      </c>
      <c r="J84" s="48">
        <f>(F84/B84)*10</f>
        <v>6.6771605264548857</v>
      </c>
      <c r="K84" s="191">
        <f>(G84/C84)*10</f>
        <v>6.6856300407596905</v>
      </c>
      <c r="L84" s="67">
        <f t="shared" si="5"/>
        <v>1.2684305358915094E-3</v>
      </c>
    </row>
    <row r="85" spans="1:12" ht="20.100000000000001" customHeight="1" x14ac:dyDescent="0.25">
      <c r="A85" s="45" t="s">
        <v>208</v>
      </c>
      <c r="B85" s="25">
        <v>404.8</v>
      </c>
      <c r="C85" s="188">
        <v>319.01000000000005</v>
      </c>
      <c r="D85" s="67">
        <f>(C85-B85)/B85</f>
        <v>-0.21193181818181808</v>
      </c>
      <c r="F85" s="25">
        <v>547.06500000000005</v>
      </c>
      <c r="G85" s="188">
        <v>356.947</v>
      </c>
      <c r="H85" s="67">
        <f>(G85-F85)/F85</f>
        <v>-0.34752360322813564</v>
      </c>
      <c r="J85" s="48">
        <f>(F85/B85)*10</f>
        <v>13.514451581027668</v>
      </c>
      <c r="K85" s="191">
        <f>(G85/C85)*10</f>
        <v>11.189210369580888</v>
      </c>
      <c r="L85" s="67">
        <f t="shared" ref="L85:L91" si="6">(K85-J85)/J85</f>
        <v>-0.17205590604291202</v>
      </c>
    </row>
    <row r="86" spans="1:12" ht="20.100000000000001" customHeight="1" x14ac:dyDescent="0.25">
      <c r="A86" s="45" t="s">
        <v>232</v>
      </c>
      <c r="B86" s="25">
        <v>257.21999999999997</v>
      </c>
      <c r="C86" s="188">
        <v>237.75</v>
      </c>
      <c r="D86" s="67">
        <f>(C86-B86)/B86</f>
        <v>-7.569395847912283E-2</v>
      </c>
      <c r="F86" s="25">
        <v>252.86099999999999</v>
      </c>
      <c r="G86" s="188">
        <v>251.15100000000001</v>
      </c>
      <c r="H86" s="67">
        <f>(G86-F86)/F86</f>
        <v>-6.762608705968811E-3</v>
      </c>
      <c r="J86" s="48">
        <f>(F86/B86)*10</f>
        <v>9.8305341730814106</v>
      </c>
      <c r="K86" s="191">
        <f>(G86/C86)*10</f>
        <v>10.563659305993692</v>
      </c>
      <c r="L86" s="67">
        <f t="shared" si="6"/>
        <v>7.4576327186753597E-2</v>
      </c>
    </row>
    <row r="87" spans="1:12" ht="20.100000000000001" customHeight="1" x14ac:dyDescent="0.25">
      <c r="A87" s="45" t="s">
        <v>182</v>
      </c>
      <c r="B87" s="25">
        <v>489.91</v>
      </c>
      <c r="C87" s="188">
        <v>184.94000000000003</v>
      </c>
      <c r="D87" s="67">
        <f>(C87-B87)/B87</f>
        <v>-0.62250209222102026</v>
      </c>
      <c r="F87" s="25">
        <v>499.97500000000002</v>
      </c>
      <c r="G87" s="188">
        <v>211.24100000000001</v>
      </c>
      <c r="H87" s="67">
        <f>(G87-F87)/F87</f>
        <v>-0.57749687484374224</v>
      </c>
      <c r="J87" s="48">
        <f>(F87/B87)*10</f>
        <v>10.205445898226204</v>
      </c>
      <c r="K87" s="191">
        <f>(G87/C87)*10</f>
        <v>11.42213690926787</v>
      </c>
      <c r="L87" s="67">
        <f t="shared" si="6"/>
        <v>0.1192197796328662</v>
      </c>
    </row>
    <row r="88" spans="1:12" ht="20.100000000000001" customHeight="1" x14ac:dyDescent="0.25">
      <c r="A88" s="45" t="s">
        <v>218</v>
      </c>
      <c r="B88" s="25">
        <v>634.21</v>
      </c>
      <c r="C88" s="188">
        <v>458.82000000000005</v>
      </c>
      <c r="D88" s="67">
        <f>(C88-B88)/B88</f>
        <v>-0.2765487772189022</v>
      </c>
      <c r="F88" s="25">
        <v>295.03799999999995</v>
      </c>
      <c r="G88" s="188">
        <v>210.32799999999997</v>
      </c>
      <c r="H88" s="67">
        <f>(G88-F88)/F88</f>
        <v>-0.28711555799591915</v>
      </c>
      <c r="J88" s="48">
        <f>(F88/B88)*10</f>
        <v>4.6520553129089723</v>
      </c>
      <c r="K88" s="191">
        <f>(G88/C88)*10</f>
        <v>4.5841070572337728</v>
      </c>
      <c r="L88" s="67">
        <f t="shared" si="6"/>
        <v>-1.4606072177742641E-2</v>
      </c>
    </row>
    <row r="89" spans="1:12" ht="20.100000000000001" customHeight="1" x14ac:dyDescent="0.25">
      <c r="A89" s="45" t="s">
        <v>213</v>
      </c>
      <c r="B89" s="25">
        <v>211.88</v>
      </c>
      <c r="C89" s="188">
        <v>298.76</v>
      </c>
      <c r="D89" s="67">
        <f>(C89-B89)/B89</f>
        <v>0.41004342080422879</v>
      </c>
      <c r="F89" s="25">
        <v>143.12699999999998</v>
      </c>
      <c r="G89" s="188">
        <v>205.04000000000002</v>
      </c>
      <c r="H89" s="67">
        <f>(G89-F89)/F89</f>
        <v>0.43257386796341746</v>
      </c>
      <c r="J89" s="48">
        <f>(F89/B89)*10</f>
        <v>6.7550972248442509</v>
      </c>
      <c r="K89" s="191">
        <f>(G89/C89)*10</f>
        <v>6.8630338733431531</v>
      </c>
      <c r="L89" s="67">
        <f t="shared" si="6"/>
        <v>1.5978548480683166E-2</v>
      </c>
    </row>
    <row r="90" spans="1:12" ht="20.100000000000001" customHeight="1" x14ac:dyDescent="0.25">
      <c r="A90" s="45" t="s">
        <v>233</v>
      </c>
      <c r="B90" s="25">
        <v>144.88999999999999</v>
      </c>
      <c r="C90" s="188">
        <v>174.58</v>
      </c>
      <c r="D90" s="67">
        <f>(C90-B90)/B90</f>
        <v>0.20491407274484111</v>
      </c>
      <c r="F90" s="25">
        <v>76.475000000000009</v>
      </c>
      <c r="G90" s="188">
        <v>161.42400000000001</v>
      </c>
      <c r="H90" s="67">
        <f>(G90-F90)/F90</f>
        <v>1.1108074534161489</v>
      </c>
      <c r="J90" s="48">
        <f>(F90/B90)*10</f>
        <v>5.2781420387880473</v>
      </c>
      <c r="K90" s="191">
        <f>(G90/C90)*10</f>
        <v>9.2464199793790804</v>
      </c>
      <c r="L90" s="67">
        <f t="shared" si="6"/>
        <v>0.75183235150341243</v>
      </c>
    </row>
    <row r="91" spans="1:12" ht="20.100000000000001" customHeight="1" x14ac:dyDescent="0.25">
      <c r="A91" s="45" t="s">
        <v>207</v>
      </c>
      <c r="B91" s="25">
        <v>293.73</v>
      </c>
      <c r="C91" s="188">
        <v>295.63</v>
      </c>
      <c r="D91" s="67">
        <f>(C91-B91)/B91</f>
        <v>6.4685255166308415E-3</v>
      </c>
      <c r="F91" s="25">
        <v>149.72200000000001</v>
      </c>
      <c r="G91" s="188">
        <v>136.43500000000003</v>
      </c>
      <c r="H91" s="67">
        <f>(G91-F91)/F91</f>
        <v>-8.8744473090126882E-2</v>
      </c>
      <c r="J91" s="48">
        <f>(F91/B91)*10</f>
        <v>5.0972661968474453</v>
      </c>
      <c r="K91" s="191">
        <f>(G91/C91)*10</f>
        <v>4.6150593647464753</v>
      </c>
      <c r="L91" s="67">
        <f t="shared" si="6"/>
        <v>-9.4601069176886446E-2</v>
      </c>
    </row>
    <row r="92" spans="1:12" ht="20.100000000000001" customHeight="1" x14ac:dyDescent="0.25">
      <c r="A92" s="45" t="s">
        <v>171</v>
      </c>
      <c r="B92" s="25">
        <v>674.57</v>
      </c>
      <c r="C92" s="188">
        <v>229.7</v>
      </c>
      <c r="D92" s="67">
        <f>(C92-B92)/B92</f>
        <v>-0.65948678417362172</v>
      </c>
      <c r="F92" s="25">
        <v>379.81700000000006</v>
      </c>
      <c r="G92" s="188">
        <v>133.62300000000002</v>
      </c>
      <c r="H92" s="67">
        <f>(G92-F92)/F92</f>
        <v>-0.64819110255728418</v>
      </c>
      <c r="J92" s="48">
        <f>(F92/B92)*10</f>
        <v>5.6305053589694172</v>
      </c>
      <c r="K92" s="191">
        <f>(G92/C92)*10</f>
        <v>5.8172834131475852</v>
      </c>
      <c r="L92" s="67">
        <f t="shared" ref="L92:L93" si="7">(K92-J92)/J92</f>
        <v>3.3172520452472334E-2</v>
      </c>
    </row>
    <row r="93" spans="1:12" ht="20.100000000000001" customHeight="1" x14ac:dyDescent="0.25">
      <c r="A93" s="45" t="s">
        <v>234</v>
      </c>
      <c r="B93" s="25">
        <v>61.44</v>
      </c>
      <c r="C93" s="188">
        <v>139.30000000000001</v>
      </c>
      <c r="D93" s="67">
        <f>(C93-B93)/B93</f>
        <v>1.267252604166667</v>
      </c>
      <c r="F93" s="25">
        <v>64.876000000000005</v>
      </c>
      <c r="G93" s="188">
        <v>117.86400000000002</v>
      </c>
      <c r="H93" s="67">
        <f>(G93-F93)/F93</f>
        <v>0.81675812318885277</v>
      </c>
      <c r="J93" s="48">
        <f>(F93/B93)*10</f>
        <v>10.559244791666668</v>
      </c>
      <c r="K93" s="191">
        <f>(G93/C93)*10</f>
        <v>8.4611629576453709</v>
      </c>
      <c r="L93" s="67">
        <f t="shared" si="7"/>
        <v>-0.19869620180385422</v>
      </c>
    </row>
    <row r="94" spans="1:12" ht="20.100000000000001" customHeight="1" x14ac:dyDescent="0.25">
      <c r="A94" s="45" t="s">
        <v>220</v>
      </c>
      <c r="B94" s="25">
        <v>173.02</v>
      </c>
      <c r="C94" s="188">
        <v>155.78000000000003</v>
      </c>
      <c r="D94" s="67">
        <f>(C94-B94)/B94</f>
        <v>-9.9641659923708117E-2</v>
      </c>
      <c r="F94" s="25">
        <v>137.89799999999997</v>
      </c>
      <c r="G94" s="188">
        <v>116.414</v>
      </c>
      <c r="H94" s="67">
        <f>(G94-F94)/F94</f>
        <v>-0.15579631321701526</v>
      </c>
      <c r="J94" s="48">
        <f>(F94/B94)*10</f>
        <v>7.9700612645936868</v>
      </c>
      <c r="K94" s="191">
        <f>(G94/C94)*10</f>
        <v>7.4729747079214262</v>
      </c>
      <c r="L94" s="67">
        <f t="shared" ref="L94" si="8">(K94-J94)/J94</f>
        <v>-6.2369226555450082E-2</v>
      </c>
    </row>
    <row r="95" spans="1:12" ht="20.100000000000001" customHeight="1" thickBot="1" x14ac:dyDescent="0.3">
      <c r="A95" s="14" t="s">
        <v>17</v>
      </c>
      <c r="B95" s="25">
        <f>B96-SUM(B68:B94)</f>
        <v>2388.629999999961</v>
      </c>
      <c r="C95" s="190">
        <f>C96-SUM(C68:C94)</f>
        <v>1807.0399999999208</v>
      </c>
      <c r="D95" s="67">
        <f>(C95-B95)/B95</f>
        <v>-0.24348266579589542</v>
      </c>
      <c r="F95" s="25">
        <f>F96-SUM(F68:F94)</f>
        <v>1653.7830000000104</v>
      </c>
      <c r="G95" s="190">
        <f>G96-SUM(G68:G94)</f>
        <v>1098.4340000000375</v>
      </c>
      <c r="H95" s="67">
        <f>(G95-F95)/F95</f>
        <v>-0.33580524167921028</v>
      </c>
      <c r="J95" s="48">
        <f>(F95/B95)*10</f>
        <v>6.9235628791400821</v>
      </c>
      <c r="K95" s="191">
        <f>(G95/C95)*10</f>
        <v>6.0786368868430447</v>
      </c>
      <c r="L95" s="67">
        <f>(K95-J95)/J95</f>
        <v>-0.12203629938029516</v>
      </c>
    </row>
    <row r="96" spans="1:12" ht="26.25" customHeight="1" thickBot="1" x14ac:dyDescent="0.3">
      <c r="A96" s="18" t="s">
        <v>18</v>
      </c>
      <c r="B96" s="23">
        <v>82125.299999999988</v>
      </c>
      <c r="C96" s="193">
        <v>169673.18999999994</v>
      </c>
      <c r="D96" s="72">
        <f>(C96-B96)/B96</f>
        <v>1.0660282519515907</v>
      </c>
      <c r="E96" s="2"/>
      <c r="F96" s="23">
        <v>72330.777000000002</v>
      </c>
      <c r="G96" s="193">
        <v>111984.42300000004</v>
      </c>
      <c r="H96" s="72">
        <f>(G96-F96)/F96</f>
        <v>0.54822646243659234</v>
      </c>
      <c r="I96" s="2"/>
      <c r="J96" s="44">
        <f>(F96/B96)*10</f>
        <v>8.8073683749100482</v>
      </c>
      <c r="K96" s="198">
        <f>(G96/C96)*10</f>
        <v>6.6000069309712437</v>
      </c>
      <c r="L96" s="72">
        <f>(K96-J96)/J96</f>
        <v>-0.25062667416376222</v>
      </c>
    </row>
  </sheetData>
  <mergeCells count="21">
    <mergeCell ref="J66:K66"/>
    <mergeCell ref="A65:A67"/>
    <mergeCell ref="B65:C65"/>
    <mergeCell ref="F65:G65"/>
    <mergeCell ref="B66:C66"/>
    <mergeCell ref="F66:G66"/>
    <mergeCell ref="A36:A38"/>
    <mergeCell ref="B36:C36"/>
    <mergeCell ref="F36:G36"/>
    <mergeCell ref="J65:K65"/>
    <mergeCell ref="J36:K36"/>
    <mergeCell ref="B37:C37"/>
    <mergeCell ref="F37:G37"/>
    <mergeCell ref="J37:K37"/>
    <mergeCell ref="A4:A6"/>
    <mergeCell ref="B4:C4"/>
    <mergeCell ref="F4:G4"/>
    <mergeCell ref="J4:K4"/>
    <mergeCell ref="B5:C5"/>
    <mergeCell ref="F5:G5"/>
    <mergeCell ref="J5:K5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43" orientation="portrait" r:id="rId1"/>
  <ignoredErrors>
    <ignoredError sqref="H56:H60 J56:L60 D59:D60 D56:D58 D54:D55 D94 D32:G32 D28:E31 H28:L31 D33:E33 H33:L33 D70:D90 H94 H85:H93 H95 K94 J94 L94 J85:L93 J95:L95 H32:L32" evalError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5" id="{BEBBA2CF-A6C0-4D13-A2AD-6DF30C718B0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L7:L33 D7:D33 H7:H33</xm:sqref>
        </x14:conditionalFormatting>
        <x14:conditionalFormatting xmlns:xm="http://schemas.microsoft.com/office/excel/2006/main">
          <x14:cfRule type="iconSet" priority="4" id="{DBA05C0D-4BA9-4699-BC3D-871947F9DF6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L39:L62 D39:D62 H39:H62</xm:sqref>
        </x14:conditionalFormatting>
        <x14:conditionalFormatting xmlns:xm="http://schemas.microsoft.com/office/excel/2006/main">
          <x14:cfRule type="iconSet" priority="1" id="{5B3B48C3-9834-4B17-9920-5F237F546FF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L68:L96</xm:sqref>
        </x14:conditionalFormatting>
        <x14:conditionalFormatting xmlns:xm="http://schemas.microsoft.com/office/excel/2006/main">
          <x14:cfRule type="iconSet" priority="317" id="{346FFA6F-B3E0-424E-8682-3E3E6E1A03E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H68:H96</xm:sqref>
        </x14:conditionalFormatting>
        <x14:conditionalFormatting xmlns:xm="http://schemas.microsoft.com/office/excel/2006/main">
          <x14:cfRule type="iconSet" priority="322" id="{56912308-91EB-4958-8F67-E6C28FB1DF2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D68:D96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Folha20">
    <pageSetUpPr fitToPage="1"/>
  </sheetPr>
  <dimension ref="A1:N20"/>
  <sheetViews>
    <sheetView showGridLines="0" workbookViewId="0">
      <selection activeCell="Q18" sqref="Q18"/>
    </sheetView>
  </sheetViews>
  <sheetFormatPr defaultRowHeight="15" x14ac:dyDescent="0.25"/>
  <cols>
    <col min="1" max="1" width="2.85546875" customWidth="1"/>
    <col min="2" max="2" width="2.28515625" customWidth="1"/>
    <col min="3" max="3" width="22" customWidth="1"/>
    <col min="6" max="6" width="10.85546875" customWidth="1"/>
    <col min="7" max="7" width="2.140625" customWidth="1"/>
    <col min="10" max="10" width="10.85546875" customWidth="1"/>
    <col min="11" max="11" width="2.140625" customWidth="1"/>
    <col min="14" max="14" width="10.85546875" customWidth="1"/>
  </cols>
  <sheetData>
    <row r="1" spans="1:14" ht="15.75" x14ac:dyDescent="0.25">
      <c r="A1" s="6" t="s">
        <v>104</v>
      </c>
    </row>
    <row r="2" spans="1:14" ht="15.75" thickBot="1" x14ac:dyDescent="0.3"/>
    <row r="3" spans="1:14" x14ac:dyDescent="0.25">
      <c r="A3" s="358" t="s">
        <v>16</v>
      </c>
      <c r="B3" s="378"/>
      <c r="C3" s="378"/>
      <c r="D3" s="377" t="s">
        <v>1</v>
      </c>
      <c r="E3" s="370"/>
      <c r="F3" s="178" t="s">
        <v>0</v>
      </c>
      <c r="H3" s="371" t="s">
        <v>19</v>
      </c>
      <c r="I3" s="370"/>
      <c r="J3" s="178" t="s">
        <v>0</v>
      </c>
      <c r="L3" s="369" t="s">
        <v>22</v>
      </c>
      <c r="M3" s="370"/>
      <c r="N3" s="178" t="s">
        <v>0</v>
      </c>
    </row>
    <row r="4" spans="1:14" x14ac:dyDescent="0.25">
      <c r="A4" s="375"/>
      <c r="B4" s="379"/>
      <c r="C4" s="379"/>
      <c r="D4" s="380" t="s">
        <v>155</v>
      </c>
      <c r="E4" s="372"/>
      <c r="F4" s="179" t="s">
        <v>136</v>
      </c>
      <c r="H4" s="367" t="str">
        <f>D4</f>
        <v>jan-dez</v>
      </c>
      <c r="I4" s="372"/>
      <c r="J4" s="179" t="str">
        <f>F4</f>
        <v>2020/2019</v>
      </c>
      <c r="L4" s="367" t="str">
        <f>D4</f>
        <v>jan-dez</v>
      </c>
      <c r="M4" s="368"/>
      <c r="N4" s="179" t="str">
        <f>J4</f>
        <v>2020/2019</v>
      </c>
    </row>
    <row r="5" spans="1:14" ht="19.5" customHeight="1" thickBot="1" x14ac:dyDescent="0.3">
      <c r="A5" s="359"/>
      <c r="B5" s="381"/>
      <c r="C5" s="381"/>
      <c r="D5" s="120">
        <v>2019</v>
      </c>
      <c r="E5" s="182">
        <v>2020</v>
      </c>
      <c r="F5" s="219" t="s">
        <v>1</v>
      </c>
      <c r="H5" s="31">
        <f>D5</f>
        <v>2019</v>
      </c>
      <c r="I5" s="182">
        <f>E5</f>
        <v>2020</v>
      </c>
      <c r="J5" s="323">
        <v>1000</v>
      </c>
      <c r="L5" s="31">
        <f>D5</f>
        <v>2019</v>
      </c>
      <c r="M5" s="182">
        <f>E5</f>
        <v>2020</v>
      </c>
      <c r="N5" s="219"/>
    </row>
    <row r="6" spans="1:14" ht="24" customHeight="1" x14ac:dyDescent="0.25">
      <c r="A6" s="208" t="s">
        <v>20</v>
      </c>
      <c r="B6" s="12"/>
      <c r="C6" s="12"/>
      <c r="D6" s="210">
        <v>19122.239999999998</v>
      </c>
      <c r="E6" s="211">
        <v>13226.49</v>
      </c>
      <c r="F6" s="217">
        <f>(E6-D6)/D6</f>
        <v>-0.30831900446809574</v>
      </c>
      <c r="G6" s="2"/>
      <c r="H6" s="215">
        <v>9555.6269999999986</v>
      </c>
      <c r="I6" s="211">
        <v>6219.8089999999966</v>
      </c>
      <c r="J6" s="217">
        <f>(I6-H6)/H6</f>
        <v>-0.34909462246695089</v>
      </c>
      <c r="L6" s="40">
        <f>(H6/D6)*10</f>
        <v>4.9971274285857721</v>
      </c>
      <c r="M6" s="201">
        <f>(I6/E6)*10</f>
        <v>4.7025393736357843</v>
      </c>
      <c r="N6" s="217">
        <f>(M6-L6)/L6</f>
        <v>-5.8951479456940438E-2</v>
      </c>
    </row>
    <row r="7" spans="1:14" ht="24" customHeight="1" thickBot="1" x14ac:dyDescent="0.3">
      <c r="A7" s="208" t="s">
        <v>21</v>
      </c>
      <c r="B7" s="12"/>
      <c r="C7" s="12"/>
      <c r="D7" s="212">
        <v>7929.2899999999963</v>
      </c>
      <c r="E7" s="213">
        <v>8446.5800000000036</v>
      </c>
      <c r="F7" s="70">
        <f>(E7-D7)/D7</f>
        <v>6.5237871234373759E-2</v>
      </c>
      <c r="H7" s="215">
        <v>7094.6259999999975</v>
      </c>
      <c r="I7" s="213">
        <v>6696.0719999999992</v>
      </c>
      <c r="J7" s="124">
        <f>(I7-H7)/H7</f>
        <v>-5.6176886561743834E-2</v>
      </c>
      <c r="L7" s="40">
        <f>(H7/D7)*10</f>
        <v>8.9473660315110202</v>
      </c>
      <c r="M7" s="201">
        <f>(I7/E7)*10</f>
        <v>7.9275541106578009</v>
      </c>
      <c r="N7" s="124">
        <f t="shared" ref="N7:N8" si="0">(M7-L7)/L7</f>
        <v>-0.11397900982944303</v>
      </c>
    </row>
    <row r="8" spans="1:14" ht="26.25" customHeight="1" thickBot="1" x14ac:dyDescent="0.3">
      <c r="A8" s="18" t="s">
        <v>12</v>
      </c>
      <c r="B8" s="209"/>
      <c r="C8" s="209"/>
      <c r="D8" s="214">
        <v>27051.529999999995</v>
      </c>
      <c r="E8" s="193">
        <v>21673.070000000003</v>
      </c>
      <c r="F8" s="216">
        <f>(E8-D8)/D8</f>
        <v>-0.19882276529275766</v>
      </c>
      <c r="G8" s="2"/>
      <c r="H8" s="23">
        <v>16650.252999999997</v>
      </c>
      <c r="I8" s="193">
        <v>12915.880999999996</v>
      </c>
      <c r="J8" s="216">
        <f>(I8-H8)/H8</f>
        <v>-0.22428319857962531</v>
      </c>
      <c r="K8" s="2"/>
      <c r="L8" s="35">
        <f>(H8/D8)*10</f>
        <v>6.1550134132893772</v>
      </c>
      <c r="M8" s="194">
        <f>(I8/E8)*10</f>
        <v>5.9594146099283556</v>
      </c>
      <c r="N8" s="216">
        <f t="shared" si="0"/>
        <v>-3.1778777758420716E-2</v>
      </c>
    </row>
    <row r="9" spans="1:14" ht="7.5" customHeight="1" x14ac:dyDescent="0.25"/>
    <row r="10" spans="1:14" x14ac:dyDescent="0.25">
      <c r="A10" s="2" t="s">
        <v>141</v>
      </c>
    </row>
    <row r="11" spans="1:14" x14ac:dyDescent="0.25">
      <c r="A11" s="2"/>
    </row>
    <row r="13" spans="1:14" ht="15.75" x14ac:dyDescent="0.25">
      <c r="A13" s="36" t="s">
        <v>150</v>
      </c>
    </row>
    <row r="14" spans="1:14" ht="15.75" thickBot="1" x14ac:dyDescent="0.3"/>
    <row r="15" spans="1:14" x14ac:dyDescent="0.25">
      <c r="A15" s="358" t="s">
        <v>16</v>
      </c>
      <c r="B15" s="378"/>
      <c r="C15" s="378"/>
      <c r="D15" s="377" t="s">
        <v>1</v>
      </c>
      <c r="E15" s="370"/>
      <c r="F15" s="178" t="s">
        <v>0</v>
      </c>
      <c r="H15" s="371" t="s">
        <v>19</v>
      </c>
      <c r="I15" s="370"/>
      <c r="J15" s="178" t="s">
        <v>0</v>
      </c>
      <c r="L15" s="369" t="s">
        <v>22</v>
      </c>
      <c r="M15" s="370"/>
      <c r="N15" s="178" t="s">
        <v>0</v>
      </c>
    </row>
    <row r="16" spans="1:14" x14ac:dyDescent="0.25">
      <c r="A16" s="375"/>
      <c r="B16" s="379"/>
      <c r="C16" s="379"/>
      <c r="D16" s="380" t="str">
        <f>D4</f>
        <v>jan-dez</v>
      </c>
      <c r="E16" s="372"/>
      <c r="F16" s="179" t="s">
        <v>136</v>
      </c>
      <c r="H16" s="367" t="str">
        <f>D16</f>
        <v>jan-dez</v>
      </c>
      <c r="I16" s="372"/>
      <c r="J16" s="179" t="str">
        <f>F16</f>
        <v>2020/2019</v>
      </c>
      <c r="L16" s="367" t="str">
        <f>D16</f>
        <v>jan-dez</v>
      </c>
      <c r="M16" s="368"/>
      <c r="N16" s="179" t="str">
        <f>J16</f>
        <v>2020/2019</v>
      </c>
    </row>
    <row r="17" spans="1:14" ht="19.5" customHeight="1" thickBot="1" x14ac:dyDescent="0.3">
      <c r="A17" s="359"/>
      <c r="B17" s="381"/>
      <c r="C17" s="381"/>
      <c r="D17" s="120">
        <v>2019</v>
      </c>
      <c r="E17" s="182">
        <v>2020</v>
      </c>
      <c r="F17" s="219" t="s">
        <v>1</v>
      </c>
      <c r="H17" s="31">
        <f>D17</f>
        <v>2019</v>
      </c>
      <c r="I17" s="182">
        <f>E17</f>
        <v>2020</v>
      </c>
      <c r="J17" s="323">
        <v>1000</v>
      </c>
      <c r="L17" s="31">
        <f>D17</f>
        <v>2019</v>
      </c>
      <c r="M17" s="182">
        <f>E17</f>
        <v>2020</v>
      </c>
      <c r="N17" s="219"/>
    </row>
    <row r="18" spans="1:14" ht="24" customHeight="1" x14ac:dyDescent="0.25">
      <c r="A18" s="208" t="s">
        <v>20</v>
      </c>
      <c r="B18" s="12"/>
      <c r="C18" s="12"/>
      <c r="D18" s="210">
        <v>19122.239999999998</v>
      </c>
      <c r="E18" s="211">
        <v>15732.170000000007</v>
      </c>
      <c r="F18" s="217">
        <f>(E18-D18)/D18</f>
        <v>-0.1772841466271729</v>
      </c>
      <c r="G18" s="2"/>
      <c r="H18" s="215">
        <v>9555.6269999999986</v>
      </c>
      <c r="I18" s="211">
        <v>8045.3649999999998</v>
      </c>
      <c r="J18" s="217">
        <f>(I18-H18)/H18</f>
        <v>-0.15804949272297872</v>
      </c>
      <c r="L18" s="40">
        <f>(H18/D18)*10</f>
        <v>4.9971274285857721</v>
      </c>
      <c r="M18" s="201">
        <f>(I18/E18)*10</f>
        <v>5.1139575786429949</v>
      </c>
      <c r="N18" s="217">
        <f>(M18-L18)/L18</f>
        <v>2.3379461846200458E-2</v>
      </c>
    </row>
    <row r="19" spans="1:14" ht="24" customHeight="1" thickBot="1" x14ac:dyDescent="0.3">
      <c r="A19" s="208" t="s">
        <v>21</v>
      </c>
      <c r="B19" s="12"/>
      <c r="C19" s="12"/>
      <c r="D19" s="212">
        <v>7929.2899999999963</v>
      </c>
      <c r="E19" s="213">
        <v>5940.9000000000042</v>
      </c>
      <c r="F19" s="70">
        <f>(E19-D19)/D19</f>
        <v>-0.25076520091962751</v>
      </c>
      <c r="H19" s="215">
        <v>7094.6259999999975</v>
      </c>
      <c r="I19" s="213">
        <v>4870.5160000000005</v>
      </c>
      <c r="J19" s="124">
        <f>(I19-H19)/H19</f>
        <v>-0.31349221227447333</v>
      </c>
      <c r="L19" s="40">
        <f>(H19/D19)*10</f>
        <v>8.9473660315110202</v>
      </c>
      <c r="M19" s="201">
        <f>(I19/E19)*10</f>
        <v>8.1982797219276495</v>
      </c>
      <c r="N19" s="124">
        <f t="shared" ref="N19:N20" si="1">(M19-L19)/L19</f>
        <v>-8.3721433430265724E-2</v>
      </c>
    </row>
    <row r="20" spans="1:14" ht="24" customHeight="1" thickBot="1" x14ac:dyDescent="0.3">
      <c r="A20" s="18" t="s">
        <v>12</v>
      </c>
      <c r="B20" s="209"/>
      <c r="C20" s="209"/>
      <c r="D20" s="214">
        <v>27051.529999999995</v>
      </c>
      <c r="E20" s="193">
        <v>21673.070000000011</v>
      </c>
      <c r="F20" s="216">
        <f>(E20-D20)/D20</f>
        <v>-0.19882276529275739</v>
      </c>
      <c r="G20" s="2"/>
      <c r="H20" s="23">
        <v>16650.252999999997</v>
      </c>
      <c r="I20" s="193">
        <v>12915.881000000001</v>
      </c>
      <c r="J20" s="216">
        <f>(I20-H20)/H20</f>
        <v>-0.22428319857962498</v>
      </c>
      <c r="K20" s="2"/>
      <c r="L20" s="35">
        <f>(H20/D20)*10</f>
        <v>6.1550134132893772</v>
      </c>
      <c r="M20" s="194">
        <f>(I20/E20)*10</f>
        <v>5.9594146099283565</v>
      </c>
      <c r="N20" s="216">
        <f t="shared" si="1"/>
        <v>-3.1778777758420571E-2</v>
      </c>
    </row>
  </sheetData>
  <mergeCells count="14">
    <mergeCell ref="L15:M15"/>
    <mergeCell ref="D16:E16"/>
    <mergeCell ref="H16:I16"/>
    <mergeCell ref="L16:M16"/>
    <mergeCell ref="A15:C17"/>
    <mergeCell ref="D15:E15"/>
    <mergeCell ref="H15:I15"/>
    <mergeCell ref="A3:C5"/>
    <mergeCell ref="D3:E3"/>
    <mergeCell ref="H3:I3"/>
    <mergeCell ref="L3:M3"/>
    <mergeCell ref="D4:E4"/>
    <mergeCell ref="H4:I4"/>
    <mergeCell ref="L4:M4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90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4" id="{890BCA1D-CA98-4C12-8A25-5588C0E3A5AD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N6:N8</xm:sqref>
        </x14:conditionalFormatting>
        <x14:conditionalFormatting xmlns:xm="http://schemas.microsoft.com/office/excel/2006/main">
          <x14:cfRule type="iconSet" priority="268" id="{5F6D28D0-E358-4C38-B81A-67CCFBD8BA5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F6:F8</xm:sqref>
        </x14:conditionalFormatting>
        <x14:conditionalFormatting xmlns:xm="http://schemas.microsoft.com/office/excel/2006/main">
          <x14:cfRule type="iconSet" priority="269" id="{1FD5A1D8-2B51-44DA-ADDB-18820410B12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J6:J8</xm:sqref>
        </x14:conditionalFormatting>
        <x14:conditionalFormatting xmlns:xm="http://schemas.microsoft.com/office/excel/2006/main">
          <x14:cfRule type="iconSet" priority="1" id="{59F7EC1A-7779-4292-BCBC-8C7E626A5E5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N18:N20</xm:sqref>
        </x14:conditionalFormatting>
        <x14:conditionalFormatting xmlns:xm="http://schemas.microsoft.com/office/excel/2006/main">
          <x14:cfRule type="iconSet" priority="2" id="{9D2D9F10-742D-4647-96E5-B7617B8708A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F18:F20</xm:sqref>
        </x14:conditionalFormatting>
        <x14:conditionalFormatting xmlns:xm="http://schemas.microsoft.com/office/excel/2006/main">
          <x14:cfRule type="iconSet" priority="3" id="{43D7B586-5D67-4D70-83EB-297FC174D0C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J18:J20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Folha21">
    <pageSetUpPr fitToPage="1"/>
  </sheetPr>
  <dimension ref="A1:L84"/>
  <sheetViews>
    <sheetView showGridLines="0" workbookViewId="0">
      <selection activeCell="G7" sqref="G7"/>
    </sheetView>
  </sheetViews>
  <sheetFormatPr defaultRowHeight="15" x14ac:dyDescent="0.25"/>
  <cols>
    <col min="1" max="1" width="26.7109375" customWidth="1"/>
    <col min="4" max="4" width="10.85546875" customWidth="1"/>
    <col min="5" max="5" width="2" customWidth="1"/>
    <col min="8" max="8" width="10.85546875" customWidth="1"/>
    <col min="9" max="9" width="2" customWidth="1"/>
    <col min="12" max="12" width="10.85546875" customWidth="1"/>
  </cols>
  <sheetData>
    <row r="1" spans="1:12" ht="15.75" x14ac:dyDescent="0.25">
      <c r="A1" s="6" t="s">
        <v>105</v>
      </c>
    </row>
    <row r="3" spans="1:12" ht="8.25" customHeight="1" thickBot="1" x14ac:dyDescent="0.3"/>
    <row r="4" spans="1:12" x14ac:dyDescent="0.25">
      <c r="A4" s="382" t="s">
        <v>3</v>
      </c>
      <c r="B4" s="377" t="s">
        <v>1</v>
      </c>
      <c r="C4" s="370"/>
      <c r="D4" s="178" t="s">
        <v>0</v>
      </c>
      <c r="F4" s="385" t="s">
        <v>19</v>
      </c>
      <c r="G4" s="386"/>
      <c r="H4" s="178" t="s">
        <v>0</v>
      </c>
      <c r="J4" s="369" t="s">
        <v>22</v>
      </c>
      <c r="K4" s="370"/>
      <c r="L4" s="178" t="s">
        <v>0</v>
      </c>
    </row>
    <row r="5" spans="1:12" x14ac:dyDescent="0.25">
      <c r="A5" s="383"/>
      <c r="B5" s="380" t="s">
        <v>155</v>
      </c>
      <c r="C5" s="372"/>
      <c r="D5" s="179" t="s">
        <v>136</v>
      </c>
      <c r="F5" s="367" t="str">
        <f>B5</f>
        <v>jan-dez</v>
      </c>
      <c r="G5" s="372"/>
      <c r="H5" s="179" t="str">
        <f>D5</f>
        <v>2020/2019</v>
      </c>
      <c r="J5" s="367" t="str">
        <f>B5</f>
        <v>jan-dez</v>
      </c>
      <c r="K5" s="368"/>
      <c r="L5" s="179" t="str">
        <f>H5</f>
        <v>2020/2019</v>
      </c>
    </row>
    <row r="6" spans="1:12" ht="19.5" customHeight="1" thickBot="1" x14ac:dyDescent="0.3">
      <c r="A6" s="384"/>
      <c r="B6" s="120">
        <f>'6'!E6</f>
        <v>2019</v>
      </c>
      <c r="C6" s="182">
        <f>'6'!F6</f>
        <v>2020</v>
      </c>
      <c r="D6" s="180" t="s">
        <v>1</v>
      </c>
      <c r="F6" s="31">
        <f>B6</f>
        <v>2019</v>
      </c>
      <c r="G6" s="182">
        <f>C6</f>
        <v>2020</v>
      </c>
      <c r="H6" s="323">
        <v>1000</v>
      </c>
      <c r="J6" s="31">
        <f>B6</f>
        <v>2019</v>
      </c>
      <c r="K6" s="182">
        <f>C6</f>
        <v>2020</v>
      </c>
      <c r="L6" s="180"/>
    </row>
    <row r="7" spans="1:12" ht="20.100000000000001" customHeight="1" x14ac:dyDescent="0.25">
      <c r="A7" s="14" t="s">
        <v>161</v>
      </c>
      <c r="B7" s="46">
        <v>7213.8600000000015</v>
      </c>
      <c r="C7" s="195">
        <v>5553.43</v>
      </c>
      <c r="D7" s="67">
        <f>(C7-B7)/B7</f>
        <v>-0.2301721962999006</v>
      </c>
      <c r="F7" s="46">
        <v>2593.0039999999995</v>
      </c>
      <c r="G7" s="195">
        <v>2096.2669999999998</v>
      </c>
      <c r="H7" s="67">
        <f>(G7-F7)/F7</f>
        <v>-0.19156815801286836</v>
      </c>
      <c r="J7" s="40">
        <f>(F7/B7)*10</f>
        <v>3.5944750799156058</v>
      </c>
      <c r="K7" s="200">
        <f>(G7/C7)*10</f>
        <v>3.7747248097121955</v>
      </c>
      <c r="L7" s="76">
        <f>(K7-J7)/J7</f>
        <v>5.0146328960172334E-2</v>
      </c>
    </row>
    <row r="8" spans="1:12" ht="20.100000000000001" customHeight="1" x14ac:dyDescent="0.25">
      <c r="A8" s="14" t="s">
        <v>163</v>
      </c>
      <c r="B8" s="25">
        <v>3200.98</v>
      </c>
      <c r="C8" s="188">
        <v>2505.6799999999998</v>
      </c>
      <c r="D8" s="67">
        <f>(C8-B8)/B8</f>
        <v>-0.21721472798955324</v>
      </c>
      <c r="F8" s="25">
        <v>2245.3339999999998</v>
      </c>
      <c r="G8" s="188">
        <v>1825.556</v>
      </c>
      <c r="H8" s="67">
        <f>(G8-F8)/F8</f>
        <v>-0.18695570458559832</v>
      </c>
      <c r="J8" s="40">
        <f>(F8/B8)*10</f>
        <v>7.0145205530806187</v>
      </c>
      <c r="K8" s="201">
        <f>(G8/C8)*10</f>
        <v>7.2856709555889019</v>
      </c>
      <c r="L8" s="67">
        <f t="shared" ref="L8:L64" si="0">(K8-J8)/J8</f>
        <v>3.8655586002838076E-2</v>
      </c>
    </row>
    <row r="9" spans="1:12" ht="20.100000000000001" customHeight="1" x14ac:dyDescent="0.25">
      <c r="A9" s="14" t="s">
        <v>162</v>
      </c>
      <c r="B9" s="25">
        <v>2147.6499999999996</v>
      </c>
      <c r="C9" s="188">
        <v>1463.54</v>
      </c>
      <c r="D9" s="67">
        <f>(C9-B9)/B9</f>
        <v>-0.31853886806509429</v>
      </c>
      <c r="F9" s="25">
        <v>2934.340999999999</v>
      </c>
      <c r="G9" s="188">
        <v>1628.3789999999999</v>
      </c>
      <c r="H9" s="67">
        <f>(G9-F9)/F9</f>
        <v>-0.44506142946576405</v>
      </c>
      <c r="J9" s="40">
        <f>(F9/B9)*10</f>
        <v>13.663031685796101</v>
      </c>
      <c r="K9" s="201">
        <f>(G9/C9)*10</f>
        <v>11.126303346679967</v>
      </c>
      <c r="L9" s="67">
        <f t="shared" si="0"/>
        <v>-0.18566365045857883</v>
      </c>
    </row>
    <row r="10" spans="1:12" ht="20.100000000000001" customHeight="1" x14ac:dyDescent="0.25">
      <c r="A10" s="14" t="s">
        <v>166</v>
      </c>
      <c r="B10" s="25">
        <v>3187.7</v>
      </c>
      <c r="C10" s="188">
        <v>2868.0800000000004</v>
      </c>
      <c r="D10" s="67">
        <f>(C10-B10)/B10</f>
        <v>-0.10026664993569014</v>
      </c>
      <c r="F10" s="25">
        <v>1369.711</v>
      </c>
      <c r="G10" s="188">
        <v>1303.847</v>
      </c>
      <c r="H10" s="67">
        <f>(G10-F10)/F10</f>
        <v>-4.8086056109646509E-2</v>
      </c>
      <c r="J10" s="40">
        <f>(F10/B10)*10</f>
        <v>4.296862941933056</v>
      </c>
      <c r="K10" s="201">
        <f>(G10/C10)*10</f>
        <v>4.5460621739979352</v>
      </c>
      <c r="L10" s="67">
        <f t="shared" si="0"/>
        <v>5.7995620393879836E-2</v>
      </c>
    </row>
    <row r="11" spans="1:12" ht="20.100000000000001" customHeight="1" x14ac:dyDescent="0.25">
      <c r="A11" s="14" t="s">
        <v>181</v>
      </c>
      <c r="B11" s="25">
        <v>2295.4699999999998</v>
      </c>
      <c r="C11" s="188">
        <v>1441.52</v>
      </c>
      <c r="D11" s="67">
        <f>(C11-B11)/B11</f>
        <v>-0.37201531712459751</v>
      </c>
      <c r="F11" s="25">
        <v>1276.3809999999999</v>
      </c>
      <c r="G11" s="188">
        <v>894.64199999999994</v>
      </c>
      <c r="H11" s="67">
        <f>(G11-F11)/F11</f>
        <v>-0.29907919343832284</v>
      </c>
      <c r="J11" s="40">
        <f>(F11/B11)*10</f>
        <v>5.560434246581309</v>
      </c>
      <c r="K11" s="201">
        <f>(G11/C11)*10</f>
        <v>6.2062406348853987</v>
      </c>
      <c r="L11" s="67">
        <f t="shared" si="0"/>
        <v>0.11614315711064244</v>
      </c>
    </row>
    <row r="12" spans="1:12" ht="20.100000000000001" customHeight="1" x14ac:dyDescent="0.25">
      <c r="A12" s="14" t="s">
        <v>168</v>
      </c>
      <c r="B12" s="25">
        <v>2015.5599999999997</v>
      </c>
      <c r="C12" s="188">
        <v>1668.07</v>
      </c>
      <c r="D12" s="67">
        <f>(C12-B12)/B12</f>
        <v>-0.17240369922006779</v>
      </c>
      <c r="F12" s="25">
        <v>1114.0229999999999</v>
      </c>
      <c r="G12" s="188">
        <v>807.28800000000001</v>
      </c>
      <c r="H12" s="67">
        <f>(G12-F12)/F12</f>
        <v>-0.27533991668035573</v>
      </c>
      <c r="J12" s="40">
        <f>(F12/B12)*10</f>
        <v>5.5271140526702256</v>
      </c>
      <c r="K12" s="201">
        <f>(G12/C12)*10</f>
        <v>4.8396530121637582</v>
      </c>
      <c r="L12" s="67">
        <f t="shared" si="0"/>
        <v>-0.12437974573264785</v>
      </c>
    </row>
    <row r="13" spans="1:12" ht="20.100000000000001" customHeight="1" x14ac:dyDescent="0.25">
      <c r="A13" s="14" t="s">
        <v>176</v>
      </c>
      <c r="B13" s="25">
        <v>503.23</v>
      </c>
      <c r="C13" s="188">
        <v>564.07999999999993</v>
      </c>
      <c r="D13" s="67">
        <f>(C13-B13)/B13</f>
        <v>0.12091886413767046</v>
      </c>
      <c r="F13" s="25">
        <v>431.89699999999993</v>
      </c>
      <c r="G13" s="188">
        <v>713.44499999999994</v>
      </c>
      <c r="H13" s="67">
        <f>(G13-F13)/F13</f>
        <v>0.65188690822117323</v>
      </c>
      <c r="J13" s="40">
        <f>(F13/B13)*10</f>
        <v>8.5824970689346802</v>
      </c>
      <c r="K13" s="201">
        <f>(G13/C13)*10</f>
        <v>12.647940008509433</v>
      </c>
      <c r="L13" s="67">
        <f t="shared" si="0"/>
        <v>0.47368998869688916</v>
      </c>
    </row>
    <row r="14" spans="1:12" ht="20.100000000000001" customHeight="1" x14ac:dyDescent="0.25">
      <c r="A14" s="14" t="s">
        <v>170</v>
      </c>
      <c r="B14" s="25">
        <v>963.84999999999991</v>
      </c>
      <c r="C14" s="188">
        <v>906.51</v>
      </c>
      <c r="D14" s="67">
        <f>(C14-B14)/B14</f>
        <v>-5.949058463453849E-2</v>
      </c>
      <c r="F14" s="25">
        <v>499.58099999999996</v>
      </c>
      <c r="G14" s="188">
        <v>506.04100000000005</v>
      </c>
      <c r="H14" s="67">
        <f>(G14-F14)/F14</f>
        <v>1.2930836040602212E-2</v>
      </c>
      <c r="J14" s="40">
        <f>(F14/B14)*10</f>
        <v>5.1831820303989211</v>
      </c>
      <c r="K14" s="201">
        <f>(G14/C14)*10</f>
        <v>5.5822991472791266</v>
      </c>
      <c r="L14" s="67">
        <f t="shared" si="0"/>
        <v>7.7002334577373044E-2</v>
      </c>
    </row>
    <row r="15" spans="1:12" ht="20.100000000000001" customHeight="1" x14ac:dyDescent="0.25">
      <c r="A15" s="14" t="s">
        <v>167</v>
      </c>
      <c r="B15" s="25">
        <v>805.83999999999992</v>
      </c>
      <c r="C15" s="188">
        <v>631.62</v>
      </c>
      <c r="D15" s="67">
        <f>(C15-B15)/B15</f>
        <v>-0.21619676362553353</v>
      </c>
      <c r="F15" s="25">
        <v>444.90800000000002</v>
      </c>
      <c r="G15" s="188">
        <v>411.47799999999995</v>
      </c>
      <c r="H15" s="67">
        <f>(G15-F15)/F15</f>
        <v>-7.5139129887527453E-2</v>
      </c>
      <c r="J15" s="40">
        <f>(F15/B15)*10</f>
        <v>5.5210463615606091</v>
      </c>
      <c r="K15" s="201">
        <f>(G15/C15)*10</f>
        <v>6.5146448814160411</v>
      </c>
      <c r="L15" s="67">
        <f t="shared" si="0"/>
        <v>0.17996561788960888</v>
      </c>
    </row>
    <row r="16" spans="1:12" ht="20.100000000000001" customHeight="1" x14ac:dyDescent="0.25">
      <c r="A16" s="14" t="s">
        <v>169</v>
      </c>
      <c r="B16" s="25">
        <v>754.86</v>
      </c>
      <c r="C16" s="188">
        <v>900.11</v>
      </c>
      <c r="D16" s="67">
        <f>(C16-B16)/B16</f>
        <v>0.19241978645046764</v>
      </c>
      <c r="F16" s="25">
        <v>439.01700000000011</v>
      </c>
      <c r="G16" s="188">
        <v>357.21299999999997</v>
      </c>
      <c r="H16" s="67">
        <f>(G16-F16)/F16</f>
        <v>-0.186334469963578</v>
      </c>
      <c r="J16" s="40">
        <f>(F16/B16)*10</f>
        <v>5.8158731420395853</v>
      </c>
      <c r="K16" s="201">
        <f>(G16/C16)*10</f>
        <v>3.968548288542511</v>
      </c>
      <c r="L16" s="67">
        <f t="shared" si="0"/>
        <v>-0.31763499794103672</v>
      </c>
    </row>
    <row r="17" spans="1:12" ht="20.100000000000001" customHeight="1" x14ac:dyDescent="0.25">
      <c r="A17" s="14" t="s">
        <v>165</v>
      </c>
      <c r="B17" s="25">
        <v>450.86000000000007</v>
      </c>
      <c r="C17" s="188">
        <v>401.74999999999994</v>
      </c>
      <c r="D17" s="67">
        <f>(C17-B17)/B17</f>
        <v>-0.10892516523976427</v>
      </c>
      <c r="F17" s="25">
        <v>364.33399999999995</v>
      </c>
      <c r="G17" s="188">
        <v>324.94399999999996</v>
      </c>
      <c r="H17" s="67">
        <f>(G17-F17)/F17</f>
        <v>-0.10811508121668577</v>
      </c>
      <c r="J17" s="40">
        <f>(F17/B17)*10</f>
        <v>8.0808676751097881</v>
      </c>
      <c r="K17" s="201">
        <f>(G17/C17)*10</f>
        <v>8.088214063472309</v>
      </c>
      <c r="L17" s="67">
        <f t="shared" si="0"/>
        <v>9.0910885537066714E-4</v>
      </c>
    </row>
    <row r="18" spans="1:12" ht="20.100000000000001" customHeight="1" x14ac:dyDescent="0.25">
      <c r="A18" s="14" t="s">
        <v>173</v>
      </c>
      <c r="B18" s="25">
        <v>466.34999999999991</v>
      </c>
      <c r="C18" s="188">
        <v>390.43000000000006</v>
      </c>
      <c r="D18" s="67">
        <f>(C18-B18)/B18</f>
        <v>-0.16279618312426258</v>
      </c>
      <c r="F18" s="25">
        <v>347.1</v>
      </c>
      <c r="G18" s="188">
        <v>213.90099999999998</v>
      </c>
      <c r="H18" s="67">
        <f>(G18-F18)/F18</f>
        <v>-0.38374819936617699</v>
      </c>
      <c r="J18" s="40">
        <f>(F18/B18)*10</f>
        <v>7.4429076873592814</v>
      </c>
      <c r="K18" s="201">
        <f>(G18/C18)*10</f>
        <v>5.4786005173782737</v>
      </c>
      <c r="L18" s="67">
        <f t="shared" ref="L18:L25" si="1">(K18-J18)/J18</f>
        <v>-0.26391663748794086</v>
      </c>
    </row>
    <row r="19" spans="1:12" ht="20.100000000000001" customHeight="1" x14ac:dyDescent="0.25">
      <c r="A19" s="14" t="s">
        <v>175</v>
      </c>
      <c r="B19" s="25">
        <v>138.65999999999997</v>
      </c>
      <c r="C19" s="188">
        <v>198.59000000000003</v>
      </c>
      <c r="D19" s="67">
        <f>(C19-B19)/B19</f>
        <v>0.43220827924419497</v>
      </c>
      <c r="F19" s="25">
        <v>141.95899999999997</v>
      </c>
      <c r="G19" s="188">
        <v>152.62699999999998</v>
      </c>
      <c r="H19" s="67">
        <f>(G19-F19)/F19</f>
        <v>7.5148458357694889E-2</v>
      </c>
      <c r="J19" s="40">
        <f>(F19/B19)*10</f>
        <v>10.237920092312132</v>
      </c>
      <c r="K19" s="201">
        <f>(G19/C19)*10</f>
        <v>7.6855330077043131</v>
      </c>
      <c r="L19" s="67">
        <f t="shared" si="1"/>
        <v>-0.24930718950663228</v>
      </c>
    </row>
    <row r="20" spans="1:12" ht="20.100000000000001" customHeight="1" x14ac:dyDescent="0.25">
      <c r="A20" s="14" t="s">
        <v>180</v>
      </c>
      <c r="B20" s="25">
        <v>137.94</v>
      </c>
      <c r="C20" s="188">
        <v>153.59000000000003</v>
      </c>
      <c r="D20" s="67">
        <f>(C20-B20)/B20</f>
        <v>0.11345512541684816</v>
      </c>
      <c r="F20" s="25">
        <v>162.15299999999996</v>
      </c>
      <c r="G20" s="188">
        <v>134.30799999999999</v>
      </c>
      <c r="H20" s="67">
        <f>(G20-F20)/F20</f>
        <v>-0.1717205355435914</v>
      </c>
      <c r="J20" s="40">
        <f>(F20/B20)*10</f>
        <v>11.75532840365376</v>
      </c>
      <c r="K20" s="201">
        <f>(G20/C20)*10</f>
        <v>8.7445797252425255</v>
      </c>
      <c r="L20" s="67">
        <f t="shared" si="1"/>
        <v>-0.25611778548657488</v>
      </c>
    </row>
    <row r="21" spans="1:12" ht="20.100000000000001" customHeight="1" x14ac:dyDescent="0.25">
      <c r="A21" s="14" t="s">
        <v>199</v>
      </c>
      <c r="B21" s="25">
        <v>233.10999999999999</v>
      </c>
      <c r="C21" s="188">
        <v>39.150000000000006</v>
      </c>
      <c r="D21" s="67">
        <f>(C21-B21)/B21</f>
        <v>-0.83205353695680151</v>
      </c>
      <c r="F21" s="25">
        <v>593.38699999999994</v>
      </c>
      <c r="G21" s="188">
        <v>133.16</v>
      </c>
      <c r="H21" s="67">
        <f>(G21-F21)/F21</f>
        <v>-0.77559333116499019</v>
      </c>
      <c r="J21" s="40">
        <f>(F21/B21)*10</f>
        <v>25.455235725623098</v>
      </c>
      <c r="K21" s="201">
        <f>(G21/C21)*10</f>
        <v>34.012771392081731</v>
      </c>
      <c r="L21" s="67">
        <f t="shared" si="1"/>
        <v>0.33617978472871363</v>
      </c>
    </row>
    <row r="22" spans="1:12" ht="20.100000000000001" customHeight="1" x14ac:dyDescent="0.25">
      <c r="A22" s="14" t="s">
        <v>172</v>
      </c>
      <c r="B22" s="25">
        <v>232.10999999999999</v>
      </c>
      <c r="C22" s="188">
        <v>194.49999999999997</v>
      </c>
      <c r="D22" s="67">
        <f>(C22-B22)/B22</f>
        <v>-0.16203524191116289</v>
      </c>
      <c r="F22" s="25">
        <v>163.02200000000002</v>
      </c>
      <c r="G22" s="188">
        <v>129.416</v>
      </c>
      <c r="H22" s="67">
        <f>(G22-F22)/F22</f>
        <v>-0.20614395603047453</v>
      </c>
      <c r="J22" s="40">
        <f>(F22/B22)*10</f>
        <v>7.0234802464348807</v>
      </c>
      <c r="K22" s="201">
        <f>(G22/C22)*10</f>
        <v>6.6537789203084845</v>
      </c>
      <c r="L22" s="67">
        <f t="shared" si="1"/>
        <v>-5.2637910715852956E-2</v>
      </c>
    </row>
    <row r="23" spans="1:12" ht="20.100000000000001" customHeight="1" x14ac:dyDescent="0.25">
      <c r="A23" s="14" t="s">
        <v>179</v>
      </c>
      <c r="B23" s="25">
        <v>355.68999999999994</v>
      </c>
      <c r="C23" s="188">
        <v>177.73</v>
      </c>
      <c r="D23" s="67">
        <f>(C23-B23)/B23</f>
        <v>-0.50032331524642237</v>
      </c>
      <c r="F23" s="25">
        <v>213.30099999999999</v>
      </c>
      <c r="G23" s="188">
        <v>123.447</v>
      </c>
      <c r="H23" s="67">
        <f>(G23-F23)/F23</f>
        <v>-0.42125447138081862</v>
      </c>
      <c r="J23" s="40">
        <f>(F23/B23)*10</f>
        <v>5.9968230762742847</v>
      </c>
      <c r="K23" s="201">
        <f>(G23/C23)*10</f>
        <v>6.9457604231137129</v>
      </c>
      <c r="L23" s="67">
        <f t="shared" si="1"/>
        <v>0.15824001054721551</v>
      </c>
    </row>
    <row r="24" spans="1:12" ht="20.100000000000001" customHeight="1" x14ac:dyDescent="0.25">
      <c r="A24" s="14" t="s">
        <v>185</v>
      </c>
      <c r="B24" s="25">
        <v>66.069999999999993</v>
      </c>
      <c r="C24" s="188">
        <v>71.75</v>
      </c>
      <c r="D24" s="67">
        <f>(C24-B24)/B24</f>
        <v>8.5969426365975599E-2</v>
      </c>
      <c r="F24" s="25">
        <v>52.861999999999995</v>
      </c>
      <c r="G24" s="188">
        <v>118.44</v>
      </c>
      <c r="H24" s="67">
        <f>(G24-F24)/F24</f>
        <v>1.2405508682985888</v>
      </c>
      <c r="J24" s="40">
        <f>(F24/B24)*10</f>
        <v>8.000908127743303</v>
      </c>
      <c r="K24" s="201">
        <f>(G24/C24)*10</f>
        <v>16.507317073170732</v>
      </c>
      <c r="L24" s="67">
        <f t="shared" si="1"/>
        <v>1.0631804302228258</v>
      </c>
    </row>
    <row r="25" spans="1:12" ht="20.100000000000001" customHeight="1" x14ac:dyDescent="0.25">
      <c r="A25" s="14" t="s">
        <v>178</v>
      </c>
      <c r="B25" s="25">
        <v>122.35000000000001</v>
      </c>
      <c r="C25" s="188">
        <v>215.27</v>
      </c>
      <c r="D25" s="67">
        <f>(C25-B25)/B25</f>
        <v>0.75946056395586425</v>
      </c>
      <c r="F25" s="25">
        <v>89.330999999999989</v>
      </c>
      <c r="G25" s="188">
        <v>108.33799999999999</v>
      </c>
      <c r="H25" s="67">
        <f>(G25-F25)/F25</f>
        <v>0.21277048281111829</v>
      </c>
      <c r="J25" s="40">
        <f>(F25/B25)*10</f>
        <v>7.3012668573763779</v>
      </c>
      <c r="K25" s="201">
        <f>(G25/C25)*10</f>
        <v>5.0326566637246239</v>
      </c>
      <c r="L25" s="67">
        <f t="shared" si="1"/>
        <v>-0.31071459761257808</v>
      </c>
    </row>
    <row r="26" spans="1:12" ht="20.100000000000001" customHeight="1" x14ac:dyDescent="0.25">
      <c r="A26" s="14" t="s">
        <v>200</v>
      </c>
      <c r="B26" s="25">
        <v>305.29000000000002</v>
      </c>
      <c r="C26" s="188">
        <v>180.92000000000002</v>
      </c>
      <c r="D26" s="67">
        <f>(C26-B26)/B26</f>
        <v>-0.40738314389596775</v>
      </c>
      <c r="F26" s="25">
        <v>188.78900000000002</v>
      </c>
      <c r="G26" s="188">
        <v>107.667</v>
      </c>
      <c r="H26" s="67">
        <f>(G26-F26)/F26</f>
        <v>-0.42969664546133518</v>
      </c>
      <c r="J26" s="40">
        <f>(F26/B26)*10</f>
        <v>6.1839234825903242</v>
      </c>
      <c r="K26" s="201">
        <f>(G26/C26)*10</f>
        <v>5.9510833517576822</v>
      </c>
      <c r="L26" s="67">
        <f t="shared" ref="L26:L31" si="2">(K26-J26)/J26</f>
        <v>-3.7652492222479739E-2</v>
      </c>
    </row>
    <row r="27" spans="1:12" ht="20.100000000000001" customHeight="1" x14ac:dyDescent="0.25">
      <c r="A27" s="14" t="s">
        <v>164</v>
      </c>
      <c r="B27" s="25">
        <v>302.14</v>
      </c>
      <c r="C27" s="188">
        <v>218.99999999999997</v>
      </c>
      <c r="D27" s="67">
        <f>(C27-B27)/B27</f>
        <v>-0.27517045078440466</v>
      </c>
      <c r="F27" s="25">
        <v>149.64399999999998</v>
      </c>
      <c r="G27" s="188">
        <v>100.771</v>
      </c>
      <c r="H27" s="67">
        <f>(G27-F27)/F27</f>
        <v>-0.32659511908262268</v>
      </c>
      <c r="J27" s="40">
        <f>(F27/B27)*10</f>
        <v>4.9528033362017601</v>
      </c>
      <c r="K27" s="201">
        <f>(G27/C27)*10</f>
        <v>4.601415525114156</v>
      </c>
      <c r="L27" s="67">
        <f t="shared" si="2"/>
        <v>-7.0947256984582555E-2</v>
      </c>
    </row>
    <row r="28" spans="1:12" ht="20.100000000000001" customHeight="1" x14ac:dyDescent="0.25">
      <c r="A28" s="14" t="s">
        <v>174</v>
      </c>
      <c r="B28" s="25">
        <v>164.48000000000002</v>
      </c>
      <c r="C28" s="188">
        <v>116.02</v>
      </c>
      <c r="D28" s="67">
        <f>(C28-B28)/B28</f>
        <v>-0.29462548638132308</v>
      </c>
      <c r="F28" s="25">
        <v>141.96</v>
      </c>
      <c r="G28" s="188">
        <v>99.787000000000006</v>
      </c>
      <c r="H28" s="67">
        <f>(G28-F28)/F28</f>
        <v>-0.29707664130741052</v>
      </c>
      <c r="J28" s="40">
        <f>(F28/B28)*10</f>
        <v>8.6308365758754864</v>
      </c>
      <c r="K28" s="201">
        <f>(G28/C28)*10</f>
        <v>8.6008446819513882</v>
      </c>
      <c r="L28" s="67">
        <f t="shared" si="2"/>
        <v>-3.474969507351133E-3</v>
      </c>
    </row>
    <row r="29" spans="1:12" ht="20.100000000000001" customHeight="1" x14ac:dyDescent="0.25">
      <c r="A29" s="14" t="s">
        <v>196</v>
      </c>
      <c r="B29" s="25">
        <v>133.19000000000003</v>
      </c>
      <c r="C29" s="188">
        <v>101.56000000000002</v>
      </c>
      <c r="D29" s="67">
        <f>(C29-B29)/B29</f>
        <v>-0.23748029131316167</v>
      </c>
      <c r="F29" s="25">
        <v>114.20800000000001</v>
      </c>
      <c r="G29" s="188">
        <v>92.467999999999989</v>
      </c>
      <c r="H29" s="67">
        <f>(G29-F29)/F29</f>
        <v>-0.19035444101989371</v>
      </c>
      <c r="J29" s="40">
        <f>(F29/B29)*10</f>
        <v>8.5748179292739692</v>
      </c>
      <c r="K29" s="201">
        <f>(G29/C29)*10</f>
        <v>9.1047656557699845</v>
      </c>
      <c r="L29" s="67">
        <f t="shared" si="2"/>
        <v>6.1802796382043536E-2</v>
      </c>
    </row>
    <row r="30" spans="1:12" ht="20.100000000000001" customHeight="1" x14ac:dyDescent="0.25">
      <c r="A30" s="14" t="s">
        <v>187</v>
      </c>
      <c r="B30" s="25">
        <v>337.56</v>
      </c>
      <c r="C30" s="188">
        <v>177.48</v>
      </c>
      <c r="D30" s="67">
        <f>(C30-B30)/B30</f>
        <v>-0.47422680412371138</v>
      </c>
      <c r="F30" s="25">
        <v>149.79299999999998</v>
      </c>
      <c r="G30" s="188">
        <v>89.677999999999997</v>
      </c>
      <c r="H30" s="67">
        <f>(G30-F30)/F30</f>
        <v>-0.40132048894140576</v>
      </c>
      <c r="J30" s="40">
        <f>(F30/B30)*10</f>
        <v>4.4375222182723064</v>
      </c>
      <c r="K30" s="201">
        <f>(G30/C30)*10</f>
        <v>5.0528510254676586</v>
      </c>
      <c r="L30" s="67">
        <f t="shared" si="2"/>
        <v>0.13866495240556176</v>
      </c>
    </row>
    <row r="31" spans="1:12" ht="20.100000000000001" customHeight="1" x14ac:dyDescent="0.25">
      <c r="A31" s="14" t="s">
        <v>203</v>
      </c>
      <c r="B31" s="25">
        <v>19</v>
      </c>
      <c r="C31" s="188">
        <v>20.2</v>
      </c>
      <c r="D31" s="67">
        <f>(C31-B31)/B31</f>
        <v>6.3157894736842066E-2</v>
      </c>
      <c r="F31" s="25">
        <v>30.088999999999999</v>
      </c>
      <c r="G31" s="188">
        <v>73.907999999999987</v>
      </c>
      <c r="H31" s="67">
        <f>(G31-F31)/F31</f>
        <v>1.4563129382830933</v>
      </c>
      <c r="J31" s="40">
        <f>(F31/B31)*10</f>
        <v>15.836315789473684</v>
      </c>
      <c r="K31" s="201">
        <f>(G31/C31)*10</f>
        <v>36.588118811881188</v>
      </c>
      <c r="L31" s="67">
        <f t="shared" si="2"/>
        <v>1.3103933577910285</v>
      </c>
    </row>
    <row r="32" spans="1:12" ht="20.100000000000001" customHeight="1" thickBot="1" x14ac:dyDescent="0.3">
      <c r="A32" s="14" t="s">
        <v>17</v>
      </c>
      <c r="B32" s="25">
        <f>B33-SUM(B7:B31)</f>
        <v>497.72999999999593</v>
      </c>
      <c r="C32" s="188">
        <f>C33-SUM(C7:C31)</f>
        <v>512.49000000000524</v>
      </c>
      <c r="D32" s="67">
        <f>(C32-B32)/B32</f>
        <v>2.9654632029432491E-2</v>
      </c>
      <c r="F32" s="25">
        <f>F33-SUM(F7:F31)</f>
        <v>400.12399999999252</v>
      </c>
      <c r="G32" s="188">
        <f>G33-SUM(G7:G31)</f>
        <v>368.8650000000016</v>
      </c>
      <c r="H32" s="67">
        <f>(G32-F32)/F32</f>
        <v>-7.8123281782626147E-2</v>
      </c>
      <c r="J32" s="40">
        <f>(F32/B32)*10</f>
        <v>8.0389769553773291</v>
      </c>
      <c r="K32" s="201">
        <f>(G32/C32)*10</f>
        <v>7.197506292805671</v>
      </c>
      <c r="L32" s="67">
        <f t="shared" si="0"/>
        <v>-0.10467384932715754</v>
      </c>
    </row>
    <row r="33" spans="1:12" ht="26.25" customHeight="1" thickBot="1" x14ac:dyDescent="0.3">
      <c r="A33" s="18" t="s">
        <v>18</v>
      </c>
      <c r="B33" s="23">
        <v>27051.529999999995</v>
      </c>
      <c r="C33" s="193">
        <v>21673.070000000007</v>
      </c>
      <c r="D33" s="72">
        <f>(C33-B33)/B33</f>
        <v>-0.19882276529275753</v>
      </c>
      <c r="E33" s="2"/>
      <c r="F33" s="23">
        <v>16650.25299999999</v>
      </c>
      <c r="G33" s="193">
        <v>12915.880999999999</v>
      </c>
      <c r="H33" s="72">
        <f>(G33-F33)/F33</f>
        <v>-0.22428319857962475</v>
      </c>
      <c r="J33" s="35">
        <f>(F33/B33)*10</f>
        <v>6.1550134132893755</v>
      </c>
      <c r="K33" s="194">
        <f>(G33/C33)*10</f>
        <v>5.9594146099283565</v>
      </c>
      <c r="L33" s="72">
        <f t="shared" si="0"/>
        <v>-3.1778777758420293E-2</v>
      </c>
    </row>
    <row r="35" spans="1:12" ht="15.75" thickBot="1" x14ac:dyDescent="0.3"/>
    <row r="36" spans="1:12" x14ac:dyDescent="0.25">
      <c r="A36" s="382" t="s">
        <v>2</v>
      </c>
      <c r="B36" s="377" t="s">
        <v>1</v>
      </c>
      <c r="C36" s="370"/>
      <c r="D36" s="178" t="s">
        <v>0</v>
      </c>
      <c r="F36" s="385" t="s">
        <v>19</v>
      </c>
      <c r="G36" s="386"/>
      <c r="H36" s="178" t="s">
        <v>0</v>
      </c>
      <c r="J36" s="369" t="s">
        <v>22</v>
      </c>
      <c r="K36" s="370"/>
      <c r="L36" s="178" t="s">
        <v>0</v>
      </c>
    </row>
    <row r="37" spans="1:12" x14ac:dyDescent="0.25">
      <c r="A37" s="383"/>
      <c r="B37" s="380" t="str">
        <f>B5</f>
        <v>jan-dez</v>
      </c>
      <c r="C37" s="372"/>
      <c r="D37" s="179" t="str">
        <f>D5</f>
        <v>2020/2019</v>
      </c>
      <c r="F37" s="367" t="str">
        <f>B5</f>
        <v>jan-dez</v>
      </c>
      <c r="G37" s="372"/>
      <c r="H37" s="179" t="str">
        <f>H5</f>
        <v>2020/2019</v>
      </c>
      <c r="J37" s="367" t="str">
        <f>B5</f>
        <v>jan-dez</v>
      </c>
      <c r="K37" s="368"/>
      <c r="L37" s="179" t="str">
        <f>L5</f>
        <v>2020/2019</v>
      </c>
    </row>
    <row r="38" spans="1:12" ht="19.5" customHeight="1" thickBot="1" x14ac:dyDescent="0.3">
      <c r="A38" s="384"/>
      <c r="B38" s="120">
        <f>B6</f>
        <v>2019</v>
      </c>
      <c r="C38" s="182">
        <f>C6</f>
        <v>2020</v>
      </c>
      <c r="D38" s="180" t="s">
        <v>1</v>
      </c>
      <c r="F38" s="31">
        <f>B6</f>
        <v>2019</v>
      </c>
      <c r="G38" s="182">
        <f>C6</f>
        <v>2020</v>
      </c>
      <c r="H38" s="323">
        <v>1000</v>
      </c>
      <c r="J38" s="31">
        <f>B6</f>
        <v>2019</v>
      </c>
      <c r="K38" s="182">
        <f>C6</f>
        <v>2020</v>
      </c>
      <c r="L38" s="180"/>
    </row>
    <row r="39" spans="1:12" ht="20.100000000000001" customHeight="1" x14ac:dyDescent="0.25">
      <c r="A39" s="45" t="s">
        <v>161</v>
      </c>
      <c r="B39" s="46">
        <v>7213.8600000000015</v>
      </c>
      <c r="C39" s="195">
        <v>5553.43</v>
      </c>
      <c r="D39" s="67">
        <f>(C39-B39)/B39</f>
        <v>-0.2301721962999006</v>
      </c>
      <c r="F39" s="46">
        <v>2593.0039999999995</v>
      </c>
      <c r="G39" s="195">
        <v>2096.2669999999998</v>
      </c>
      <c r="H39" s="67">
        <f>(G39-F39)/F39</f>
        <v>-0.19156815801286836</v>
      </c>
      <c r="J39" s="40">
        <f>(F39/B39)*10</f>
        <v>3.5944750799156058</v>
      </c>
      <c r="K39" s="200">
        <f>(G39/C39)*10</f>
        <v>3.7747248097121955</v>
      </c>
      <c r="L39" s="76">
        <f t="shared" si="0"/>
        <v>5.0146328960172334E-2</v>
      </c>
    </row>
    <row r="40" spans="1:12" ht="20.100000000000001" customHeight="1" x14ac:dyDescent="0.25">
      <c r="A40" s="45" t="s">
        <v>166</v>
      </c>
      <c r="B40" s="25">
        <v>3187.7</v>
      </c>
      <c r="C40" s="188">
        <v>2868.0800000000004</v>
      </c>
      <c r="D40" s="67">
        <f>(C40-B40)/B40</f>
        <v>-0.10026664993569014</v>
      </c>
      <c r="F40" s="25">
        <v>1369.711</v>
      </c>
      <c r="G40" s="188">
        <v>1303.847</v>
      </c>
      <c r="H40" s="67">
        <f>(G40-F40)/F40</f>
        <v>-4.8086056109646509E-2</v>
      </c>
      <c r="J40" s="40">
        <f>(F40/B40)*10</f>
        <v>4.296862941933056</v>
      </c>
      <c r="K40" s="201">
        <f>(G40/C40)*10</f>
        <v>4.5460621739979352</v>
      </c>
      <c r="L40" s="67">
        <f t="shared" si="0"/>
        <v>5.7995620393879836E-2</v>
      </c>
    </row>
    <row r="41" spans="1:12" ht="20.100000000000001" customHeight="1" x14ac:dyDescent="0.25">
      <c r="A41" s="45" t="s">
        <v>168</v>
      </c>
      <c r="B41" s="25">
        <v>2015.5599999999997</v>
      </c>
      <c r="C41" s="188">
        <v>1668.07</v>
      </c>
      <c r="D41" s="67">
        <f>(C41-B41)/B41</f>
        <v>-0.17240369922006779</v>
      </c>
      <c r="F41" s="25">
        <v>1114.0229999999999</v>
      </c>
      <c r="G41" s="188">
        <v>807.28800000000001</v>
      </c>
      <c r="H41" s="67">
        <f>(G41-F41)/F41</f>
        <v>-0.27533991668035573</v>
      </c>
      <c r="J41" s="40">
        <f>(F41/B41)*10</f>
        <v>5.5271140526702256</v>
      </c>
      <c r="K41" s="201">
        <f>(G41/C41)*10</f>
        <v>4.8396530121637582</v>
      </c>
      <c r="L41" s="67">
        <f t="shared" si="0"/>
        <v>-0.12437974573264785</v>
      </c>
    </row>
    <row r="42" spans="1:12" ht="20.100000000000001" customHeight="1" x14ac:dyDescent="0.25">
      <c r="A42" s="45" t="s">
        <v>170</v>
      </c>
      <c r="B42" s="25">
        <v>963.84999999999991</v>
      </c>
      <c r="C42" s="188">
        <v>906.51</v>
      </c>
      <c r="D42" s="67">
        <f>(C42-B42)/B42</f>
        <v>-5.949058463453849E-2</v>
      </c>
      <c r="F42" s="25">
        <v>499.58099999999996</v>
      </c>
      <c r="G42" s="188">
        <v>506.04100000000005</v>
      </c>
      <c r="H42" s="67">
        <f>(G42-F42)/F42</f>
        <v>1.2930836040602212E-2</v>
      </c>
      <c r="J42" s="40">
        <f>(F42/B42)*10</f>
        <v>5.1831820303989211</v>
      </c>
      <c r="K42" s="201">
        <f>(G42/C42)*10</f>
        <v>5.5822991472791266</v>
      </c>
      <c r="L42" s="67">
        <f t="shared" si="0"/>
        <v>7.7002334577373044E-2</v>
      </c>
    </row>
    <row r="43" spans="1:12" ht="20.100000000000001" customHeight="1" x14ac:dyDescent="0.25">
      <c r="A43" s="45" t="s">
        <v>167</v>
      </c>
      <c r="B43" s="25">
        <v>805.83999999999992</v>
      </c>
      <c r="C43" s="188">
        <v>631.62</v>
      </c>
      <c r="D43" s="67">
        <f>(C43-B43)/B43</f>
        <v>-0.21619676362553353</v>
      </c>
      <c r="F43" s="25">
        <v>444.90800000000002</v>
      </c>
      <c r="G43" s="188">
        <v>411.47799999999995</v>
      </c>
      <c r="H43" s="67">
        <f>(G43-F43)/F43</f>
        <v>-7.5139129887527453E-2</v>
      </c>
      <c r="J43" s="40">
        <f>(F43/B43)*10</f>
        <v>5.5210463615606091</v>
      </c>
      <c r="K43" s="201">
        <f>(G43/C43)*10</f>
        <v>6.5146448814160411</v>
      </c>
      <c r="L43" s="67">
        <f t="shared" si="0"/>
        <v>0.17996561788960888</v>
      </c>
    </row>
    <row r="44" spans="1:12" ht="20.100000000000001" customHeight="1" x14ac:dyDescent="0.25">
      <c r="A44" s="45" t="s">
        <v>173</v>
      </c>
      <c r="B44" s="25">
        <v>466.34999999999991</v>
      </c>
      <c r="C44" s="188">
        <v>390.43000000000006</v>
      </c>
      <c r="D44" s="67">
        <f>(C44-B44)/B44</f>
        <v>-0.16279618312426258</v>
      </c>
      <c r="F44" s="25">
        <v>347.1</v>
      </c>
      <c r="G44" s="188">
        <v>213.90099999999998</v>
      </c>
      <c r="H44" s="67">
        <f>(G44-F44)/F44</f>
        <v>-0.38374819936617699</v>
      </c>
      <c r="J44" s="40">
        <f>(F44/B44)*10</f>
        <v>7.4429076873592814</v>
      </c>
      <c r="K44" s="201">
        <f>(G44/C44)*10</f>
        <v>5.4786005173782737</v>
      </c>
      <c r="L44" s="67">
        <f t="shared" si="0"/>
        <v>-0.26391663748794086</v>
      </c>
    </row>
    <row r="45" spans="1:12" ht="20.100000000000001" customHeight="1" x14ac:dyDescent="0.25">
      <c r="A45" s="45" t="s">
        <v>180</v>
      </c>
      <c r="B45" s="25">
        <v>137.94</v>
      </c>
      <c r="C45" s="188">
        <v>153.59000000000003</v>
      </c>
      <c r="D45" s="67">
        <f>(C45-B45)/B45</f>
        <v>0.11345512541684816</v>
      </c>
      <c r="F45" s="25">
        <v>162.15299999999996</v>
      </c>
      <c r="G45" s="188">
        <v>134.30799999999999</v>
      </c>
      <c r="H45" s="67">
        <f>(G45-F45)/F45</f>
        <v>-0.1717205355435914</v>
      </c>
      <c r="J45" s="40">
        <f>(F45/B45)*10</f>
        <v>11.75532840365376</v>
      </c>
      <c r="K45" s="201">
        <f>(G45/C45)*10</f>
        <v>8.7445797252425255</v>
      </c>
      <c r="L45" s="67">
        <f t="shared" si="0"/>
        <v>-0.25611778548657488</v>
      </c>
    </row>
    <row r="46" spans="1:12" ht="20.100000000000001" customHeight="1" x14ac:dyDescent="0.25">
      <c r="A46" s="45" t="s">
        <v>172</v>
      </c>
      <c r="B46" s="25">
        <v>232.10999999999999</v>
      </c>
      <c r="C46" s="188">
        <v>194.49999999999997</v>
      </c>
      <c r="D46" s="67">
        <f>(C46-B46)/B46</f>
        <v>-0.16203524191116289</v>
      </c>
      <c r="F46" s="25">
        <v>163.02200000000002</v>
      </c>
      <c r="G46" s="188">
        <v>129.416</v>
      </c>
      <c r="H46" s="67">
        <f>(G46-F46)/F46</f>
        <v>-0.20614395603047453</v>
      </c>
      <c r="J46" s="40">
        <f>(F46/B46)*10</f>
        <v>7.0234802464348807</v>
      </c>
      <c r="K46" s="201">
        <f>(G46/C46)*10</f>
        <v>6.6537789203084845</v>
      </c>
      <c r="L46" s="67">
        <f t="shared" si="0"/>
        <v>-5.2637910715852956E-2</v>
      </c>
    </row>
    <row r="47" spans="1:12" ht="20.100000000000001" customHeight="1" x14ac:dyDescent="0.25">
      <c r="A47" s="45" t="s">
        <v>185</v>
      </c>
      <c r="B47" s="25">
        <v>66.069999999999993</v>
      </c>
      <c r="C47" s="188">
        <v>71.75</v>
      </c>
      <c r="D47" s="67">
        <f>(C47-B47)/B47</f>
        <v>8.5969426365975599E-2</v>
      </c>
      <c r="F47" s="25">
        <v>52.861999999999995</v>
      </c>
      <c r="G47" s="188">
        <v>118.44</v>
      </c>
      <c r="H47" s="67">
        <f>(G47-F47)/F47</f>
        <v>1.2405508682985888</v>
      </c>
      <c r="J47" s="40">
        <f>(F47/B47)*10</f>
        <v>8.000908127743303</v>
      </c>
      <c r="K47" s="201">
        <f>(G47/C47)*10</f>
        <v>16.507317073170732</v>
      </c>
      <c r="L47" s="67">
        <f t="shared" si="0"/>
        <v>1.0631804302228258</v>
      </c>
    </row>
    <row r="48" spans="1:12" ht="20.100000000000001" customHeight="1" x14ac:dyDescent="0.25">
      <c r="A48" s="45" t="s">
        <v>178</v>
      </c>
      <c r="B48" s="25">
        <v>122.35000000000001</v>
      </c>
      <c r="C48" s="188">
        <v>215.27</v>
      </c>
      <c r="D48" s="67">
        <f>(C48-B48)/B48</f>
        <v>0.75946056395586425</v>
      </c>
      <c r="F48" s="25">
        <v>89.330999999999989</v>
      </c>
      <c r="G48" s="188">
        <v>108.33799999999999</v>
      </c>
      <c r="H48" s="67">
        <f>(G48-F48)/F48</f>
        <v>0.21277048281111829</v>
      </c>
      <c r="J48" s="40">
        <f>(F48/B48)*10</f>
        <v>7.3012668573763779</v>
      </c>
      <c r="K48" s="201">
        <f>(G48/C48)*10</f>
        <v>5.0326566637246239</v>
      </c>
      <c r="L48" s="67">
        <f t="shared" ref="L48:L51" si="3">(K48-J48)/J48</f>
        <v>-0.31071459761257808</v>
      </c>
    </row>
    <row r="49" spans="1:12" ht="20.100000000000001" customHeight="1" x14ac:dyDescent="0.25">
      <c r="A49" s="45" t="s">
        <v>174</v>
      </c>
      <c r="B49" s="25">
        <v>164.48000000000002</v>
      </c>
      <c r="C49" s="188">
        <v>116.02</v>
      </c>
      <c r="D49" s="67">
        <f>(C49-B49)/B49</f>
        <v>-0.29462548638132308</v>
      </c>
      <c r="F49" s="25">
        <v>141.96</v>
      </c>
      <c r="G49" s="188">
        <v>99.787000000000006</v>
      </c>
      <c r="H49" s="67">
        <f>(G49-F49)/F49</f>
        <v>-0.29707664130741052</v>
      </c>
      <c r="J49" s="40">
        <f>(F49/B49)*10</f>
        <v>8.6308365758754864</v>
      </c>
      <c r="K49" s="201">
        <f>(G49/C49)*10</f>
        <v>8.6008446819513882</v>
      </c>
      <c r="L49" s="67">
        <f t="shared" si="3"/>
        <v>-3.474969507351133E-3</v>
      </c>
    </row>
    <row r="50" spans="1:12" ht="20.100000000000001" customHeight="1" x14ac:dyDescent="0.25">
      <c r="A50" s="45" t="s">
        <v>187</v>
      </c>
      <c r="B50" s="25">
        <v>337.56</v>
      </c>
      <c r="C50" s="188">
        <v>177.48</v>
      </c>
      <c r="D50" s="67">
        <f>(C50-B50)/B50</f>
        <v>-0.47422680412371138</v>
      </c>
      <c r="F50" s="25">
        <v>149.79299999999998</v>
      </c>
      <c r="G50" s="188">
        <v>89.677999999999997</v>
      </c>
      <c r="H50" s="67">
        <f>(G50-F50)/F50</f>
        <v>-0.40132048894140576</v>
      </c>
      <c r="J50" s="40">
        <f>(F50/B50)*10</f>
        <v>4.4375222182723064</v>
      </c>
      <c r="K50" s="201">
        <f>(G50/C50)*10</f>
        <v>5.0528510254676586</v>
      </c>
      <c r="L50" s="67">
        <f t="shared" si="3"/>
        <v>0.13866495240556176</v>
      </c>
    </row>
    <row r="51" spans="1:12" ht="20.100000000000001" customHeight="1" x14ac:dyDescent="0.25">
      <c r="A51" s="45" t="s">
        <v>186</v>
      </c>
      <c r="B51" s="25">
        <v>1.23</v>
      </c>
      <c r="C51" s="188">
        <v>110.52999999999999</v>
      </c>
      <c r="D51" s="67">
        <f>(C51-B51)/B51</f>
        <v>88.861788617886162</v>
      </c>
      <c r="F51" s="25">
        <v>1.643</v>
      </c>
      <c r="G51" s="188">
        <v>66.405000000000001</v>
      </c>
      <c r="H51" s="67">
        <f>(G51-F51)/F51</f>
        <v>39.416920267802801</v>
      </c>
      <c r="J51" s="40">
        <f>(F51/B51)*10</f>
        <v>13.357723577235772</v>
      </c>
      <c r="K51" s="201">
        <f>(G51/C51)*10</f>
        <v>6.0078711661992221</v>
      </c>
      <c r="L51" s="67">
        <f t="shared" si="3"/>
        <v>-0.55023240812994256</v>
      </c>
    </row>
    <row r="52" spans="1:12" ht="20.100000000000001" customHeight="1" x14ac:dyDescent="0.25">
      <c r="A52" s="45" t="s">
        <v>188</v>
      </c>
      <c r="B52" s="25">
        <v>43.46</v>
      </c>
      <c r="C52" s="188">
        <v>45.74</v>
      </c>
      <c r="D52" s="67">
        <f>(C52-B52)/B52</f>
        <v>5.2462034054302831E-2</v>
      </c>
      <c r="F52" s="25">
        <v>34.879999999999995</v>
      </c>
      <c r="G52" s="188">
        <v>45.694000000000003</v>
      </c>
      <c r="H52" s="67">
        <f>(G52-F52)/F52</f>
        <v>0.31003440366972501</v>
      </c>
      <c r="J52" s="40">
        <f>(F52/B52)*10</f>
        <v>8.0257708237459724</v>
      </c>
      <c r="K52" s="201">
        <f>(G52/C52)*10</f>
        <v>9.9899431569742028</v>
      </c>
      <c r="L52" s="67">
        <f t="shared" ref="L52" si="4">(K52-J52)/J52</f>
        <v>0.24473316973078812</v>
      </c>
    </row>
    <row r="53" spans="1:12" ht="20.100000000000001" customHeight="1" x14ac:dyDescent="0.25">
      <c r="A53" s="45" t="s">
        <v>177</v>
      </c>
      <c r="B53" s="25">
        <v>86.449999999999989</v>
      </c>
      <c r="C53" s="188">
        <v>51.65</v>
      </c>
      <c r="D53" s="67">
        <f>(C53-B53)/B53</f>
        <v>-0.40254482359745514</v>
      </c>
      <c r="F53" s="25">
        <v>54.509</v>
      </c>
      <c r="G53" s="188">
        <v>32.849999999999994</v>
      </c>
      <c r="H53" s="67">
        <f>(G53-F53)/F53</f>
        <v>-0.39734722706342085</v>
      </c>
      <c r="J53" s="40">
        <f>(F53/B53)*10</f>
        <v>6.3052631578947382</v>
      </c>
      <c r="K53" s="201">
        <f>(G53/C53)*10</f>
        <v>6.360116166505323</v>
      </c>
      <c r="L53" s="67">
        <f t="shared" ref="L53" si="5">(K53-J53)/J53</f>
        <v>8.6995589616119338E-3</v>
      </c>
    </row>
    <row r="54" spans="1:12" ht="20.100000000000001" customHeight="1" x14ac:dyDescent="0.25">
      <c r="A54" s="45" t="s">
        <v>189</v>
      </c>
      <c r="B54" s="25">
        <v>17.220000000000002</v>
      </c>
      <c r="C54" s="188">
        <v>26.300000000000004</v>
      </c>
      <c r="D54" s="67">
        <f>(C54-B54)/B54</f>
        <v>0.5272938443670151</v>
      </c>
      <c r="F54" s="25">
        <v>44.248999999999995</v>
      </c>
      <c r="G54" s="188">
        <v>18.312999999999999</v>
      </c>
      <c r="H54" s="67">
        <f>(G54-F54)/F54</f>
        <v>-0.58613753983140859</v>
      </c>
      <c r="J54" s="40">
        <f>(F54/B54)*10</f>
        <v>25.696283391405338</v>
      </c>
      <c r="K54" s="201">
        <f>(G54/C54)*10</f>
        <v>6.9631178707224315</v>
      </c>
      <c r="L54" s="67">
        <f t="shared" ref="L54:L56" si="6">(K54-J54)/J54</f>
        <v>-0.72902237398847369</v>
      </c>
    </row>
    <row r="55" spans="1:12" ht="20.100000000000001" customHeight="1" x14ac:dyDescent="0.25">
      <c r="A55" s="45" t="s">
        <v>190</v>
      </c>
      <c r="B55" s="25">
        <v>27.91</v>
      </c>
      <c r="C55" s="188">
        <v>22.63</v>
      </c>
      <c r="D55" s="67">
        <f>(C55-B55)/B55</f>
        <v>-0.18917950555356508</v>
      </c>
      <c r="F55" s="25">
        <v>18.111000000000001</v>
      </c>
      <c r="G55" s="188">
        <v>14.433</v>
      </c>
      <c r="H55" s="67">
        <f>(G55-F55)/F55</f>
        <v>-0.20308100049693562</v>
      </c>
      <c r="J55" s="40">
        <f>(F55/B55)*10</f>
        <v>6.4890720171981373</v>
      </c>
      <c r="K55" s="201">
        <f>(G55/C55)*10</f>
        <v>6.3778170570039769</v>
      </c>
      <c r="L55" s="67">
        <f t="shared" ref="L55" si="7">(K55-J55)/J55</f>
        <v>-1.714497233183709E-2</v>
      </c>
    </row>
    <row r="56" spans="1:12" ht="20.100000000000001" customHeight="1" thickBot="1" x14ac:dyDescent="0.3">
      <c r="A56" s="14" t="s">
        <v>17</v>
      </c>
      <c r="B56" s="25">
        <f>B57-SUM(B39:B55)</f>
        <v>3232.2999999999975</v>
      </c>
      <c r="C56" s="188">
        <f>C57-SUM(C39:C55)</f>
        <v>22.890000000003056</v>
      </c>
      <c r="D56" s="67">
        <f>(C56-B56)/B56</f>
        <v>-0.99291835535067818</v>
      </c>
      <c r="F56" s="25">
        <f>F57-SUM(F39:F55)</f>
        <v>2274.7869999999984</v>
      </c>
      <c r="G56" s="188">
        <f>G57-SUM(G39:G55)</f>
        <v>23.325000000000728</v>
      </c>
      <c r="H56" s="67">
        <f>(G56-F56)/F56</f>
        <v>-0.98974629272982451</v>
      </c>
      <c r="J56" s="40">
        <f>(F56/B56)*10</f>
        <v>7.0376728645237137</v>
      </c>
      <c r="K56" s="201">
        <f>(G56/C56)*10</f>
        <v>10.190039318478643</v>
      </c>
      <c r="L56" s="67">
        <f t="shared" si="6"/>
        <v>0.44792739228413553</v>
      </c>
    </row>
    <row r="57" spans="1:12" ht="26.25" customHeight="1" thickBot="1" x14ac:dyDescent="0.3">
      <c r="A57" s="18" t="s">
        <v>18</v>
      </c>
      <c r="B57" s="47">
        <v>19122.239999999998</v>
      </c>
      <c r="C57" s="199">
        <v>13226.490000000003</v>
      </c>
      <c r="D57" s="72">
        <f>(C57-B57)/B57</f>
        <v>-0.30831900446809551</v>
      </c>
      <c r="E57" s="2"/>
      <c r="F57" s="47">
        <v>9555.6269999999986</v>
      </c>
      <c r="G57" s="199">
        <v>6219.8090000000011</v>
      </c>
      <c r="H57" s="72">
        <f>(G57-F57)/F57</f>
        <v>-0.34909462246695039</v>
      </c>
      <c r="I57" s="2"/>
      <c r="J57" s="35">
        <f>(F57/B57)*10</f>
        <v>4.9971274285857721</v>
      </c>
      <c r="K57" s="194">
        <f>(G57/C57)*10</f>
        <v>4.702539373635787</v>
      </c>
      <c r="L57" s="72">
        <f t="shared" si="0"/>
        <v>-5.8951479456939904E-2</v>
      </c>
    </row>
    <row r="59" spans="1:12" ht="15.75" thickBot="1" x14ac:dyDescent="0.3"/>
    <row r="60" spans="1:12" x14ac:dyDescent="0.25">
      <c r="A60" s="382" t="s">
        <v>15</v>
      </c>
      <c r="B60" s="377" t="s">
        <v>1</v>
      </c>
      <c r="C60" s="370"/>
      <c r="D60" s="178" t="s">
        <v>0</v>
      </c>
      <c r="F60" s="385" t="s">
        <v>19</v>
      </c>
      <c r="G60" s="386"/>
      <c r="H60" s="178" t="s">
        <v>0</v>
      </c>
      <c r="J60" s="369" t="s">
        <v>22</v>
      </c>
      <c r="K60" s="370"/>
      <c r="L60" s="178" t="s">
        <v>0</v>
      </c>
    </row>
    <row r="61" spans="1:12" x14ac:dyDescent="0.25">
      <c r="A61" s="383"/>
      <c r="B61" s="380" t="str">
        <f>B5</f>
        <v>jan-dez</v>
      </c>
      <c r="C61" s="372"/>
      <c r="D61" s="179" t="str">
        <f>D37</f>
        <v>2020/2019</v>
      </c>
      <c r="F61" s="367" t="str">
        <f>B5</f>
        <v>jan-dez</v>
      </c>
      <c r="G61" s="372"/>
      <c r="H61" s="179" t="str">
        <f>H37</f>
        <v>2020/2019</v>
      </c>
      <c r="J61" s="367" t="str">
        <f>B5</f>
        <v>jan-dez</v>
      </c>
      <c r="K61" s="368"/>
      <c r="L61" s="179" t="str">
        <f>L37</f>
        <v>2020/2019</v>
      </c>
    </row>
    <row r="62" spans="1:12" ht="19.5" customHeight="1" thickBot="1" x14ac:dyDescent="0.3">
      <c r="A62" s="384"/>
      <c r="B62" s="120">
        <f>B6</f>
        <v>2019</v>
      </c>
      <c r="C62" s="182">
        <f>C6</f>
        <v>2020</v>
      </c>
      <c r="D62" s="180" t="s">
        <v>1</v>
      </c>
      <c r="F62" s="31">
        <f>B6</f>
        <v>2019</v>
      </c>
      <c r="G62" s="182">
        <f>C6</f>
        <v>2020</v>
      </c>
      <c r="H62" s="323">
        <v>1000</v>
      </c>
      <c r="J62" s="31">
        <f>B6</f>
        <v>2019</v>
      </c>
      <c r="K62" s="182">
        <f>C6</f>
        <v>2020</v>
      </c>
      <c r="L62" s="180" t="s">
        <v>23</v>
      </c>
    </row>
    <row r="63" spans="1:12" ht="20.100000000000001" customHeight="1" x14ac:dyDescent="0.25">
      <c r="A63" s="45" t="s">
        <v>163</v>
      </c>
      <c r="B63" s="46"/>
      <c r="C63" s="195">
        <v>2505.6799999999998</v>
      </c>
      <c r="D63" s="76"/>
      <c r="F63" s="25"/>
      <c r="G63" s="195">
        <v>1825.556</v>
      </c>
      <c r="H63" s="76"/>
      <c r="J63" s="49"/>
      <c r="K63" s="197">
        <f>(G63/C63)*10</f>
        <v>7.2856709555889019</v>
      </c>
      <c r="L63" s="76"/>
    </row>
    <row r="64" spans="1:12" ht="20.100000000000001" customHeight="1" x14ac:dyDescent="0.25">
      <c r="A64" s="45" t="s">
        <v>162</v>
      </c>
      <c r="B64" s="25">
        <v>2147.6499999999996</v>
      </c>
      <c r="C64" s="188">
        <v>1463.54</v>
      </c>
      <c r="D64" s="67">
        <f>(C64-B64)/B64</f>
        <v>-0.31853886806509429</v>
      </c>
      <c r="F64" s="25">
        <v>2934.340999999999</v>
      </c>
      <c r="G64" s="188">
        <v>1628.3789999999999</v>
      </c>
      <c r="H64" s="67">
        <f>(G64-F64)/F64</f>
        <v>-0.44506142946576405</v>
      </c>
      <c r="J64" s="48">
        <f>(F64/B64)*10</f>
        <v>13.663031685796101</v>
      </c>
      <c r="K64" s="191">
        <f>(G64/C64)*10</f>
        <v>11.126303346679967</v>
      </c>
      <c r="L64" s="67">
        <f t="shared" si="0"/>
        <v>-0.18566365045857883</v>
      </c>
    </row>
    <row r="65" spans="1:12" ht="20.100000000000001" customHeight="1" x14ac:dyDescent="0.25">
      <c r="A65" s="45" t="s">
        <v>181</v>
      </c>
      <c r="B65" s="25">
        <v>2295.4699999999998</v>
      </c>
      <c r="C65" s="188">
        <v>1441.52</v>
      </c>
      <c r="D65" s="67">
        <f>(C65-B65)/B65</f>
        <v>-0.37201531712459751</v>
      </c>
      <c r="F65" s="25">
        <v>1276.3809999999999</v>
      </c>
      <c r="G65" s="188">
        <v>894.64199999999994</v>
      </c>
      <c r="H65" s="67">
        <f>(G65-F65)/F65</f>
        <v>-0.29907919343832284</v>
      </c>
      <c r="J65" s="48">
        <f>(F65/B65)*10</f>
        <v>5.560434246581309</v>
      </c>
      <c r="K65" s="191">
        <f>(G65/C65)*10</f>
        <v>6.2062406348853987</v>
      </c>
      <c r="L65" s="67">
        <f t="shared" ref="L65" si="8">(K65-J65)/J65</f>
        <v>0.11614315711064244</v>
      </c>
    </row>
    <row r="66" spans="1:12" ht="20.100000000000001" customHeight="1" x14ac:dyDescent="0.25">
      <c r="A66" s="45" t="s">
        <v>176</v>
      </c>
      <c r="B66" s="25">
        <v>503.23</v>
      </c>
      <c r="C66" s="188">
        <v>564.07999999999993</v>
      </c>
      <c r="D66" s="67">
        <f>(C66-B66)/B66</f>
        <v>0.12091886413767046</v>
      </c>
      <c r="F66" s="25">
        <v>431.89699999999993</v>
      </c>
      <c r="G66" s="188">
        <v>713.44499999999994</v>
      </c>
      <c r="H66" s="67">
        <f>(G66-F66)/F66</f>
        <v>0.65188690822117323</v>
      </c>
      <c r="J66" s="48">
        <f>(F66/B66)*10</f>
        <v>8.5824970689346802</v>
      </c>
      <c r="K66" s="191">
        <f>(G66/C66)*10</f>
        <v>12.647940008509433</v>
      </c>
      <c r="L66" s="67">
        <f t="shared" ref="L66" si="9">(K66-J66)/J66</f>
        <v>0.47368998869688916</v>
      </c>
    </row>
    <row r="67" spans="1:12" ht="20.100000000000001" customHeight="1" x14ac:dyDescent="0.25">
      <c r="A67" s="45" t="s">
        <v>169</v>
      </c>
      <c r="B67" s="25">
        <v>754.86</v>
      </c>
      <c r="C67" s="188">
        <v>900.11</v>
      </c>
      <c r="D67" s="67">
        <f>(C67-B67)/B67</f>
        <v>0.19241978645046764</v>
      </c>
      <c r="F67" s="25">
        <v>439.01700000000011</v>
      </c>
      <c r="G67" s="188">
        <v>357.21299999999997</v>
      </c>
      <c r="H67" s="67">
        <f>(G67-F67)/F67</f>
        <v>-0.186334469963578</v>
      </c>
      <c r="J67" s="48">
        <f>(F67/B67)*10</f>
        <v>5.8158731420395853</v>
      </c>
      <c r="K67" s="191">
        <f>(G67/C67)*10</f>
        <v>3.968548288542511</v>
      </c>
      <c r="L67" s="67">
        <f t="shared" ref="L67:L75" si="10">(K67-J67)/J67</f>
        <v>-0.31763499794103672</v>
      </c>
    </row>
    <row r="68" spans="1:12" ht="20.100000000000001" customHeight="1" x14ac:dyDescent="0.25">
      <c r="A68" s="45" t="s">
        <v>165</v>
      </c>
      <c r="B68" s="25">
        <v>450.86000000000007</v>
      </c>
      <c r="C68" s="188">
        <v>401.74999999999994</v>
      </c>
      <c r="D68" s="67">
        <f>(C68-B68)/B68</f>
        <v>-0.10892516523976427</v>
      </c>
      <c r="F68" s="25">
        <v>364.33399999999995</v>
      </c>
      <c r="G68" s="188">
        <v>324.94399999999996</v>
      </c>
      <c r="H68" s="67">
        <f>(G68-F68)/F68</f>
        <v>-0.10811508121668577</v>
      </c>
      <c r="J68" s="48">
        <f>(F68/B68)*10</f>
        <v>8.0808676751097881</v>
      </c>
      <c r="K68" s="191">
        <f>(G68/C68)*10</f>
        <v>8.088214063472309</v>
      </c>
      <c r="L68" s="67">
        <f t="shared" si="10"/>
        <v>9.0910885537066714E-4</v>
      </c>
    </row>
    <row r="69" spans="1:12" ht="20.100000000000001" customHeight="1" x14ac:dyDescent="0.25">
      <c r="A69" s="45" t="s">
        <v>175</v>
      </c>
      <c r="B69" s="25">
        <v>138.65999999999997</v>
      </c>
      <c r="C69" s="188">
        <v>198.59000000000003</v>
      </c>
      <c r="D69" s="67">
        <f>(C69-B69)/B69</f>
        <v>0.43220827924419497</v>
      </c>
      <c r="F69" s="25">
        <v>141.95899999999997</v>
      </c>
      <c r="G69" s="188">
        <v>152.62699999999998</v>
      </c>
      <c r="H69" s="67">
        <f>(G69-F69)/F69</f>
        <v>7.5148458357694889E-2</v>
      </c>
      <c r="J69" s="48">
        <f>(F69/B69)*10</f>
        <v>10.237920092312132</v>
      </c>
      <c r="K69" s="191">
        <f>(G69/C69)*10</f>
        <v>7.6855330077043131</v>
      </c>
      <c r="L69" s="67">
        <f t="shared" si="10"/>
        <v>-0.24930718950663228</v>
      </c>
    </row>
    <row r="70" spans="1:12" ht="20.100000000000001" customHeight="1" x14ac:dyDescent="0.25">
      <c r="A70" s="45" t="s">
        <v>199</v>
      </c>
      <c r="B70" s="25">
        <v>233.10999999999999</v>
      </c>
      <c r="C70" s="188">
        <v>39.150000000000006</v>
      </c>
      <c r="D70" s="67">
        <f>(C70-B70)/B70</f>
        <v>-0.83205353695680151</v>
      </c>
      <c r="F70" s="25">
        <v>593.38699999999994</v>
      </c>
      <c r="G70" s="188">
        <v>133.16</v>
      </c>
      <c r="H70" s="67">
        <f>(G70-F70)/F70</f>
        <v>-0.77559333116499019</v>
      </c>
      <c r="J70" s="48">
        <f>(F70/B70)*10</f>
        <v>25.455235725623098</v>
      </c>
      <c r="K70" s="191">
        <f>(G70/C70)*10</f>
        <v>34.012771392081731</v>
      </c>
      <c r="L70" s="67">
        <f t="shared" si="10"/>
        <v>0.33617978472871363</v>
      </c>
    </row>
    <row r="71" spans="1:12" ht="20.100000000000001" customHeight="1" x14ac:dyDescent="0.25">
      <c r="A71" s="45" t="s">
        <v>179</v>
      </c>
      <c r="B71" s="25">
        <v>355.68999999999994</v>
      </c>
      <c r="C71" s="188">
        <v>177.73</v>
      </c>
      <c r="D71" s="67">
        <f>(C71-B71)/B71</f>
        <v>-0.50032331524642237</v>
      </c>
      <c r="F71" s="25">
        <v>213.30099999999999</v>
      </c>
      <c r="G71" s="188">
        <v>123.447</v>
      </c>
      <c r="H71" s="67">
        <f>(G71-F71)/F71</f>
        <v>-0.42125447138081862</v>
      </c>
      <c r="J71" s="48">
        <f>(F71/B71)*10</f>
        <v>5.9968230762742847</v>
      </c>
      <c r="K71" s="191">
        <f>(G71/C71)*10</f>
        <v>6.9457604231137129</v>
      </c>
      <c r="L71" s="67">
        <f t="shared" si="10"/>
        <v>0.15824001054721551</v>
      </c>
    </row>
    <row r="72" spans="1:12" ht="20.100000000000001" customHeight="1" x14ac:dyDescent="0.25">
      <c r="A72" s="45" t="s">
        <v>200</v>
      </c>
      <c r="B72" s="25">
        <v>305.29000000000002</v>
      </c>
      <c r="C72" s="188">
        <v>180.92000000000002</v>
      </c>
      <c r="D72" s="67">
        <f>(C72-B72)/B72</f>
        <v>-0.40738314389596775</v>
      </c>
      <c r="F72" s="25">
        <v>188.78900000000002</v>
      </c>
      <c r="G72" s="188">
        <v>107.667</v>
      </c>
      <c r="H72" s="67">
        <f>(G72-F72)/F72</f>
        <v>-0.42969664546133518</v>
      </c>
      <c r="J72" s="48">
        <f>(F72/B72)*10</f>
        <v>6.1839234825903242</v>
      </c>
      <c r="K72" s="191">
        <f>(G72/C72)*10</f>
        <v>5.9510833517576822</v>
      </c>
      <c r="L72" s="67">
        <f t="shared" si="10"/>
        <v>-3.7652492222479739E-2</v>
      </c>
    </row>
    <row r="73" spans="1:12" ht="20.100000000000001" customHeight="1" x14ac:dyDescent="0.25">
      <c r="A73" s="45" t="s">
        <v>164</v>
      </c>
      <c r="B73" s="25">
        <v>302.14</v>
      </c>
      <c r="C73" s="188">
        <v>218.99999999999997</v>
      </c>
      <c r="D73" s="67">
        <f>(C73-B73)/B73</f>
        <v>-0.27517045078440466</v>
      </c>
      <c r="F73" s="25">
        <v>149.64399999999998</v>
      </c>
      <c r="G73" s="188">
        <v>100.771</v>
      </c>
      <c r="H73" s="67">
        <f>(G73-F73)/F73</f>
        <v>-0.32659511908262268</v>
      </c>
      <c r="J73" s="48">
        <f>(F73/B73)*10</f>
        <v>4.9528033362017601</v>
      </c>
      <c r="K73" s="191">
        <f>(G73/C73)*10</f>
        <v>4.601415525114156</v>
      </c>
      <c r="L73" s="67">
        <f t="shared" si="10"/>
        <v>-7.0947256984582555E-2</v>
      </c>
    </row>
    <row r="74" spans="1:12" ht="20.100000000000001" customHeight="1" x14ac:dyDescent="0.25">
      <c r="A74" s="45" t="s">
        <v>196</v>
      </c>
      <c r="B74" s="25">
        <v>133.19000000000003</v>
      </c>
      <c r="C74" s="188">
        <v>101.56000000000002</v>
      </c>
      <c r="D74" s="67">
        <f>(C74-B74)/B74</f>
        <v>-0.23748029131316167</v>
      </c>
      <c r="F74" s="25">
        <v>114.20800000000001</v>
      </c>
      <c r="G74" s="188">
        <v>92.467999999999989</v>
      </c>
      <c r="H74" s="67">
        <f>(G74-F74)/F74</f>
        <v>-0.19035444101989371</v>
      </c>
      <c r="J74" s="48">
        <f>(F74/B74)*10</f>
        <v>8.5748179292739692</v>
      </c>
      <c r="K74" s="191">
        <f>(G74/C74)*10</f>
        <v>9.1047656557699845</v>
      </c>
      <c r="L74" s="67">
        <f t="shared" si="10"/>
        <v>6.1802796382043536E-2</v>
      </c>
    </row>
    <row r="75" spans="1:12" ht="20.100000000000001" customHeight="1" x14ac:dyDescent="0.25">
      <c r="A75" s="45" t="s">
        <v>203</v>
      </c>
      <c r="B75" s="25">
        <v>19</v>
      </c>
      <c r="C75" s="188">
        <v>20.2</v>
      </c>
      <c r="D75" s="67">
        <f>(C75-B75)/B75</f>
        <v>6.3157894736842066E-2</v>
      </c>
      <c r="F75" s="25">
        <v>30.088999999999999</v>
      </c>
      <c r="G75" s="188">
        <v>73.907999999999987</v>
      </c>
      <c r="H75" s="67">
        <f>(G75-F75)/F75</f>
        <v>1.4563129382830933</v>
      </c>
      <c r="J75" s="48">
        <f>(F75/B75)*10</f>
        <v>15.836315789473684</v>
      </c>
      <c r="K75" s="191">
        <f>(G75/C75)*10</f>
        <v>36.588118811881188</v>
      </c>
      <c r="L75" s="67">
        <f t="shared" si="10"/>
        <v>1.3103933577910285</v>
      </c>
    </row>
    <row r="76" spans="1:12" ht="20.100000000000001" customHeight="1" x14ac:dyDescent="0.25">
      <c r="A76" s="45" t="s">
        <v>184</v>
      </c>
      <c r="B76" s="25">
        <v>21.1</v>
      </c>
      <c r="C76" s="188">
        <v>33.130000000000003</v>
      </c>
      <c r="D76" s="67">
        <f>(C76-B76)/B76</f>
        <v>0.57014218009478679</v>
      </c>
      <c r="F76" s="25">
        <v>25.995999999999999</v>
      </c>
      <c r="G76" s="188">
        <v>44.686</v>
      </c>
      <c r="H76" s="67">
        <f>(G76-F76)/F76</f>
        <v>0.71895676257885832</v>
      </c>
      <c r="J76" s="48">
        <f>(F76/B76)*10</f>
        <v>12.320379146919429</v>
      </c>
      <c r="K76" s="191">
        <f>(G76/C76)*10</f>
        <v>13.488077271355266</v>
      </c>
      <c r="L76" s="67">
        <f t="shared" ref="L76:L82" si="11">(K76-J76)/J76</f>
        <v>9.4777775140776163E-2</v>
      </c>
    </row>
    <row r="77" spans="1:12" ht="20.100000000000001" customHeight="1" x14ac:dyDescent="0.25">
      <c r="A77" s="45" t="s">
        <v>232</v>
      </c>
      <c r="B77" s="25">
        <v>86.149999999999991</v>
      </c>
      <c r="C77" s="188">
        <v>38.730000000000004</v>
      </c>
      <c r="D77" s="67">
        <f>(C77-B77)/B77</f>
        <v>-0.550435287289611</v>
      </c>
      <c r="F77" s="25">
        <v>60.886999999999993</v>
      </c>
      <c r="G77" s="188">
        <v>33.211999999999996</v>
      </c>
      <c r="H77" s="67">
        <f>(G77-F77)/F77</f>
        <v>-0.45453052375712383</v>
      </c>
      <c r="J77" s="48">
        <f>(F77/B77)*10</f>
        <v>7.0675565873476494</v>
      </c>
      <c r="K77" s="191">
        <f>(G77/C77)*10</f>
        <v>8.5752646527239857</v>
      </c>
      <c r="L77" s="67">
        <f t="shared" si="11"/>
        <v>0.21332805004708949</v>
      </c>
    </row>
    <row r="78" spans="1:12" ht="20.100000000000001" customHeight="1" x14ac:dyDescent="0.25">
      <c r="A78" s="45" t="s">
        <v>205</v>
      </c>
      <c r="B78" s="25">
        <v>30.86</v>
      </c>
      <c r="C78" s="188">
        <v>21.43</v>
      </c>
      <c r="D78" s="67">
        <f>(C78-B78)/B78</f>
        <v>-0.30557355800388852</v>
      </c>
      <c r="F78" s="25">
        <v>23.436</v>
      </c>
      <c r="G78" s="188">
        <v>13.44</v>
      </c>
      <c r="H78" s="67">
        <f>(G78-F78)/F78</f>
        <v>-0.42652329749103945</v>
      </c>
      <c r="J78" s="48">
        <f>(F78/B78)*10</f>
        <v>7.5942968243681142</v>
      </c>
      <c r="K78" s="191">
        <f>(G78/C78)*10</f>
        <v>6.271581894540363</v>
      </c>
      <c r="L78" s="67">
        <f t="shared" si="11"/>
        <v>-0.1741721400174279</v>
      </c>
    </row>
    <row r="79" spans="1:12" ht="20.100000000000001" customHeight="1" x14ac:dyDescent="0.25">
      <c r="A79" s="45" t="s">
        <v>182</v>
      </c>
      <c r="B79" s="25">
        <v>16.169999999999998</v>
      </c>
      <c r="C79" s="188">
        <v>17.260000000000002</v>
      </c>
      <c r="D79" s="67">
        <f>(C79-B79)/B79</f>
        <v>6.7408781694496198E-2</v>
      </c>
      <c r="F79" s="25">
        <v>22.186999999999998</v>
      </c>
      <c r="G79" s="188">
        <v>10.826000000000001</v>
      </c>
      <c r="H79" s="67">
        <f>(G79-F79)/F79</f>
        <v>-0.51205660972641631</v>
      </c>
      <c r="J79" s="48">
        <f>(F79/B79)*10</f>
        <v>13.721088435374149</v>
      </c>
      <c r="K79" s="191">
        <f>(G79/C79)*10</f>
        <v>6.2723059096176126</v>
      </c>
      <c r="L79" s="67">
        <f t="shared" ref="L79" si="12">(K79-J79)/J79</f>
        <v>-0.54287111119792308</v>
      </c>
    </row>
    <row r="80" spans="1:12" ht="20.100000000000001" customHeight="1" x14ac:dyDescent="0.25">
      <c r="A80" s="45" t="s">
        <v>207</v>
      </c>
      <c r="B80" s="25"/>
      <c r="C80" s="188">
        <v>28.13</v>
      </c>
      <c r="D80" s="67"/>
      <c r="F80" s="25"/>
      <c r="G80" s="188">
        <v>9.375</v>
      </c>
      <c r="H80" s="67"/>
      <c r="J80" s="48"/>
      <c r="K80" s="191">
        <f>(G80/C80)*10</f>
        <v>3.3327408460718093</v>
      </c>
      <c r="L80" s="67"/>
    </row>
    <row r="81" spans="1:12" ht="20.100000000000001" customHeight="1" x14ac:dyDescent="0.25">
      <c r="A81" s="45" t="s">
        <v>171</v>
      </c>
      <c r="B81" s="25">
        <v>20.96</v>
      </c>
      <c r="C81" s="188">
        <v>15.080000000000002</v>
      </c>
      <c r="D81" s="67">
        <f>(C81-B81)/B81</f>
        <v>-0.28053435114503811</v>
      </c>
      <c r="F81" s="25">
        <v>13.859</v>
      </c>
      <c r="G81" s="188">
        <v>8.3400000000000016</v>
      </c>
      <c r="H81" s="67">
        <f>(G81-F81)/F81</f>
        <v>-0.3982249801572984</v>
      </c>
      <c r="J81" s="48">
        <f>(F81/B81)*10</f>
        <v>6.6121183206106871</v>
      </c>
      <c r="K81" s="191">
        <f>(G81/C81)*10</f>
        <v>5.5305039787798416</v>
      </c>
      <c r="L81" s="67">
        <f t="shared" si="11"/>
        <v>-0.16358060902499835</v>
      </c>
    </row>
    <row r="82" spans="1:12" ht="20.100000000000001" customHeight="1" x14ac:dyDescent="0.25">
      <c r="A82" s="45" t="s">
        <v>213</v>
      </c>
      <c r="B82" s="25">
        <v>6.3</v>
      </c>
      <c r="C82" s="188">
        <v>4.47</v>
      </c>
      <c r="D82" s="67">
        <f>(C82-B82)/B82</f>
        <v>-0.2904761904761905</v>
      </c>
      <c r="F82" s="25">
        <v>4.7240000000000002</v>
      </c>
      <c r="G82" s="188">
        <v>6.4089999999999998</v>
      </c>
      <c r="H82" s="67">
        <f>(G82-F82)/F82</f>
        <v>0.35668924640135469</v>
      </c>
      <c r="J82" s="48">
        <f>(F82/B82)*10</f>
        <v>7.4984126984126984</v>
      </c>
      <c r="K82" s="191">
        <f>(G82/C82)*10</f>
        <v>14.337807606263981</v>
      </c>
      <c r="L82" s="67">
        <f t="shared" si="11"/>
        <v>0.91211236069989587</v>
      </c>
    </row>
    <row r="83" spans="1:12" ht="20.100000000000001" customHeight="1" thickBot="1" x14ac:dyDescent="0.3">
      <c r="A83" s="14" t="s">
        <v>17</v>
      </c>
      <c r="B83" s="25">
        <f>B84-SUM(B63:B82)</f>
        <v>108.60000000000218</v>
      </c>
      <c r="C83" s="188">
        <f>C84-SUM(C63:C82)</f>
        <v>74.520000000002256</v>
      </c>
      <c r="D83" s="67">
        <f>(C83-B83)/B83</f>
        <v>-0.31381215469612561</v>
      </c>
      <c r="F83" s="25">
        <f>F84-SUM(F63:F82)</f>
        <v>66.190000000000509</v>
      </c>
      <c r="G83" s="188">
        <f>G84-SUM(G63:G82)</f>
        <v>41.557000000001608</v>
      </c>
      <c r="H83" s="67">
        <f>(G83-F83)/F83</f>
        <v>-0.37215591479073445</v>
      </c>
      <c r="J83" s="48">
        <f>(F83/B83)*10</f>
        <v>6.0948434622467023</v>
      </c>
      <c r="K83" s="191">
        <f>(G83/C83)*10</f>
        <v>5.5766237251744961</v>
      </c>
      <c r="L83" s="67">
        <f t="shared" ref="L83" si="13">(K83-J83)/J83</f>
        <v>-8.5025930572657921E-2</v>
      </c>
    </row>
    <row r="84" spans="1:12" ht="26.25" customHeight="1" thickBot="1" x14ac:dyDescent="0.3">
      <c r="A84" s="18" t="s">
        <v>18</v>
      </c>
      <c r="B84" s="23">
        <v>7929.2899999999991</v>
      </c>
      <c r="C84" s="193">
        <v>8446.58</v>
      </c>
      <c r="D84" s="72">
        <f>(C84-B84)/B84</f>
        <v>6.5237871234372927E-2</v>
      </c>
      <c r="E84" s="2"/>
      <c r="F84" s="23">
        <v>7094.6259999999984</v>
      </c>
      <c r="G84" s="193">
        <v>6696.0720000000019</v>
      </c>
      <c r="H84" s="72">
        <f>(G84-F84)/F84</f>
        <v>-5.6176886561743571E-2</v>
      </c>
      <c r="I84" s="2"/>
      <c r="J84" s="44">
        <f>(F84/B84)*10</f>
        <v>8.9473660315110166</v>
      </c>
      <c r="K84" s="198">
        <f>(G84/C84)*10</f>
        <v>7.9275541106578071</v>
      </c>
      <c r="L84" s="72">
        <f>(K84-J84)/J84</f>
        <v>-0.11397900982944198</v>
      </c>
    </row>
  </sheetData>
  <mergeCells count="21">
    <mergeCell ref="J61:K61"/>
    <mergeCell ref="A60:A62"/>
    <mergeCell ref="B60:C60"/>
    <mergeCell ref="F60:G60"/>
    <mergeCell ref="B61:C61"/>
    <mergeCell ref="F61:G61"/>
    <mergeCell ref="A36:A38"/>
    <mergeCell ref="B36:C36"/>
    <mergeCell ref="F36:G36"/>
    <mergeCell ref="J60:K60"/>
    <mergeCell ref="J36:K36"/>
    <mergeCell ref="B37:C37"/>
    <mergeCell ref="F37:G37"/>
    <mergeCell ref="J37:K37"/>
    <mergeCell ref="A4:A6"/>
    <mergeCell ref="B4:C4"/>
    <mergeCell ref="F4:G4"/>
    <mergeCell ref="J4:K4"/>
    <mergeCell ref="B5:C5"/>
    <mergeCell ref="F5:G5"/>
    <mergeCell ref="J5:K5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49" orientation="portrait" r:id="rId1"/>
  <ignoredErrors>
    <ignoredError sqref="D7:D25 H7:H24 J7:J25 H25 H32:H33 D33 K7:L25 K32:L33 D39:D47 H39:H46 J39:L47 D32 J32:J33 D57 J57:L57 H57" evalError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5" id="{B078CAF6-DACB-4DDB-AF96-8FEF73E924D9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H7:H33 D7:D33 L7:L33</xm:sqref>
        </x14:conditionalFormatting>
        <x14:conditionalFormatting xmlns:xm="http://schemas.microsoft.com/office/excel/2006/main">
          <x14:cfRule type="iconSet" priority="221" id="{A011D0B7-10D0-48E6-8BD5-5FDEF20EB07D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H39:H57 D39:D57 L39:L57</xm:sqref>
        </x14:conditionalFormatting>
        <x14:conditionalFormatting xmlns:xm="http://schemas.microsoft.com/office/excel/2006/main">
          <x14:cfRule type="iconSet" priority="231" id="{7070D465-8DB3-4CA1-A417-EB21FA22AC1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L63:L84</xm:sqref>
        </x14:conditionalFormatting>
        <x14:conditionalFormatting xmlns:xm="http://schemas.microsoft.com/office/excel/2006/main">
          <x14:cfRule type="iconSet" priority="327" id="{7C7FC4D8-555F-465C-93B2-FC2BDC81B61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D63:D84</xm:sqref>
        </x14:conditionalFormatting>
        <x14:conditionalFormatting xmlns:xm="http://schemas.microsoft.com/office/excel/2006/main">
          <x14:cfRule type="iconSet" priority="332" id="{A85E3113-F50A-4E2D-AD07-E7EF114439D5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H63:H84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Folha22">
    <pageSetUpPr fitToPage="1"/>
  </sheetPr>
  <dimension ref="A1:T59"/>
  <sheetViews>
    <sheetView showGridLines="0" workbookViewId="0">
      <selection activeCell="E22" sqref="E22"/>
    </sheetView>
  </sheetViews>
  <sheetFormatPr defaultRowHeight="15" x14ac:dyDescent="0.25"/>
  <cols>
    <col min="1" max="2" width="2.85546875" customWidth="1"/>
    <col min="3" max="3" width="27.28515625" customWidth="1"/>
    <col min="8" max="9" width="10.28515625" customWidth="1"/>
    <col min="10" max="10" width="2.140625" customWidth="1"/>
    <col min="15" max="16" width="10.28515625" customWidth="1"/>
    <col min="17" max="17" width="2" style="13" customWidth="1"/>
    <col min="18" max="19" width="9.140625" customWidth="1"/>
    <col min="20" max="20" width="11.28515625" customWidth="1"/>
  </cols>
  <sheetData>
    <row r="1" spans="1:20" ht="15.75" x14ac:dyDescent="0.25">
      <c r="A1" s="36" t="s">
        <v>50</v>
      </c>
      <c r="B1" s="6"/>
    </row>
    <row r="3" spans="1:20" ht="15.75" thickBot="1" x14ac:dyDescent="0.3"/>
    <row r="4" spans="1:20" x14ac:dyDescent="0.25">
      <c r="A4" s="358" t="s">
        <v>3</v>
      </c>
      <c r="B4" s="378"/>
      <c r="C4" s="378"/>
      <c r="D4" s="369" t="s">
        <v>1</v>
      </c>
      <c r="E4" s="387"/>
      <c r="F4" s="370" t="s">
        <v>13</v>
      </c>
      <c r="G4" s="370"/>
      <c r="H4" s="388" t="s">
        <v>36</v>
      </c>
      <c r="I4" s="387"/>
      <c r="J4" s="1"/>
      <c r="K4" s="369" t="s">
        <v>19</v>
      </c>
      <c r="L4" s="387"/>
      <c r="M4" s="370" t="s">
        <v>13</v>
      </c>
      <c r="N4" s="370"/>
      <c r="O4" s="388" t="s">
        <v>36</v>
      </c>
      <c r="P4" s="387"/>
      <c r="Q4" s="8"/>
      <c r="R4" s="369" t="s">
        <v>22</v>
      </c>
      <c r="S4" s="370"/>
      <c r="T4" s="85" t="s">
        <v>0</v>
      </c>
    </row>
    <row r="5" spans="1:20" x14ac:dyDescent="0.25">
      <c r="A5" s="375"/>
      <c r="B5" s="379"/>
      <c r="C5" s="379"/>
      <c r="D5" s="389" t="s">
        <v>44</v>
      </c>
      <c r="E5" s="390"/>
      <c r="F5" s="391" t="str">
        <f>D5</f>
        <v>jan - mar</v>
      </c>
      <c r="G5" s="391"/>
      <c r="H5" s="389" t="str">
        <f>F5</f>
        <v>jan - mar</v>
      </c>
      <c r="I5" s="390"/>
      <c r="J5" s="1"/>
      <c r="K5" s="389" t="str">
        <f>D5</f>
        <v>jan - mar</v>
      </c>
      <c r="L5" s="390"/>
      <c r="M5" s="391" t="str">
        <f>D5</f>
        <v>jan - mar</v>
      </c>
      <c r="N5" s="391"/>
      <c r="O5" s="389" t="str">
        <f>D5</f>
        <v>jan - mar</v>
      </c>
      <c r="P5" s="390"/>
      <c r="Q5" s="8"/>
      <c r="R5" s="389" t="str">
        <f>D5</f>
        <v>jan - mar</v>
      </c>
      <c r="S5" s="391"/>
      <c r="T5" s="83" t="s">
        <v>37</v>
      </c>
    </row>
    <row r="6" spans="1:20" ht="15.75" thickBot="1" x14ac:dyDescent="0.3">
      <c r="A6" s="375"/>
      <c r="B6" s="379"/>
      <c r="C6" s="379"/>
      <c r="D6" s="82">
        <v>2016</v>
      </c>
      <c r="E6" s="83">
        <v>2017</v>
      </c>
      <c r="F6" s="84">
        <f>D6</f>
        <v>2016</v>
      </c>
      <c r="G6" s="84">
        <f>E6</f>
        <v>2017</v>
      </c>
      <c r="H6" s="82" t="s">
        <v>1</v>
      </c>
      <c r="I6" s="83" t="s">
        <v>14</v>
      </c>
      <c r="J6" s="1"/>
      <c r="K6" s="82">
        <f>D6</f>
        <v>2016</v>
      </c>
      <c r="L6" s="83">
        <f>E6</f>
        <v>2017</v>
      </c>
      <c r="M6" s="84">
        <f>F6</f>
        <v>2016</v>
      </c>
      <c r="N6" s="83">
        <f>G6</f>
        <v>2017</v>
      </c>
      <c r="O6" s="84">
        <v>1000</v>
      </c>
      <c r="P6" s="83" t="s">
        <v>14</v>
      </c>
      <c r="Q6" s="8"/>
      <c r="R6" s="82">
        <f>D6</f>
        <v>2016</v>
      </c>
      <c r="S6" s="84">
        <f>E6</f>
        <v>2017</v>
      </c>
      <c r="T6" s="83" t="s">
        <v>23</v>
      </c>
    </row>
    <row r="7" spans="1:20" ht="24" customHeight="1" thickBot="1" x14ac:dyDescent="0.3">
      <c r="A7" s="89" t="s">
        <v>29</v>
      </c>
      <c r="B7" s="86"/>
      <c r="C7" s="19"/>
      <c r="D7" s="23">
        <v>102240.55999999995</v>
      </c>
      <c r="E7" s="24">
        <v>116110.23999999989</v>
      </c>
      <c r="F7" s="20">
        <f>D7/D17</f>
        <v>0.22691739095878957</v>
      </c>
      <c r="G7" s="20">
        <f>E7/E17</f>
        <v>0.24204639705687503</v>
      </c>
      <c r="H7" s="97">
        <f t="shared" ref="H7:H19" si="0">(E7-D7)/D7</f>
        <v>0.13565731643097359</v>
      </c>
      <c r="I7" s="100">
        <f t="shared" ref="I7:I19" si="1">(G7-F7)/F7</f>
        <v>6.667186694753173E-2</v>
      </c>
      <c r="J7" s="12"/>
      <c r="K7" s="23">
        <v>22007.724999999995</v>
      </c>
      <c r="L7" s="24">
        <v>23490.648999999994</v>
      </c>
      <c r="M7" s="20">
        <f>K7/K17</f>
        <v>0.26542612974161889</v>
      </c>
      <c r="N7" s="20">
        <f>L7/L17</f>
        <v>0.24583232837712149</v>
      </c>
      <c r="O7" s="97">
        <f t="shared" ref="O7:O8" si="2">(L7-K7)/K7</f>
        <v>6.7381976101573399E-2</v>
      </c>
      <c r="P7" s="100">
        <f t="shared" ref="P7:P8" si="3">(N7-M7)/M7</f>
        <v>-7.3820167530495723E-2</v>
      </c>
      <c r="Q7" s="52"/>
      <c r="R7" s="30">
        <f>(K7/D7)*10</f>
        <v>2.1525434719841132</v>
      </c>
      <c r="S7" s="77">
        <f>(L7/E7)*10</f>
        <v>2.0231332740333681</v>
      </c>
      <c r="T7" s="62">
        <f>(S7-R7)/R7</f>
        <v>-6.0119667563071758E-2</v>
      </c>
    </row>
    <row r="8" spans="1:20" s="9" customFormat="1" ht="24" customHeight="1" x14ac:dyDescent="0.25">
      <c r="A8" s="90" t="s">
        <v>48</v>
      </c>
      <c r="B8" s="5"/>
      <c r="C8" s="1"/>
      <c r="D8" s="25">
        <v>91846.879999999946</v>
      </c>
      <c r="E8" s="26">
        <v>93732.72999999988</v>
      </c>
      <c r="F8" s="59">
        <f>D8/D7</f>
        <v>0.89834093240490842</v>
      </c>
      <c r="G8" s="59">
        <f>E8/E7</f>
        <v>0.80727358758366163</v>
      </c>
      <c r="H8" s="98">
        <f t="shared" ref="H8:H16" si="4">(E8-D8)/D8</f>
        <v>2.0532542858286904E-2</v>
      </c>
      <c r="I8" s="101">
        <f t="shared" ref="I8:I16" si="5">(G8-F8)/F8</f>
        <v>-0.10137281018405168</v>
      </c>
      <c r="J8" s="5"/>
      <c r="K8" s="25">
        <v>21170.067999999996</v>
      </c>
      <c r="L8" s="26">
        <v>22123.445999999996</v>
      </c>
      <c r="M8" s="59">
        <f>K8/K7</f>
        <v>0.96193804675403749</v>
      </c>
      <c r="N8" s="59">
        <f>L8/L7</f>
        <v>0.94179798948934967</v>
      </c>
      <c r="O8" s="98">
        <f t="shared" si="2"/>
        <v>4.5034243631149454E-2</v>
      </c>
      <c r="P8" s="101">
        <f t="shared" si="3"/>
        <v>-2.093695881210687E-2</v>
      </c>
      <c r="Q8" s="57"/>
      <c r="R8" s="33">
        <f t="shared" ref="R8:R21" si="6">(K8/D8)*10</f>
        <v>2.3049305539828908</v>
      </c>
      <c r="S8" s="34">
        <f t="shared" ref="S8:S21" si="7">(L8/E8)*10</f>
        <v>2.3602690330261398</v>
      </c>
      <c r="T8" s="61">
        <f t="shared" ref="T8:T21" si="8">(S8-R8)/R8</f>
        <v>2.4008740284007589E-2</v>
      </c>
    </row>
    <row r="9" spans="1:20" s="9" customFormat="1" ht="24" customHeight="1" x14ac:dyDescent="0.25">
      <c r="A9" s="94" t="s">
        <v>47</v>
      </c>
      <c r="B9" s="87"/>
      <c r="C9" s="88"/>
      <c r="D9" s="95">
        <v>10394</v>
      </c>
      <c r="E9" s="96">
        <f>E10+E11</f>
        <v>22377.510000000002</v>
      </c>
      <c r="F9" s="56">
        <f>D9/D7</f>
        <v>0.10166219746840202</v>
      </c>
      <c r="G9" s="56">
        <f>E9/E7</f>
        <v>0.19272641241633834</v>
      </c>
      <c r="H9" s="99">
        <f t="shared" si="4"/>
        <v>1.1529257263806043</v>
      </c>
      <c r="I9" s="102">
        <f t="shared" si="5"/>
        <v>0.89575296634956469</v>
      </c>
      <c r="J9" s="5"/>
      <c r="K9" s="95">
        <v>838</v>
      </c>
      <c r="L9" s="96">
        <f>L10+L11</f>
        <v>1367.203</v>
      </c>
      <c r="M9" s="56">
        <f>K9/K7</f>
        <v>3.8077538682439925E-2</v>
      </c>
      <c r="N9" s="56">
        <f>L9/L7</f>
        <v>5.8202010510650444E-2</v>
      </c>
      <c r="O9" s="99">
        <f t="shared" ref="O9:O21" si="9">(L9-K9)/K9</f>
        <v>0.63150715990453454</v>
      </c>
      <c r="P9" s="102">
        <f t="shared" ref="P9:P21" si="10">(N9-M9)/M9</f>
        <v>0.52851293766766616</v>
      </c>
      <c r="Q9" s="57"/>
      <c r="R9" s="78">
        <f t="shared" si="6"/>
        <v>0.80623436598037335</v>
      </c>
      <c r="S9" s="79">
        <f t="shared" si="7"/>
        <v>0.61097190884955466</v>
      </c>
      <c r="T9" s="63">
        <f t="shared" si="8"/>
        <v>-0.24219068966798679</v>
      </c>
    </row>
    <row r="10" spans="1:20" s="9" customFormat="1" ht="24" customHeight="1" x14ac:dyDescent="0.25">
      <c r="A10" s="58"/>
      <c r="B10" s="91" t="s">
        <v>46</v>
      </c>
      <c r="C10" s="1"/>
      <c r="D10" s="25"/>
      <c r="E10" s="26">
        <v>12839.370000000004</v>
      </c>
      <c r="F10" s="59"/>
      <c r="G10" s="59">
        <f>E10/E9</f>
        <v>0.57376222823719003</v>
      </c>
      <c r="H10" s="103" t="e">
        <f t="shared" si="4"/>
        <v>#DIV/0!</v>
      </c>
      <c r="I10" s="104" t="e">
        <f t="shared" si="5"/>
        <v>#DIV/0!</v>
      </c>
      <c r="J10" s="5"/>
      <c r="K10" s="25"/>
      <c r="L10" s="26">
        <v>703.62100000000021</v>
      </c>
      <c r="M10" s="59"/>
      <c r="N10" s="59">
        <f>L10/L9</f>
        <v>0.51464266827969241</v>
      </c>
      <c r="O10" s="103" t="e">
        <f t="shared" si="9"/>
        <v>#DIV/0!</v>
      </c>
      <c r="P10" s="104" t="e">
        <f t="shared" si="10"/>
        <v>#DIV/0!</v>
      </c>
      <c r="Q10" s="57"/>
      <c r="R10" s="105" t="e">
        <f t="shared" si="6"/>
        <v>#DIV/0!</v>
      </c>
      <c r="S10" s="106">
        <f t="shared" si="7"/>
        <v>0.54801832177123955</v>
      </c>
      <c r="T10" s="107" t="e">
        <f t="shared" si="8"/>
        <v>#DIV/0!</v>
      </c>
    </row>
    <row r="11" spans="1:20" s="9" customFormat="1" ht="24" customHeight="1" thickBot="1" x14ac:dyDescent="0.3">
      <c r="A11" s="58"/>
      <c r="B11" s="91" t="s">
        <v>49</v>
      </c>
      <c r="C11" s="1"/>
      <c r="D11" s="25"/>
      <c r="E11" s="26">
        <v>9538.1399999999976</v>
      </c>
      <c r="F11" s="59">
        <f>D11/D9</f>
        <v>0</v>
      </c>
      <c r="G11" s="59">
        <f>E11/E9</f>
        <v>0.42623777176280991</v>
      </c>
      <c r="H11" s="103" t="e">
        <f t="shared" si="4"/>
        <v>#DIV/0!</v>
      </c>
      <c r="I11" s="104" t="e">
        <f t="shared" si="5"/>
        <v>#DIV/0!</v>
      </c>
      <c r="J11" s="5"/>
      <c r="K11" s="25"/>
      <c r="L11" s="26">
        <v>663.58199999999977</v>
      </c>
      <c r="M11" s="59">
        <f>K11/K9</f>
        <v>0</v>
      </c>
      <c r="N11" s="59">
        <f>L11/L9</f>
        <v>0.48535733172030765</v>
      </c>
      <c r="O11" s="103" t="e">
        <f t="shared" si="9"/>
        <v>#DIV/0!</v>
      </c>
      <c r="P11" s="104" t="e">
        <f t="shared" si="10"/>
        <v>#DIV/0!</v>
      </c>
      <c r="Q11" s="57"/>
      <c r="R11" s="80" t="e">
        <f t="shared" si="6"/>
        <v>#DIV/0!</v>
      </c>
      <c r="S11" s="77">
        <f t="shared" si="7"/>
        <v>0.69571425875485149</v>
      </c>
      <c r="T11" s="81" t="e">
        <f t="shared" si="8"/>
        <v>#DIV/0!</v>
      </c>
    </row>
    <row r="12" spans="1:20" s="9" customFormat="1" ht="24" customHeight="1" thickBot="1" x14ac:dyDescent="0.3">
      <c r="A12" s="89" t="s">
        <v>30</v>
      </c>
      <c r="B12" s="86"/>
      <c r="C12" s="19"/>
      <c r="D12" s="23">
        <v>348322.35000000021</v>
      </c>
      <c r="E12" s="24">
        <v>363592.17000000027</v>
      </c>
      <c r="F12" s="20">
        <f>D12/D17</f>
        <v>0.77308260904121051</v>
      </c>
      <c r="G12" s="20">
        <f>E12/E17</f>
        <v>0.75795360294312497</v>
      </c>
      <c r="H12" s="97">
        <f t="shared" si="4"/>
        <v>4.3838186094001884E-2</v>
      </c>
      <c r="I12" s="100">
        <f t="shared" si="5"/>
        <v>-1.9569714699505112E-2</v>
      </c>
      <c r="J12" s="5"/>
      <c r="K12" s="23">
        <v>60906.964000000051</v>
      </c>
      <c r="L12" s="24">
        <v>72064.923999999955</v>
      </c>
      <c r="M12" s="20">
        <f>K12/K17</f>
        <v>0.73457387025838095</v>
      </c>
      <c r="N12" s="20">
        <f>L12/L17</f>
        <v>0.75416767162287834</v>
      </c>
      <c r="O12" s="97">
        <f t="shared" si="9"/>
        <v>0.18319678518206711</v>
      </c>
      <c r="P12" s="100">
        <f t="shared" si="10"/>
        <v>2.6673697714847143E-2</v>
      </c>
      <c r="Q12" s="57"/>
      <c r="R12" s="30">
        <f t="shared" si="6"/>
        <v>1.7485804169614729</v>
      </c>
      <c r="S12" s="77">
        <f t="shared" si="7"/>
        <v>1.9820262906101607</v>
      </c>
      <c r="T12" s="62">
        <f t="shared" si="8"/>
        <v>0.13350594081017397</v>
      </c>
    </row>
    <row r="13" spans="1:20" s="9" customFormat="1" ht="24" customHeight="1" thickBot="1" x14ac:dyDescent="0.3">
      <c r="A13" s="90" t="s">
        <v>48</v>
      </c>
      <c r="B13" s="5"/>
      <c r="C13" s="1"/>
      <c r="D13" s="25">
        <v>218123.43000000023</v>
      </c>
      <c r="E13" s="26">
        <v>247746.21000000031</v>
      </c>
      <c r="F13" s="59">
        <f>D13/D12</f>
        <v>0.6262114102066666</v>
      </c>
      <c r="G13" s="59">
        <f>E13/E12</f>
        <v>0.68138488790889018</v>
      </c>
      <c r="H13" s="98">
        <f t="shared" si="4"/>
        <v>0.13580741876285393</v>
      </c>
      <c r="I13" s="101">
        <f t="shared" si="5"/>
        <v>8.8106790778556487E-2</v>
      </c>
      <c r="J13" s="5"/>
      <c r="K13" s="25">
        <v>52022.001000000055</v>
      </c>
      <c r="L13" s="26">
        <v>62649.965999999964</v>
      </c>
      <c r="M13" s="59">
        <f>K13/K12</f>
        <v>0.85412237917490041</v>
      </c>
      <c r="N13" s="59">
        <f>L13/L12</f>
        <v>0.86935450039467188</v>
      </c>
      <c r="O13" s="98">
        <f t="shared" si="9"/>
        <v>0.20429750481916098</v>
      </c>
      <c r="P13" s="101">
        <f t="shared" si="10"/>
        <v>1.7833651934616213E-2</v>
      </c>
      <c r="Q13" s="57"/>
      <c r="R13" s="30">
        <f t="shared" si="6"/>
        <v>2.384979962950335</v>
      </c>
      <c r="S13" s="77">
        <f t="shared" si="7"/>
        <v>2.5287961418259393</v>
      </c>
      <c r="T13" s="62">
        <f t="shared" si="8"/>
        <v>6.0300791247611465E-2</v>
      </c>
    </row>
    <row r="14" spans="1:20" s="9" customFormat="1" ht="24" customHeight="1" thickBot="1" x14ac:dyDescent="0.3">
      <c r="A14" s="94" t="s">
        <v>47</v>
      </c>
      <c r="B14" s="87"/>
      <c r="C14" s="88"/>
      <c r="D14" s="95">
        <v>130199</v>
      </c>
      <c r="E14" s="96">
        <f>E15+E16</f>
        <v>115845.96000000002</v>
      </c>
      <c r="F14" s="56">
        <f>D14/D12</f>
        <v>0.37378881946564702</v>
      </c>
      <c r="G14" s="56">
        <f>E14/E12</f>
        <v>0.31861511209111004</v>
      </c>
      <c r="H14" s="99">
        <f t="shared" ref="H14" si="11">(E14-D14)/D14</f>
        <v>-0.11023924914937887</v>
      </c>
      <c r="I14" s="102">
        <f t="shared" ref="I14" si="12">(G14-F14)/F14</f>
        <v>-0.14760662839892058</v>
      </c>
      <c r="J14" s="5"/>
      <c r="K14" s="95">
        <v>8885</v>
      </c>
      <c r="L14" s="96">
        <f>L15+L16</f>
        <v>9414.9579999999987</v>
      </c>
      <c r="M14" s="56">
        <f>K14/K12</f>
        <v>0.14587822830899916</v>
      </c>
      <c r="N14" s="56">
        <f>L14/L12</f>
        <v>0.13064549960532817</v>
      </c>
      <c r="O14" s="99">
        <f t="shared" si="9"/>
        <v>5.9646370287000421E-2</v>
      </c>
      <c r="P14" s="102">
        <f t="shared" si="10"/>
        <v>-0.10442085073452516</v>
      </c>
      <c r="Q14" s="57"/>
      <c r="R14" s="30">
        <f t="shared" si="6"/>
        <v>0.68241691564451346</v>
      </c>
      <c r="S14" s="77">
        <f t="shared" si="7"/>
        <v>0.81271353787391432</v>
      </c>
      <c r="T14" s="62">
        <f t="shared" si="8"/>
        <v>0.19093404521829782</v>
      </c>
    </row>
    <row r="15" spans="1:20" ht="24" customHeight="1" x14ac:dyDescent="0.25">
      <c r="A15" s="58"/>
      <c r="B15" s="91" t="s">
        <v>46</v>
      </c>
      <c r="C15" s="1"/>
      <c r="D15" s="25"/>
      <c r="E15" s="26">
        <v>58021.209999999992</v>
      </c>
      <c r="F15" s="4"/>
      <c r="G15" s="4">
        <f>E15/E14</f>
        <v>0.50084793634581626</v>
      </c>
      <c r="H15" s="103" t="e">
        <f t="shared" si="4"/>
        <v>#DIV/0!</v>
      </c>
      <c r="I15" s="104" t="e">
        <f t="shared" si="5"/>
        <v>#DIV/0!</v>
      </c>
      <c r="J15" s="1"/>
      <c r="K15" s="25"/>
      <c r="L15" s="26">
        <v>5766.0809999999992</v>
      </c>
      <c r="M15" s="4"/>
      <c r="N15" s="4">
        <f>L15/L14</f>
        <v>0.61243831358567935</v>
      </c>
      <c r="O15" s="103" t="e">
        <f t="shared" si="9"/>
        <v>#DIV/0!</v>
      </c>
      <c r="P15" s="104" t="e">
        <f t="shared" si="10"/>
        <v>#DIV/0!</v>
      </c>
      <c r="Q15" s="8"/>
      <c r="R15" s="114" t="e">
        <f t="shared" si="6"/>
        <v>#DIV/0!</v>
      </c>
      <c r="S15" s="115">
        <f t="shared" si="7"/>
        <v>0.99378847838574891</v>
      </c>
      <c r="T15" s="116" t="e">
        <f t="shared" si="8"/>
        <v>#DIV/0!</v>
      </c>
    </row>
    <row r="16" spans="1:20" ht="24" customHeight="1" thickBot="1" x14ac:dyDescent="0.3">
      <c r="A16" s="58"/>
      <c r="B16" s="91" t="s">
        <v>49</v>
      </c>
      <c r="C16" s="1"/>
      <c r="D16" s="25"/>
      <c r="E16" s="26">
        <v>57824.750000000022</v>
      </c>
      <c r="F16" s="4">
        <f>D16/D14</f>
        <v>0</v>
      </c>
      <c r="G16" s="4">
        <f>E16/E14</f>
        <v>0.49915206365418363</v>
      </c>
      <c r="H16" s="103" t="e">
        <f t="shared" si="4"/>
        <v>#DIV/0!</v>
      </c>
      <c r="I16" s="104" t="e">
        <f t="shared" si="5"/>
        <v>#DIV/0!</v>
      </c>
      <c r="J16" s="1"/>
      <c r="K16" s="25"/>
      <c r="L16" s="26">
        <v>3648.8769999999986</v>
      </c>
      <c r="M16" s="4">
        <f>K16/K14</f>
        <v>0</v>
      </c>
      <c r="N16" s="4">
        <f>L16/L14</f>
        <v>0.38756168641432059</v>
      </c>
      <c r="O16" s="103" t="e">
        <f t="shared" si="9"/>
        <v>#DIV/0!</v>
      </c>
      <c r="P16" s="104" t="e">
        <f t="shared" si="10"/>
        <v>#DIV/0!</v>
      </c>
      <c r="Q16" s="8"/>
      <c r="R16" s="80" t="e">
        <f t="shared" si="6"/>
        <v>#DIV/0!</v>
      </c>
      <c r="S16" s="77">
        <f t="shared" si="7"/>
        <v>0.63102339396192753</v>
      </c>
      <c r="T16" s="81" t="e">
        <f t="shared" si="8"/>
        <v>#DIV/0!</v>
      </c>
    </row>
    <row r="17" spans="1:20" ht="24" customHeight="1" thickBot="1" x14ac:dyDescent="0.3">
      <c r="A17" s="89" t="s">
        <v>12</v>
      </c>
      <c r="B17" s="86"/>
      <c r="C17" s="19"/>
      <c r="D17" s="23">
        <f>D7+D12</f>
        <v>450562.91000000015</v>
      </c>
      <c r="E17" s="24">
        <f>E7+E12</f>
        <v>479702.41000000015</v>
      </c>
      <c r="F17" s="20">
        <f>F7+F12</f>
        <v>1</v>
      </c>
      <c r="G17" s="20">
        <f>G7+G12</f>
        <v>1</v>
      </c>
      <c r="H17" s="97">
        <f t="shared" si="0"/>
        <v>6.467354359017255E-2</v>
      </c>
      <c r="I17" s="100">
        <f t="shared" si="1"/>
        <v>0</v>
      </c>
      <c r="J17" s="12"/>
      <c r="K17" s="23">
        <v>82914.689000000057</v>
      </c>
      <c r="L17" s="24">
        <v>95555.57299999996</v>
      </c>
      <c r="M17" s="20">
        <f>M7+M12</f>
        <v>0.99999999999999978</v>
      </c>
      <c r="N17" s="20">
        <f>N7+N12</f>
        <v>0.99999999999999978</v>
      </c>
      <c r="O17" s="97">
        <f t="shared" si="9"/>
        <v>0.15245650864106713</v>
      </c>
      <c r="P17" s="100">
        <f t="shared" si="10"/>
        <v>0</v>
      </c>
      <c r="Q17" s="8"/>
      <c r="R17" s="30">
        <f t="shared" si="6"/>
        <v>1.8402466594509528</v>
      </c>
      <c r="S17" s="77">
        <f t="shared" si="7"/>
        <v>1.9919760878416251</v>
      </c>
      <c r="T17" s="62">
        <f t="shared" si="8"/>
        <v>8.2450593028622343E-2</v>
      </c>
    </row>
    <row r="18" spans="1:20" s="9" customFormat="1" ht="24" customHeight="1" x14ac:dyDescent="0.25">
      <c r="A18" s="90" t="s">
        <v>48</v>
      </c>
      <c r="B18" s="5"/>
      <c r="C18" s="1"/>
      <c r="D18" s="25">
        <f t="shared" ref="D18:E21" si="13">D8+D13</f>
        <v>309970.31000000017</v>
      </c>
      <c r="E18" s="26">
        <f t="shared" si="13"/>
        <v>341478.94000000018</v>
      </c>
      <c r="F18" s="59">
        <f>D18/D17</f>
        <v>0.68796233138675367</v>
      </c>
      <c r="G18" s="59">
        <f>E18/E17</f>
        <v>0.7118557940953435</v>
      </c>
      <c r="H18" s="98">
        <f t="shared" si="0"/>
        <v>0.1016504774279833</v>
      </c>
      <c r="I18" s="101">
        <f t="shared" si="1"/>
        <v>3.4730771756684417E-2</v>
      </c>
      <c r="J18" s="5"/>
      <c r="K18" s="25">
        <f t="shared" ref="K18:L21" si="14">K8+K13</f>
        <v>73192.069000000047</v>
      </c>
      <c r="L18" s="26">
        <f t="shared" si="14"/>
        <v>84773.411999999953</v>
      </c>
      <c r="M18" s="59">
        <f>K18/K17</f>
        <v>0.8827394745459396</v>
      </c>
      <c r="N18" s="59">
        <f>L18/L17</f>
        <v>0.88716345199457902</v>
      </c>
      <c r="O18" s="98">
        <f t="shared" si="9"/>
        <v>0.15823221229064993</v>
      </c>
      <c r="P18" s="101">
        <f t="shared" si="10"/>
        <v>5.0116456510739104E-3</v>
      </c>
      <c r="Q18" s="57"/>
      <c r="R18" s="117">
        <f t="shared" si="6"/>
        <v>2.3612606317037268</v>
      </c>
      <c r="S18" s="118">
        <f t="shared" si="7"/>
        <v>2.4825370489904857</v>
      </c>
      <c r="T18" s="119">
        <f t="shared" si="8"/>
        <v>5.1360877176550378E-2</v>
      </c>
    </row>
    <row r="19" spans="1:20" s="9" customFormat="1" ht="24" customHeight="1" x14ac:dyDescent="0.25">
      <c r="A19" s="94" t="s">
        <v>47</v>
      </c>
      <c r="B19" s="87"/>
      <c r="C19" s="88"/>
      <c r="D19" s="95">
        <f t="shared" si="13"/>
        <v>140593</v>
      </c>
      <c r="E19" s="96">
        <f t="shared" si="13"/>
        <v>138223.47000000003</v>
      </c>
      <c r="F19" s="56">
        <f>D19/D17</f>
        <v>0.31203855639160344</v>
      </c>
      <c r="G19" s="56">
        <f>E19/E17</f>
        <v>0.28814420590465656</v>
      </c>
      <c r="H19" s="99">
        <f t="shared" si="0"/>
        <v>-1.6853826292916218E-2</v>
      </c>
      <c r="I19" s="102">
        <f t="shared" si="1"/>
        <v>-7.657499369071509E-2</v>
      </c>
      <c r="J19" s="5"/>
      <c r="K19" s="95">
        <f t="shared" si="14"/>
        <v>9723</v>
      </c>
      <c r="L19" s="96">
        <f t="shared" si="14"/>
        <v>10782.160999999998</v>
      </c>
      <c r="M19" s="56">
        <f>K19/K17</f>
        <v>0.11726510847794404</v>
      </c>
      <c r="N19" s="56">
        <f>L19/L17</f>
        <v>0.11283654800542092</v>
      </c>
      <c r="O19" s="99">
        <f t="shared" si="9"/>
        <v>0.10893355960094603</v>
      </c>
      <c r="P19" s="102">
        <f t="shared" si="10"/>
        <v>-3.7765372240763907E-2</v>
      </c>
      <c r="Q19" s="57"/>
      <c r="R19" s="54">
        <f t="shared" si="6"/>
        <v>0.69157070408910826</v>
      </c>
      <c r="S19" s="55">
        <f t="shared" si="7"/>
        <v>0.78005283762591082</v>
      </c>
      <c r="T19" s="63">
        <f t="shared" si="8"/>
        <v>0.12794372724817119</v>
      </c>
    </row>
    <row r="20" spans="1:20" ht="24" customHeight="1" x14ac:dyDescent="0.25">
      <c r="A20" s="58"/>
      <c r="B20" s="91" t="s">
        <v>46</v>
      </c>
      <c r="C20" s="1"/>
      <c r="D20" s="25">
        <f t="shared" si="13"/>
        <v>0</v>
      </c>
      <c r="E20" s="26">
        <f t="shared" si="13"/>
        <v>70860.58</v>
      </c>
      <c r="F20" s="4">
        <f>D20/D19</f>
        <v>0</v>
      </c>
      <c r="G20" s="4">
        <f>E20/E19</f>
        <v>0.51265230137834039</v>
      </c>
      <c r="H20" s="103" t="e">
        <f t="shared" ref="H20:H21" si="15">(E20-D20)/D20</f>
        <v>#DIV/0!</v>
      </c>
      <c r="I20" s="104" t="e">
        <f t="shared" ref="I20:I21" si="16">(G20-F20)/F20</f>
        <v>#DIV/0!</v>
      </c>
      <c r="J20" s="1"/>
      <c r="K20" s="25">
        <f t="shared" si="14"/>
        <v>0</v>
      </c>
      <c r="L20" s="26">
        <f t="shared" si="14"/>
        <v>6469.7019999999993</v>
      </c>
      <c r="M20" s="4">
        <f>K20/K19</f>
        <v>0</v>
      </c>
      <c r="N20" s="4">
        <f>L20/L19</f>
        <v>0.60003759914176757</v>
      </c>
      <c r="O20" s="103" t="e">
        <f t="shared" si="9"/>
        <v>#DIV/0!</v>
      </c>
      <c r="P20" s="104" t="e">
        <f t="shared" si="10"/>
        <v>#DIV/0!</v>
      </c>
      <c r="Q20" s="8"/>
      <c r="R20" s="105" t="e">
        <f t="shared" si="6"/>
        <v>#DIV/0!</v>
      </c>
      <c r="S20" s="106">
        <f t="shared" si="7"/>
        <v>0.9130184934980774</v>
      </c>
      <c r="T20" s="107" t="e">
        <f t="shared" si="8"/>
        <v>#DIV/0!</v>
      </c>
    </row>
    <row r="21" spans="1:20" ht="24" customHeight="1" thickBot="1" x14ac:dyDescent="0.3">
      <c r="A21" s="92"/>
      <c r="B21" s="93" t="s">
        <v>49</v>
      </c>
      <c r="C21" s="16"/>
      <c r="D21" s="27">
        <f t="shared" si="13"/>
        <v>0</v>
      </c>
      <c r="E21" s="28">
        <f t="shared" si="13"/>
        <v>67362.890000000014</v>
      </c>
      <c r="F21" s="17">
        <f>D21/D19</f>
        <v>0</v>
      </c>
      <c r="G21" s="17">
        <f>E21/E19</f>
        <v>0.48734769862165955</v>
      </c>
      <c r="H21" s="112" t="e">
        <f t="shared" si="15"/>
        <v>#DIV/0!</v>
      </c>
      <c r="I21" s="113" t="e">
        <f t="shared" si="16"/>
        <v>#DIV/0!</v>
      </c>
      <c r="J21" s="1"/>
      <c r="K21" s="27">
        <f t="shared" si="14"/>
        <v>0</v>
      </c>
      <c r="L21" s="28">
        <f t="shared" si="14"/>
        <v>4312.458999999998</v>
      </c>
      <c r="M21" s="17">
        <f>K21/K19</f>
        <v>0</v>
      </c>
      <c r="N21" s="17">
        <f>L21/L19</f>
        <v>0.39996240085823231</v>
      </c>
      <c r="O21" s="112" t="e">
        <f t="shared" si="9"/>
        <v>#DIV/0!</v>
      </c>
      <c r="P21" s="113" t="e">
        <f t="shared" si="10"/>
        <v>#DIV/0!</v>
      </c>
      <c r="Q21" s="8"/>
      <c r="R21" s="80" t="e">
        <f t="shared" si="6"/>
        <v>#DIV/0!</v>
      </c>
      <c r="S21" s="77">
        <f t="shared" si="7"/>
        <v>0.64018319285291903</v>
      </c>
      <c r="T21" s="81" t="e">
        <f t="shared" si="8"/>
        <v>#DIV/0!</v>
      </c>
    </row>
    <row r="22" spans="1:20" ht="24" customHeight="1" thickBot="1" x14ac:dyDescent="0.3">
      <c r="J22" s="12"/>
      <c r="Q22"/>
    </row>
    <row r="23" spans="1:20" s="53" customFormat="1" ht="15" customHeight="1" x14ac:dyDescent="0.25">
      <c r="A23" s="358" t="s">
        <v>2</v>
      </c>
      <c r="B23" s="378"/>
      <c r="C23" s="378"/>
      <c r="D23" s="369" t="s">
        <v>1</v>
      </c>
      <c r="E23" s="387"/>
      <c r="F23" s="370" t="s">
        <v>13</v>
      </c>
      <c r="G23" s="370"/>
      <c r="H23" s="388" t="s">
        <v>36</v>
      </c>
      <c r="I23" s="387"/>
      <c r="J23" s="1"/>
      <c r="K23" s="369" t="s">
        <v>19</v>
      </c>
      <c r="L23" s="387"/>
      <c r="M23" s="370" t="s">
        <v>13</v>
      </c>
      <c r="N23" s="370"/>
      <c r="O23" s="388" t="s">
        <v>36</v>
      </c>
      <c r="P23" s="387"/>
      <c r="Q23" s="8"/>
      <c r="R23" s="369" t="s">
        <v>22</v>
      </c>
      <c r="S23" s="370"/>
      <c r="T23" s="111" t="s">
        <v>0</v>
      </c>
    </row>
    <row r="24" spans="1:20" s="9" customFormat="1" ht="15" customHeight="1" x14ac:dyDescent="0.25">
      <c r="A24" s="375"/>
      <c r="B24" s="379"/>
      <c r="C24" s="379"/>
      <c r="D24" s="389" t="s">
        <v>44</v>
      </c>
      <c r="E24" s="390"/>
      <c r="F24" s="391" t="str">
        <f>D24</f>
        <v>jan - mar</v>
      </c>
      <c r="G24" s="391"/>
      <c r="H24" s="389" t="str">
        <f>F24</f>
        <v>jan - mar</v>
      </c>
      <c r="I24" s="390"/>
      <c r="J24" s="1"/>
      <c r="K24" s="389" t="str">
        <f>D24</f>
        <v>jan - mar</v>
      </c>
      <c r="L24" s="390"/>
      <c r="M24" s="391" t="str">
        <f>D24</f>
        <v>jan - mar</v>
      </c>
      <c r="N24" s="391"/>
      <c r="O24" s="389" t="str">
        <f>D24</f>
        <v>jan - mar</v>
      </c>
      <c r="P24" s="390"/>
      <c r="Q24" s="8"/>
      <c r="R24" s="389" t="str">
        <f>D24</f>
        <v>jan - mar</v>
      </c>
      <c r="S24" s="391"/>
      <c r="T24" s="109" t="s">
        <v>37</v>
      </c>
    </row>
    <row r="25" spans="1:20" ht="15.75" customHeight="1" thickBot="1" x14ac:dyDescent="0.3">
      <c r="A25" s="375"/>
      <c r="B25" s="379"/>
      <c r="C25" s="379"/>
      <c r="D25" s="108">
        <v>2016</v>
      </c>
      <c r="E25" s="109">
        <v>2017</v>
      </c>
      <c r="F25" s="110">
        <f>D25</f>
        <v>2016</v>
      </c>
      <c r="G25" s="110">
        <f>E25</f>
        <v>2017</v>
      </c>
      <c r="H25" s="108" t="s">
        <v>1</v>
      </c>
      <c r="I25" s="109" t="s">
        <v>14</v>
      </c>
      <c r="J25" s="1"/>
      <c r="K25" s="108">
        <f>D25</f>
        <v>2016</v>
      </c>
      <c r="L25" s="109">
        <f>E25</f>
        <v>2017</v>
      </c>
      <c r="M25" s="110">
        <f>F25</f>
        <v>2016</v>
      </c>
      <c r="N25" s="109">
        <f>G25</f>
        <v>2017</v>
      </c>
      <c r="O25" s="110">
        <v>1000</v>
      </c>
      <c r="P25" s="109" t="s">
        <v>14</v>
      </c>
      <c r="Q25" s="8"/>
      <c r="R25" s="108">
        <f>D25</f>
        <v>2016</v>
      </c>
      <c r="S25" s="110">
        <f>E25</f>
        <v>2017</v>
      </c>
      <c r="T25" s="109" t="s">
        <v>23</v>
      </c>
    </row>
    <row r="26" spans="1:20" ht="24" customHeight="1" thickBot="1" x14ac:dyDescent="0.3">
      <c r="A26" s="89" t="s">
        <v>29</v>
      </c>
      <c r="B26" s="86"/>
      <c r="C26" s="19"/>
      <c r="D26" s="23"/>
      <c r="E26" s="24"/>
      <c r="F26" s="20" t="e">
        <f>D26/D36</f>
        <v>#DIV/0!</v>
      </c>
      <c r="G26" s="20" t="e">
        <f>E26/E36</f>
        <v>#DIV/0!</v>
      </c>
      <c r="H26" s="97" t="e">
        <f t="shared" ref="H26:H40" si="17">(E26-D26)/D26</f>
        <v>#DIV/0!</v>
      </c>
      <c r="I26" s="100" t="e">
        <f t="shared" ref="I26:I40" si="18">(G26-F26)/F26</f>
        <v>#DIV/0!</v>
      </c>
      <c r="J26" s="12"/>
      <c r="K26" s="23"/>
      <c r="L26" s="24"/>
      <c r="M26" s="20">
        <f>K26/K36</f>
        <v>0</v>
      </c>
      <c r="N26" s="20">
        <f>L26/L36</f>
        <v>0</v>
      </c>
      <c r="O26" s="97" t="e">
        <f t="shared" ref="O26:O40" si="19">(L26-K26)/K26</f>
        <v>#DIV/0!</v>
      </c>
      <c r="P26" s="100" t="e">
        <f t="shared" ref="P26:P40" si="20">(N26-M26)/M26</f>
        <v>#DIV/0!</v>
      </c>
      <c r="Q26" s="52"/>
      <c r="R26" s="30" t="e">
        <f>(K26/D26)*10</f>
        <v>#DIV/0!</v>
      </c>
      <c r="S26" s="77" t="e">
        <f>(L26/E26)*10</f>
        <v>#DIV/0!</v>
      </c>
      <c r="T26" s="62" t="e">
        <f>(S26-R26)/R26</f>
        <v>#DIV/0!</v>
      </c>
    </row>
    <row r="27" spans="1:20" ht="24" customHeight="1" x14ac:dyDescent="0.25">
      <c r="A27" s="90" t="s">
        <v>48</v>
      </c>
      <c r="B27" s="5"/>
      <c r="C27" s="1"/>
      <c r="D27" s="25"/>
      <c r="E27" s="26"/>
      <c r="F27" s="59" t="e">
        <f>D27/D26</f>
        <v>#DIV/0!</v>
      </c>
      <c r="G27" s="59" t="e">
        <f>E27/E26</f>
        <v>#DIV/0!</v>
      </c>
      <c r="H27" s="98" t="e">
        <f t="shared" si="17"/>
        <v>#DIV/0!</v>
      </c>
      <c r="I27" s="101" t="e">
        <f t="shared" si="18"/>
        <v>#DIV/0!</v>
      </c>
      <c r="J27" s="5"/>
      <c r="K27" s="25"/>
      <c r="L27" s="26"/>
      <c r="M27" s="59" t="e">
        <f>K27/K26</f>
        <v>#DIV/0!</v>
      </c>
      <c r="N27" s="59" t="e">
        <f>L27/L26</f>
        <v>#DIV/0!</v>
      </c>
      <c r="O27" s="98" t="e">
        <f t="shared" si="19"/>
        <v>#DIV/0!</v>
      </c>
      <c r="P27" s="101" t="e">
        <f t="shared" si="20"/>
        <v>#DIV/0!</v>
      </c>
      <c r="Q27" s="57"/>
      <c r="R27" s="33" t="e">
        <f t="shared" ref="R27:R40" si="21">(K27/D27)*10</f>
        <v>#DIV/0!</v>
      </c>
      <c r="S27" s="34" t="e">
        <f t="shared" ref="S27:S40" si="22">(L27/E27)*10</f>
        <v>#DIV/0!</v>
      </c>
      <c r="T27" s="61" t="e">
        <f t="shared" ref="T27:T40" si="23">(S27-R27)/R27</f>
        <v>#DIV/0!</v>
      </c>
    </row>
    <row r="28" spans="1:20" ht="24" customHeight="1" x14ac:dyDescent="0.25">
      <c r="A28" s="94" t="s">
        <v>47</v>
      </c>
      <c r="B28" s="87"/>
      <c r="C28" s="88"/>
      <c r="D28" s="95"/>
      <c r="E28" s="96">
        <f>E29+E30</f>
        <v>0</v>
      </c>
      <c r="F28" s="56" t="e">
        <f>D28/D26</f>
        <v>#DIV/0!</v>
      </c>
      <c r="G28" s="56" t="e">
        <f>E28/E26</f>
        <v>#DIV/0!</v>
      </c>
      <c r="H28" s="99" t="e">
        <f t="shared" si="17"/>
        <v>#DIV/0!</v>
      </c>
      <c r="I28" s="102" t="e">
        <f t="shared" si="18"/>
        <v>#DIV/0!</v>
      </c>
      <c r="J28" s="5"/>
      <c r="K28" s="95"/>
      <c r="L28" s="96">
        <f>L29+L30</f>
        <v>0</v>
      </c>
      <c r="M28" s="56" t="e">
        <f>K28/K26</f>
        <v>#DIV/0!</v>
      </c>
      <c r="N28" s="56" t="e">
        <f>L28/L26</f>
        <v>#DIV/0!</v>
      </c>
      <c r="O28" s="99" t="e">
        <f t="shared" si="19"/>
        <v>#DIV/0!</v>
      </c>
      <c r="P28" s="102" t="e">
        <f t="shared" si="20"/>
        <v>#DIV/0!</v>
      </c>
      <c r="Q28" s="57"/>
      <c r="R28" s="78" t="e">
        <f t="shared" si="21"/>
        <v>#DIV/0!</v>
      </c>
      <c r="S28" s="79" t="e">
        <f t="shared" si="22"/>
        <v>#DIV/0!</v>
      </c>
      <c r="T28" s="63" t="e">
        <f t="shared" si="23"/>
        <v>#DIV/0!</v>
      </c>
    </row>
    <row r="29" spans="1:20" ht="24" customHeight="1" x14ac:dyDescent="0.25">
      <c r="A29" s="58"/>
      <c r="B29" s="91" t="s">
        <v>46</v>
      </c>
      <c r="C29" s="1"/>
      <c r="D29" s="25"/>
      <c r="E29" s="26"/>
      <c r="F29" s="59"/>
      <c r="G29" s="59" t="e">
        <f>E29/E28</f>
        <v>#DIV/0!</v>
      </c>
      <c r="H29" s="103" t="e">
        <f t="shared" si="17"/>
        <v>#DIV/0!</v>
      </c>
      <c r="I29" s="104" t="e">
        <f t="shared" si="18"/>
        <v>#DIV/0!</v>
      </c>
      <c r="J29" s="5"/>
      <c r="K29" s="25"/>
      <c r="L29" s="26"/>
      <c r="M29" s="59"/>
      <c r="N29" s="59" t="e">
        <f>L29/L28</f>
        <v>#DIV/0!</v>
      </c>
      <c r="O29" s="103" t="e">
        <f t="shared" si="19"/>
        <v>#DIV/0!</v>
      </c>
      <c r="P29" s="104" t="e">
        <f t="shared" si="20"/>
        <v>#DIV/0!</v>
      </c>
      <c r="Q29" s="57"/>
      <c r="R29" s="105" t="e">
        <f t="shared" si="21"/>
        <v>#DIV/0!</v>
      </c>
      <c r="S29" s="106" t="e">
        <f t="shared" si="22"/>
        <v>#DIV/0!</v>
      </c>
      <c r="T29" s="107" t="e">
        <f t="shared" si="23"/>
        <v>#DIV/0!</v>
      </c>
    </row>
    <row r="30" spans="1:20" ht="24" customHeight="1" thickBot="1" x14ac:dyDescent="0.3">
      <c r="A30" s="58"/>
      <c r="B30" s="91" t="s">
        <v>49</v>
      </c>
      <c r="C30" s="1"/>
      <c r="D30" s="25"/>
      <c r="E30" s="26"/>
      <c r="F30" s="59" t="e">
        <f>D30/D28</f>
        <v>#DIV/0!</v>
      </c>
      <c r="G30" s="59" t="e">
        <f>E30/E28</f>
        <v>#DIV/0!</v>
      </c>
      <c r="H30" s="103" t="e">
        <f t="shared" si="17"/>
        <v>#DIV/0!</v>
      </c>
      <c r="I30" s="104" t="e">
        <f t="shared" si="18"/>
        <v>#DIV/0!</v>
      </c>
      <c r="J30" s="5"/>
      <c r="K30" s="25"/>
      <c r="L30" s="26"/>
      <c r="M30" s="59" t="e">
        <f>K30/K28</f>
        <v>#DIV/0!</v>
      </c>
      <c r="N30" s="59" t="e">
        <f>L30/L28</f>
        <v>#DIV/0!</v>
      </c>
      <c r="O30" s="103" t="e">
        <f t="shared" si="19"/>
        <v>#DIV/0!</v>
      </c>
      <c r="P30" s="104" t="e">
        <f t="shared" si="20"/>
        <v>#DIV/0!</v>
      </c>
      <c r="Q30" s="57"/>
      <c r="R30" s="80" t="e">
        <f t="shared" si="21"/>
        <v>#DIV/0!</v>
      </c>
      <c r="S30" s="77" t="e">
        <f t="shared" si="22"/>
        <v>#DIV/0!</v>
      </c>
      <c r="T30" s="81" t="e">
        <f t="shared" si="23"/>
        <v>#DIV/0!</v>
      </c>
    </row>
    <row r="31" spans="1:20" ht="24" customHeight="1" thickBot="1" x14ac:dyDescent="0.3">
      <c r="A31" s="89" t="s">
        <v>30</v>
      </c>
      <c r="B31" s="86"/>
      <c r="C31" s="19"/>
      <c r="D31" s="23"/>
      <c r="E31" s="24"/>
      <c r="F31" s="20" t="e">
        <f>D31/D36</f>
        <v>#DIV/0!</v>
      </c>
      <c r="G31" s="20" t="e">
        <f>E31/E36</f>
        <v>#DIV/0!</v>
      </c>
      <c r="H31" s="97" t="e">
        <f t="shared" si="17"/>
        <v>#DIV/0!</v>
      </c>
      <c r="I31" s="100" t="e">
        <f t="shared" si="18"/>
        <v>#DIV/0!</v>
      </c>
      <c r="J31" s="5"/>
      <c r="K31" s="23"/>
      <c r="L31" s="24"/>
      <c r="M31" s="20">
        <f>K31/K36</f>
        <v>0</v>
      </c>
      <c r="N31" s="20">
        <f>L31/L36</f>
        <v>0</v>
      </c>
      <c r="O31" s="97" t="e">
        <f t="shared" si="19"/>
        <v>#DIV/0!</v>
      </c>
      <c r="P31" s="100" t="e">
        <f t="shared" si="20"/>
        <v>#DIV/0!</v>
      </c>
      <c r="Q31" s="57"/>
      <c r="R31" s="30" t="e">
        <f t="shared" si="21"/>
        <v>#DIV/0!</v>
      </c>
      <c r="S31" s="77" t="e">
        <f t="shared" si="22"/>
        <v>#DIV/0!</v>
      </c>
      <c r="T31" s="62" t="e">
        <f t="shared" si="23"/>
        <v>#DIV/0!</v>
      </c>
    </row>
    <row r="32" spans="1:20" ht="24" customHeight="1" thickBot="1" x14ac:dyDescent="0.3">
      <c r="A32" s="90" t="s">
        <v>48</v>
      </c>
      <c r="B32" s="5"/>
      <c r="C32" s="1"/>
      <c r="D32" s="25"/>
      <c r="E32" s="26"/>
      <c r="F32" s="59" t="e">
        <f>D32/D31</f>
        <v>#DIV/0!</v>
      </c>
      <c r="G32" s="59" t="e">
        <f>E32/E31</f>
        <v>#DIV/0!</v>
      </c>
      <c r="H32" s="98" t="e">
        <f t="shared" si="17"/>
        <v>#DIV/0!</v>
      </c>
      <c r="I32" s="101" t="e">
        <f t="shared" si="18"/>
        <v>#DIV/0!</v>
      </c>
      <c r="J32" s="5"/>
      <c r="K32" s="25"/>
      <c r="L32" s="26"/>
      <c r="M32" s="59" t="e">
        <f>K32/K31</f>
        <v>#DIV/0!</v>
      </c>
      <c r="N32" s="59" t="e">
        <f>L32/L31</f>
        <v>#DIV/0!</v>
      </c>
      <c r="O32" s="98" t="e">
        <f t="shared" si="19"/>
        <v>#DIV/0!</v>
      </c>
      <c r="P32" s="101" t="e">
        <f t="shared" si="20"/>
        <v>#DIV/0!</v>
      </c>
      <c r="Q32" s="57"/>
      <c r="R32" s="30" t="e">
        <f t="shared" si="21"/>
        <v>#DIV/0!</v>
      </c>
      <c r="S32" s="77" t="e">
        <f t="shared" si="22"/>
        <v>#DIV/0!</v>
      </c>
      <c r="T32" s="62" t="e">
        <f t="shared" si="23"/>
        <v>#DIV/0!</v>
      </c>
    </row>
    <row r="33" spans="1:20" ht="24" customHeight="1" thickBot="1" x14ac:dyDescent="0.3">
      <c r="A33" s="94" t="s">
        <v>47</v>
      </c>
      <c r="B33" s="87"/>
      <c r="C33" s="88"/>
      <c r="D33" s="95"/>
      <c r="E33" s="96">
        <f>E34+E35</f>
        <v>0</v>
      </c>
      <c r="F33" s="56" t="e">
        <f>D33/D31</f>
        <v>#DIV/0!</v>
      </c>
      <c r="G33" s="56" t="e">
        <f>E33/E31</f>
        <v>#DIV/0!</v>
      </c>
      <c r="H33" s="99" t="e">
        <f t="shared" si="17"/>
        <v>#DIV/0!</v>
      </c>
      <c r="I33" s="102" t="e">
        <f t="shared" si="18"/>
        <v>#DIV/0!</v>
      </c>
      <c r="J33" s="5"/>
      <c r="K33" s="95"/>
      <c r="L33" s="96">
        <f>L34+L35</f>
        <v>0</v>
      </c>
      <c r="M33" s="56" t="e">
        <f>K33/K31</f>
        <v>#DIV/0!</v>
      </c>
      <c r="N33" s="56" t="e">
        <f>L33/L31</f>
        <v>#DIV/0!</v>
      </c>
      <c r="O33" s="99" t="e">
        <f t="shared" si="19"/>
        <v>#DIV/0!</v>
      </c>
      <c r="P33" s="102" t="e">
        <f t="shared" si="20"/>
        <v>#DIV/0!</v>
      </c>
      <c r="Q33" s="57"/>
      <c r="R33" s="30" t="e">
        <f t="shared" si="21"/>
        <v>#DIV/0!</v>
      </c>
      <c r="S33" s="77" t="e">
        <f t="shared" si="22"/>
        <v>#DIV/0!</v>
      </c>
      <c r="T33" s="62" t="e">
        <f t="shared" si="23"/>
        <v>#DIV/0!</v>
      </c>
    </row>
    <row r="34" spans="1:20" ht="24" customHeight="1" x14ac:dyDescent="0.25">
      <c r="A34" s="58"/>
      <c r="B34" s="91" t="s">
        <v>46</v>
      </c>
      <c r="C34" s="1"/>
      <c r="D34" s="25"/>
      <c r="E34" s="26"/>
      <c r="F34" s="4"/>
      <c r="G34" s="4" t="e">
        <f>E34/E33</f>
        <v>#DIV/0!</v>
      </c>
      <c r="H34" s="103" t="e">
        <f t="shared" si="17"/>
        <v>#DIV/0!</v>
      </c>
      <c r="I34" s="104" t="e">
        <f t="shared" si="18"/>
        <v>#DIV/0!</v>
      </c>
      <c r="J34" s="1"/>
      <c r="K34" s="25"/>
      <c r="L34" s="26"/>
      <c r="M34" s="4"/>
      <c r="N34" s="4" t="e">
        <f>L34/L33</f>
        <v>#DIV/0!</v>
      </c>
      <c r="O34" s="103" t="e">
        <f t="shared" si="19"/>
        <v>#DIV/0!</v>
      </c>
      <c r="P34" s="104" t="e">
        <f t="shared" si="20"/>
        <v>#DIV/0!</v>
      </c>
      <c r="Q34" s="8"/>
      <c r="R34" s="114" t="e">
        <f t="shared" si="21"/>
        <v>#DIV/0!</v>
      </c>
      <c r="S34" s="115" t="e">
        <f t="shared" si="22"/>
        <v>#DIV/0!</v>
      </c>
      <c r="T34" s="116" t="e">
        <f t="shared" si="23"/>
        <v>#DIV/0!</v>
      </c>
    </row>
    <row r="35" spans="1:20" ht="24" customHeight="1" thickBot="1" x14ac:dyDescent="0.3">
      <c r="A35" s="58"/>
      <c r="B35" s="91" t="s">
        <v>49</v>
      </c>
      <c r="C35" s="1"/>
      <c r="D35" s="25"/>
      <c r="E35" s="26"/>
      <c r="F35" s="4" t="e">
        <f>D35/D33</f>
        <v>#DIV/0!</v>
      </c>
      <c r="G35" s="4" t="e">
        <f>E35/E33</f>
        <v>#DIV/0!</v>
      </c>
      <c r="H35" s="103" t="e">
        <f t="shared" si="17"/>
        <v>#DIV/0!</v>
      </c>
      <c r="I35" s="104" t="e">
        <f t="shared" si="18"/>
        <v>#DIV/0!</v>
      </c>
      <c r="J35" s="1"/>
      <c r="K35" s="25"/>
      <c r="L35" s="26"/>
      <c r="M35" s="4" t="e">
        <f>K35/K33</f>
        <v>#DIV/0!</v>
      </c>
      <c r="N35" s="4" t="e">
        <f>L35/L33</f>
        <v>#DIV/0!</v>
      </c>
      <c r="O35" s="103" t="e">
        <f t="shared" si="19"/>
        <v>#DIV/0!</v>
      </c>
      <c r="P35" s="104" t="e">
        <f t="shared" si="20"/>
        <v>#DIV/0!</v>
      </c>
      <c r="Q35" s="8"/>
      <c r="R35" s="80" t="e">
        <f t="shared" si="21"/>
        <v>#DIV/0!</v>
      </c>
      <c r="S35" s="77" t="e">
        <f t="shared" si="22"/>
        <v>#DIV/0!</v>
      </c>
      <c r="T35" s="81" t="e">
        <f t="shared" si="23"/>
        <v>#DIV/0!</v>
      </c>
    </row>
    <row r="36" spans="1:20" ht="24" customHeight="1" thickBot="1" x14ac:dyDescent="0.3">
      <c r="A36" s="89" t="s">
        <v>12</v>
      </c>
      <c r="B36" s="86"/>
      <c r="C36" s="19"/>
      <c r="D36" s="23">
        <f>D26+D31</f>
        <v>0</v>
      </c>
      <c r="E36" s="24">
        <f>E26+E31</f>
        <v>0</v>
      </c>
      <c r="F36" s="20" t="e">
        <f>F26+F31</f>
        <v>#DIV/0!</v>
      </c>
      <c r="G36" s="20" t="e">
        <f>G26+G31</f>
        <v>#DIV/0!</v>
      </c>
      <c r="H36" s="97" t="e">
        <f t="shared" si="17"/>
        <v>#DIV/0!</v>
      </c>
      <c r="I36" s="100" t="e">
        <f t="shared" si="18"/>
        <v>#DIV/0!</v>
      </c>
      <c r="J36" s="12"/>
      <c r="K36" s="23">
        <v>82914.689000000057</v>
      </c>
      <c r="L36" s="24">
        <v>95555.57299999996</v>
      </c>
      <c r="M36" s="20">
        <f>M26+M31</f>
        <v>0</v>
      </c>
      <c r="N36" s="20">
        <f>N26+N31</f>
        <v>0</v>
      </c>
      <c r="O36" s="97">
        <f t="shared" si="19"/>
        <v>0.15245650864106713</v>
      </c>
      <c r="P36" s="100" t="e">
        <f t="shared" si="20"/>
        <v>#DIV/0!</v>
      </c>
      <c r="Q36" s="8"/>
      <c r="R36" s="30" t="e">
        <f t="shared" si="21"/>
        <v>#DIV/0!</v>
      </c>
      <c r="S36" s="77" t="e">
        <f t="shared" si="22"/>
        <v>#DIV/0!</v>
      </c>
      <c r="T36" s="62" t="e">
        <f t="shared" si="23"/>
        <v>#DIV/0!</v>
      </c>
    </row>
    <row r="37" spans="1:20" ht="24" customHeight="1" x14ac:dyDescent="0.25">
      <c r="A37" s="90" t="s">
        <v>48</v>
      </c>
      <c r="B37" s="5"/>
      <c r="C37" s="1"/>
      <c r="D37" s="25">
        <f t="shared" ref="D37:E37" si="24">D27+D32</f>
        <v>0</v>
      </c>
      <c r="E37" s="26">
        <f t="shared" si="24"/>
        <v>0</v>
      </c>
      <c r="F37" s="59" t="e">
        <f>D37/D36</f>
        <v>#DIV/0!</v>
      </c>
      <c r="G37" s="59" t="e">
        <f>E37/E36</f>
        <v>#DIV/0!</v>
      </c>
      <c r="H37" s="98" t="e">
        <f t="shared" si="17"/>
        <v>#DIV/0!</v>
      </c>
      <c r="I37" s="101" t="e">
        <f t="shared" si="18"/>
        <v>#DIV/0!</v>
      </c>
      <c r="J37" s="5"/>
      <c r="K37" s="25">
        <f t="shared" ref="K37:L37" si="25">K27+K32</f>
        <v>0</v>
      </c>
      <c r="L37" s="26">
        <f t="shared" si="25"/>
        <v>0</v>
      </c>
      <c r="M37" s="59">
        <f>K37/K36</f>
        <v>0</v>
      </c>
      <c r="N37" s="59">
        <f>L37/L36</f>
        <v>0</v>
      </c>
      <c r="O37" s="98" t="e">
        <f t="shared" si="19"/>
        <v>#DIV/0!</v>
      </c>
      <c r="P37" s="101" t="e">
        <f t="shared" si="20"/>
        <v>#DIV/0!</v>
      </c>
      <c r="Q37" s="57"/>
      <c r="R37" s="117" t="e">
        <f t="shared" si="21"/>
        <v>#DIV/0!</v>
      </c>
      <c r="S37" s="118" t="e">
        <f t="shared" si="22"/>
        <v>#DIV/0!</v>
      </c>
      <c r="T37" s="119" t="e">
        <f t="shared" si="23"/>
        <v>#DIV/0!</v>
      </c>
    </row>
    <row r="38" spans="1:20" ht="24" customHeight="1" x14ac:dyDescent="0.25">
      <c r="A38" s="94" t="s">
        <v>47</v>
      </c>
      <c r="B38" s="87"/>
      <c r="C38" s="88"/>
      <c r="D38" s="95">
        <f t="shared" ref="D38:E38" si="26">D28+D33</f>
        <v>0</v>
      </c>
      <c r="E38" s="96">
        <f t="shared" si="26"/>
        <v>0</v>
      </c>
      <c r="F38" s="56" t="e">
        <f>D38/D36</f>
        <v>#DIV/0!</v>
      </c>
      <c r="G38" s="56" t="e">
        <f>E38/E36</f>
        <v>#DIV/0!</v>
      </c>
      <c r="H38" s="99" t="e">
        <f t="shared" si="17"/>
        <v>#DIV/0!</v>
      </c>
      <c r="I38" s="102" t="e">
        <f t="shared" si="18"/>
        <v>#DIV/0!</v>
      </c>
      <c r="J38" s="5"/>
      <c r="K38" s="95">
        <f t="shared" ref="K38:L38" si="27">K28+K33</f>
        <v>0</v>
      </c>
      <c r="L38" s="96">
        <f t="shared" si="27"/>
        <v>0</v>
      </c>
      <c r="M38" s="56">
        <f>K38/K36</f>
        <v>0</v>
      </c>
      <c r="N38" s="56">
        <f>L38/L36</f>
        <v>0</v>
      </c>
      <c r="O38" s="99" t="e">
        <f t="shared" si="19"/>
        <v>#DIV/0!</v>
      </c>
      <c r="P38" s="102" t="e">
        <f t="shared" si="20"/>
        <v>#DIV/0!</v>
      </c>
      <c r="Q38" s="57"/>
      <c r="R38" s="54" t="e">
        <f t="shared" si="21"/>
        <v>#DIV/0!</v>
      </c>
      <c r="S38" s="55" t="e">
        <f t="shared" si="22"/>
        <v>#DIV/0!</v>
      </c>
      <c r="T38" s="63" t="e">
        <f t="shared" si="23"/>
        <v>#DIV/0!</v>
      </c>
    </row>
    <row r="39" spans="1:20" ht="24" customHeight="1" x14ac:dyDescent="0.25">
      <c r="A39" s="58"/>
      <c r="B39" s="91" t="s">
        <v>46</v>
      </c>
      <c r="C39" s="1"/>
      <c r="D39" s="25">
        <f t="shared" ref="D39:E39" si="28">D29+D34</f>
        <v>0</v>
      </c>
      <c r="E39" s="26">
        <f t="shared" si="28"/>
        <v>0</v>
      </c>
      <c r="F39" s="4" t="e">
        <f>D39/D38</f>
        <v>#DIV/0!</v>
      </c>
      <c r="G39" s="4" t="e">
        <f>E39/E38</f>
        <v>#DIV/0!</v>
      </c>
      <c r="H39" s="103" t="e">
        <f t="shared" si="17"/>
        <v>#DIV/0!</v>
      </c>
      <c r="I39" s="104" t="e">
        <f t="shared" si="18"/>
        <v>#DIV/0!</v>
      </c>
      <c r="J39" s="1"/>
      <c r="K39" s="25">
        <f t="shared" ref="K39:L39" si="29">K29+K34</f>
        <v>0</v>
      </c>
      <c r="L39" s="26">
        <f t="shared" si="29"/>
        <v>0</v>
      </c>
      <c r="M39" s="4" t="e">
        <f>K39/K38</f>
        <v>#DIV/0!</v>
      </c>
      <c r="N39" s="4" t="e">
        <f>L39/L38</f>
        <v>#DIV/0!</v>
      </c>
      <c r="O39" s="103" t="e">
        <f t="shared" si="19"/>
        <v>#DIV/0!</v>
      </c>
      <c r="P39" s="104" t="e">
        <f t="shared" si="20"/>
        <v>#DIV/0!</v>
      </c>
      <c r="Q39" s="8"/>
      <c r="R39" s="105" t="e">
        <f t="shared" si="21"/>
        <v>#DIV/0!</v>
      </c>
      <c r="S39" s="106" t="e">
        <f t="shared" si="22"/>
        <v>#DIV/0!</v>
      </c>
      <c r="T39" s="107" t="e">
        <f t="shared" si="23"/>
        <v>#DIV/0!</v>
      </c>
    </row>
    <row r="40" spans="1:20" ht="24" customHeight="1" thickBot="1" x14ac:dyDescent="0.3">
      <c r="A40" s="92"/>
      <c r="B40" s="93" t="s">
        <v>49</v>
      </c>
      <c r="C40" s="16"/>
      <c r="D40" s="27">
        <f t="shared" ref="D40:E40" si="30">D30+D35</f>
        <v>0</v>
      </c>
      <c r="E40" s="28">
        <f t="shared" si="30"/>
        <v>0</v>
      </c>
      <c r="F40" s="17" t="e">
        <f>D40/D38</f>
        <v>#DIV/0!</v>
      </c>
      <c r="G40" s="17" t="e">
        <f>E40/E38</f>
        <v>#DIV/0!</v>
      </c>
      <c r="H40" s="112" t="e">
        <f t="shared" si="17"/>
        <v>#DIV/0!</v>
      </c>
      <c r="I40" s="113" t="e">
        <f t="shared" si="18"/>
        <v>#DIV/0!</v>
      </c>
      <c r="J40" s="1"/>
      <c r="K40" s="27">
        <f t="shared" ref="K40:L40" si="31">K30+K35</f>
        <v>0</v>
      </c>
      <c r="L40" s="28">
        <f t="shared" si="31"/>
        <v>0</v>
      </c>
      <c r="M40" s="17" t="e">
        <f>K40/K38</f>
        <v>#DIV/0!</v>
      </c>
      <c r="N40" s="17" t="e">
        <f>L40/L38</f>
        <v>#DIV/0!</v>
      </c>
      <c r="O40" s="112" t="e">
        <f t="shared" si="19"/>
        <v>#DIV/0!</v>
      </c>
      <c r="P40" s="113" t="e">
        <f t="shared" si="20"/>
        <v>#DIV/0!</v>
      </c>
      <c r="Q40" s="8"/>
      <c r="R40" s="80" t="e">
        <f t="shared" si="21"/>
        <v>#DIV/0!</v>
      </c>
      <c r="S40" s="77" t="e">
        <f t="shared" si="22"/>
        <v>#DIV/0!</v>
      </c>
      <c r="T40" s="81" t="e">
        <f t="shared" si="23"/>
        <v>#DIV/0!</v>
      </c>
    </row>
    <row r="41" spans="1:20" ht="24.75" customHeight="1" thickBot="1" x14ac:dyDescent="0.3"/>
    <row r="42" spans="1:20" ht="15" customHeight="1" x14ac:dyDescent="0.25">
      <c r="A42" s="358" t="s">
        <v>2</v>
      </c>
      <c r="B42" s="378"/>
      <c r="C42" s="378"/>
      <c r="D42" s="369" t="s">
        <v>1</v>
      </c>
      <c r="E42" s="387"/>
      <c r="F42" s="370" t="s">
        <v>13</v>
      </c>
      <c r="G42" s="370"/>
      <c r="H42" s="388" t="s">
        <v>36</v>
      </c>
      <c r="I42" s="387"/>
      <c r="J42" s="1"/>
      <c r="K42" s="369" t="s">
        <v>19</v>
      </c>
      <c r="L42" s="387"/>
      <c r="M42" s="370" t="s">
        <v>13</v>
      </c>
      <c r="N42" s="370"/>
      <c r="O42" s="388" t="s">
        <v>36</v>
      </c>
      <c r="P42" s="387"/>
      <c r="Q42" s="8"/>
      <c r="R42" s="369" t="s">
        <v>22</v>
      </c>
      <c r="S42" s="370"/>
      <c r="T42" s="111" t="s">
        <v>0</v>
      </c>
    </row>
    <row r="43" spans="1:20" ht="15" customHeight="1" x14ac:dyDescent="0.25">
      <c r="A43" s="375"/>
      <c r="B43" s="379"/>
      <c r="C43" s="379"/>
      <c r="D43" s="389" t="s">
        <v>44</v>
      </c>
      <c r="E43" s="390"/>
      <c r="F43" s="391" t="str">
        <f>D43</f>
        <v>jan - mar</v>
      </c>
      <c r="G43" s="391"/>
      <c r="H43" s="389" t="str">
        <f>F43</f>
        <v>jan - mar</v>
      </c>
      <c r="I43" s="390"/>
      <c r="J43" s="1"/>
      <c r="K43" s="389" t="str">
        <f>D43</f>
        <v>jan - mar</v>
      </c>
      <c r="L43" s="390"/>
      <c r="M43" s="391" t="str">
        <f>D43</f>
        <v>jan - mar</v>
      </c>
      <c r="N43" s="391"/>
      <c r="O43" s="389" t="str">
        <f>D43</f>
        <v>jan - mar</v>
      </c>
      <c r="P43" s="390"/>
      <c r="Q43" s="8"/>
      <c r="R43" s="389" t="str">
        <f>D43</f>
        <v>jan - mar</v>
      </c>
      <c r="S43" s="391"/>
      <c r="T43" s="109" t="s">
        <v>37</v>
      </c>
    </row>
    <row r="44" spans="1:20" ht="15.75" customHeight="1" thickBot="1" x14ac:dyDescent="0.3">
      <c r="A44" s="375"/>
      <c r="B44" s="379"/>
      <c r="C44" s="379"/>
      <c r="D44" s="108">
        <v>2016</v>
      </c>
      <c r="E44" s="109">
        <v>2017</v>
      </c>
      <c r="F44" s="110">
        <f>D44</f>
        <v>2016</v>
      </c>
      <c r="G44" s="110">
        <f>E44</f>
        <v>2017</v>
      </c>
      <c r="H44" s="108" t="s">
        <v>1</v>
      </c>
      <c r="I44" s="109" t="s">
        <v>14</v>
      </c>
      <c r="J44" s="1"/>
      <c r="K44" s="108">
        <f>D44</f>
        <v>2016</v>
      </c>
      <c r="L44" s="109">
        <f>E44</f>
        <v>2017</v>
      </c>
      <c r="M44" s="110">
        <f>F44</f>
        <v>2016</v>
      </c>
      <c r="N44" s="109">
        <f>G44</f>
        <v>2017</v>
      </c>
      <c r="O44" s="110">
        <v>1000</v>
      </c>
      <c r="P44" s="109" t="s">
        <v>14</v>
      </c>
      <c r="Q44" s="8"/>
      <c r="R44" s="108">
        <f>D44</f>
        <v>2016</v>
      </c>
      <c r="S44" s="110">
        <f>E44</f>
        <v>2017</v>
      </c>
      <c r="T44" s="109" t="s">
        <v>23</v>
      </c>
    </row>
    <row r="45" spans="1:20" ht="24" customHeight="1" thickBot="1" x14ac:dyDescent="0.3">
      <c r="A45" s="89" t="s">
        <v>29</v>
      </c>
      <c r="B45" s="86"/>
      <c r="C45" s="19"/>
      <c r="D45" s="23"/>
      <c r="E45" s="24"/>
      <c r="F45" s="20" t="e">
        <f>D45/D55</f>
        <v>#DIV/0!</v>
      </c>
      <c r="G45" s="20" t="e">
        <f>E45/E55</f>
        <v>#DIV/0!</v>
      </c>
      <c r="H45" s="97" t="e">
        <f t="shared" ref="H45:H59" si="32">(E45-D45)/D45</f>
        <v>#DIV/0!</v>
      </c>
      <c r="I45" s="100" t="e">
        <f t="shared" ref="I45:I59" si="33">(G45-F45)/F45</f>
        <v>#DIV/0!</v>
      </c>
      <c r="J45" s="12"/>
      <c r="K45" s="23"/>
      <c r="L45" s="24"/>
      <c r="M45" s="20">
        <f>K45/K55</f>
        <v>0</v>
      </c>
      <c r="N45" s="20">
        <f>L45/L55</f>
        <v>0</v>
      </c>
      <c r="O45" s="97" t="e">
        <f t="shared" ref="O45:O59" si="34">(L45-K45)/K45</f>
        <v>#DIV/0!</v>
      </c>
      <c r="P45" s="100" t="e">
        <f t="shared" ref="P45:P59" si="35">(N45-M45)/M45</f>
        <v>#DIV/0!</v>
      </c>
      <c r="Q45" s="52"/>
      <c r="R45" s="30" t="e">
        <f>(K45/D45)*10</f>
        <v>#DIV/0!</v>
      </c>
      <c r="S45" s="77" t="e">
        <f>(L45/E45)*10</f>
        <v>#DIV/0!</v>
      </c>
      <c r="T45" s="62" t="e">
        <f>(S45-R45)/R45</f>
        <v>#DIV/0!</v>
      </c>
    </row>
    <row r="46" spans="1:20" ht="24" customHeight="1" x14ac:dyDescent="0.25">
      <c r="A46" s="90" t="s">
        <v>48</v>
      </c>
      <c r="B46" s="5"/>
      <c r="C46" s="1"/>
      <c r="D46" s="25"/>
      <c r="E46" s="26"/>
      <c r="F46" s="59" t="e">
        <f>D46/D45</f>
        <v>#DIV/0!</v>
      </c>
      <c r="G46" s="59" t="e">
        <f>E46/E45</f>
        <v>#DIV/0!</v>
      </c>
      <c r="H46" s="98" t="e">
        <f t="shared" si="32"/>
        <v>#DIV/0!</v>
      </c>
      <c r="I46" s="101" t="e">
        <f t="shared" si="33"/>
        <v>#DIV/0!</v>
      </c>
      <c r="J46" s="5"/>
      <c r="K46" s="25"/>
      <c r="L46" s="26"/>
      <c r="M46" s="59" t="e">
        <f>K46/K45</f>
        <v>#DIV/0!</v>
      </c>
      <c r="N46" s="59" t="e">
        <f>L46/L45</f>
        <v>#DIV/0!</v>
      </c>
      <c r="O46" s="98" t="e">
        <f t="shared" si="34"/>
        <v>#DIV/0!</v>
      </c>
      <c r="P46" s="101" t="e">
        <f t="shared" si="35"/>
        <v>#DIV/0!</v>
      </c>
      <c r="Q46" s="57"/>
      <c r="R46" s="33" t="e">
        <f t="shared" ref="R46:R59" si="36">(K46/D46)*10</f>
        <v>#DIV/0!</v>
      </c>
      <c r="S46" s="34" t="e">
        <f t="shared" ref="S46:S59" si="37">(L46/E46)*10</f>
        <v>#DIV/0!</v>
      </c>
      <c r="T46" s="61" t="e">
        <f t="shared" ref="T46:T59" si="38">(S46-R46)/R46</f>
        <v>#DIV/0!</v>
      </c>
    </row>
    <row r="47" spans="1:20" ht="24" customHeight="1" x14ac:dyDescent="0.25">
      <c r="A47" s="94" t="s">
        <v>47</v>
      </c>
      <c r="B47" s="87"/>
      <c r="C47" s="88"/>
      <c r="D47" s="95"/>
      <c r="E47" s="96">
        <f>E48+E49</f>
        <v>0</v>
      </c>
      <c r="F47" s="56" t="e">
        <f>D47/D45</f>
        <v>#DIV/0!</v>
      </c>
      <c r="G47" s="56" t="e">
        <f>E47/E45</f>
        <v>#DIV/0!</v>
      </c>
      <c r="H47" s="99" t="e">
        <f t="shared" si="32"/>
        <v>#DIV/0!</v>
      </c>
      <c r="I47" s="102" t="e">
        <f t="shared" si="33"/>
        <v>#DIV/0!</v>
      </c>
      <c r="J47" s="5"/>
      <c r="K47" s="95"/>
      <c r="L47" s="96">
        <f>L48+L49</f>
        <v>0</v>
      </c>
      <c r="M47" s="56" t="e">
        <f>K47/K45</f>
        <v>#DIV/0!</v>
      </c>
      <c r="N47" s="56" t="e">
        <f>L47/L45</f>
        <v>#DIV/0!</v>
      </c>
      <c r="O47" s="99" t="e">
        <f t="shared" si="34"/>
        <v>#DIV/0!</v>
      </c>
      <c r="P47" s="102" t="e">
        <f t="shared" si="35"/>
        <v>#DIV/0!</v>
      </c>
      <c r="Q47" s="57"/>
      <c r="R47" s="78" t="e">
        <f t="shared" si="36"/>
        <v>#DIV/0!</v>
      </c>
      <c r="S47" s="79" t="e">
        <f t="shared" si="37"/>
        <v>#DIV/0!</v>
      </c>
      <c r="T47" s="63" t="e">
        <f t="shared" si="38"/>
        <v>#DIV/0!</v>
      </c>
    </row>
    <row r="48" spans="1:20" ht="24" customHeight="1" x14ac:dyDescent="0.25">
      <c r="A48" s="58"/>
      <c r="B48" s="91" t="s">
        <v>46</v>
      </c>
      <c r="C48" s="1"/>
      <c r="D48" s="25"/>
      <c r="E48" s="26"/>
      <c r="F48" s="59"/>
      <c r="G48" s="59" t="e">
        <f>E48/E47</f>
        <v>#DIV/0!</v>
      </c>
      <c r="H48" s="103" t="e">
        <f t="shared" si="32"/>
        <v>#DIV/0!</v>
      </c>
      <c r="I48" s="104" t="e">
        <f t="shared" si="33"/>
        <v>#DIV/0!</v>
      </c>
      <c r="J48" s="5"/>
      <c r="K48" s="25"/>
      <c r="L48" s="26"/>
      <c r="M48" s="59"/>
      <c r="N48" s="59" t="e">
        <f>L48/L47</f>
        <v>#DIV/0!</v>
      </c>
      <c r="O48" s="103" t="e">
        <f t="shared" si="34"/>
        <v>#DIV/0!</v>
      </c>
      <c r="P48" s="104" t="e">
        <f t="shared" si="35"/>
        <v>#DIV/0!</v>
      </c>
      <c r="Q48" s="57"/>
      <c r="R48" s="105" t="e">
        <f t="shared" si="36"/>
        <v>#DIV/0!</v>
      </c>
      <c r="S48" s="106" t="e">
        <f t="shared" si="37"/>
        <v>#DIV/0!</v>
      </c>
      <c r="T48" s="107" t="e">
        <f t="shared" si="38"/>
        <v>#DIV/0!</v>
      </c>
    </row>
    <row r="49" spans="1:20" ht="24" customHeight="1" thickBot="1" x14ac:dyDescent="0.3">
      <c r="A49" s="58"/>
      <c r="B49" s="91" t="s">
        <v>49</v>
      </c>
      <c r="C49" s="1"/>
      <c r="D49" s="25"/>
      <c r="E49" s="26"/>
      <c r="F49" s="59" t="e">
        <f>D49/D47</f>
        <v>#DIV/0!</v>
      </c>
      <c r="G49" s="59" t="e">
        <f>E49/E47</f>
        <v>#DIV/0!</v>
      </c>
      <c r="H49" s="103" t="e">
        <f t="shared" si="32"/>
        <v>#DIV/0!</v>
      </c>
      <c r="I49" s="104" t="e">
        <f t="shared" si="33"/>
        <v>#DIV/0!</v>
      </c>
      <c r="J49" s="5"/>
      <c r="K49" s="25"/>
      <c r="L49" s="26"/>
      <c r="M49" s="59" t="e">
        <f>K49/K47</f>
        <v>#DIV/0!</v>
      </c>
      <c r="N49" s="59" t="e">
        <f>L49/L47</f>
        <v>#DIV/0!</v>
      </c>
      <c r="O49" s="103" t="e">
        <f t="shared" si="34"/>
        <v>#DIV/0!</v>
      </c>
      <c r="P49" s="104" t="e">
        <f t="shared" si="35"/>
        <v>#DIV/0!</v>
      </c>
      <c r="Q49" s="57"/>
      <c r="R49" s="80" t="e">
        <f t="shared" si="36"/>
        <v>#DIV/0!</v>
      </c>
      <c r="S49" s="77" t="e">
        <f t="shared" si="37"/>
        <v>#DIV/0!</v>
      </c>
      <c r="T49" s="81" t="e">
        <f t="shared" si="38"/>
        <v>#DIV/0!</v>
      </c>
    </row>
    <row r="50" spans="1:20" ht="24" customHeight="1" thickBot="1" x14ac:dyDescent="0.3">
      <c r="A50" s="89" t="s">
        <v>30</v>
      </c>
      <c r="B50" s="86"/>
      <c r="C50" s="19"/>
      <c r="D50" s="23"/>
      <c r="E50" s="24"/>
      <c r="F50" s="20" t="e">
        <f>D50/D55</f>
        <v>#DIV/0!</v>
      </c>
      <c r="G50" s="20" t="e">
        <f>E50/E55</f>
        <v>#DIV/0!</v>
      </c>
      <c r="H50" s="97" t="e">
        <f t="shared" si="32"/>
        <v>#DIV/0!</v>
      </c>
      <c r="I50" s="100" t="e">
        <f t="shared" si="33"/>
        <v>#DIV/0!</v>
      </c>
      <c r="J50" s="5"/>
      <c r="K50" s="23"/>
      <c r="L50" s="24"/>
      <c r="M50" s="20">
        <f>K50/K55</f>
        <v>0</v>
      </c>
      <c r="N50" s="20">
        <f>L50/L55</f>
        <v>0</v>
      </c>
      <c r="O50" s="97" t="e">
        <f t="shared" si="34"/>
        <v>#DIV/0!</v>
      </c>
      <c r="P50" s="100" t="e">
        <f t="shared" si="35"/>
        <v>#DIV/0!</v>
      </c>
      <c r="Q50" s="57"/>
      <c r="R50" s="30" t="e">
        <f t="shared" si="36"/>
        <v>#DIV/0!</v>
      </c>
      <c r="S50" s="77" t="e">
        <f t="shared" si="37"/>
        <v>#DIV/0!</v>
      </c>
      <c r="T50" s="62" t="e">
        <f t="shared" si="38"/>
        <v>#DIV/0!</v>
      </c>
    </row>
    <row r="51" spans="1:20" ht="24" customHeight="1" thickBot="1" x14ac:dyDescent="0.3">
      <c r="A51" s="90" t="s">
        <v>48</v>
      </c>
      <c r="B51" s="5"/>
      <c r="C51" s="1"/>
      <c r="D51" s="25"/>
      <c r="E51" s="26"/>
      <c r="F51" s="59" t="e">
        <f>D51/D50</f>
        <v>#DIV/0!</v>
      </c>
      <c r="G51" s="59" t="e">
        <f>E51/E50</f>
        <v>#DIV/0!</v>
      </c>
      <c r="H51" s="98" t="e">
        <f t="shared" si="32"/>
        <v>#DIV/0!</v>
      </c>
      <c r="I51" s="101" t="e">
        <f t="shared" si="33"/>
        <v>#DIV/0!</v>
      </c>
      <c r="J51" s="5"/>
      <c r="K51" s="25"/>
      <c r="L51" s="26"/>
      <c r="M51" s="59" t="e">
        <f>K51/K50</f>
        <v>#DIV/0!</v>
      </c>
      <c r="N51" s="59" t="e">
        <f>L51/L50</f>
        <v>#DIV/0!</v>
      </c>
      <c r="O51" s="98" t="e">
        <f t="shared" si="34"/>
        <v>#DIV/0!</v>
      </c>
      <c r="P51" s="101" t="e">
        <f t="shared" si="35"/>
        <v>#DIV/0!</v>
      </c>
      <c r="Q51" s="57"/>
      <c r="R51" s="30" t="e">
        <f t="shared" si="36"/>
        <v>#DIV/0!</v>
      </c>
      <c r="S51" s="77" t="e">
        <f t="shared" si="37"/>
        <v>#DIV/0!</v>
      </c>
      <c r="T51" s="62" t="e">
        <f t="shared" si="38"/>
        <v>#DIV/0!</v>
      </c>
    </row>
    <row r="52" spans="1:20" ht="24" customHeight="1" thickBot="1" x14ac:dyDescent="0.3">
      <c r="A52" s="94" t="s">
        <v>47</v>
      </c>
      <c r="B52" s="87"/>
      <c r="C52" s="88"/>
      <c r="D52" s="95"/>
      <c r="E52" s="96">
        <f>E53+E54</f>
        <v>0</v>
      </c>
      <c r="F52" s="56" t="e">
        <f>D52/D50</f>
        <v>#DIV/0!</v>
      </c>
      <c r="G52" s="56" t="e">
        <f>E52/E50</f>
        <v>#DIV/0!</v>
      </c>
      <c r="H52" s="99" t="e">
        <f t="shared" si="32"/>
        <v>#DIV/0!</v>
      </c>
      <c r="I52" s="102" t="e">
        <f t="shared" si="33"/>
        <v>#DIV/0!</v>
      </c>
      <c r="J52" s="5"/>
      <c r="K52" s="95"/>
      <c r="L52" s="96">
        <f>L53+L54</f>
        <v>0</v>
      </c>
      <c r="M52" s="56" t="e">
        <f>K52/K50</f>
        <v>#DIV/0!</v>
      </c>
      <c r="N52" s="56" t="e">
        <f>L52/L50</f>
        <v>#DIV/0!</v>
      </c>
      <c r="O52" s="99" t="e">
        <f t="shared" si="34"/>
        <v>#DIV/0!</v>
      </c>
      <c r="P52" s="102" t="e">
        <f t="shared" si="35"/>
        <v>#DIV/0!</v>
      </c>
      <c r="Q52" s="57"/>
      <c r="R52" s="30" t="e">
        <f t="shared" si="36"/>
        <v>#DIV/0!</v>
      </c>
      <c r="S52" s="77" t="e">
        <f t="shared" si="37"/>
        <v>#DIV/0!</v>
      </c>
      <c r="T52" s="62" t="e">
        <f t="shared" si="38"/>
        <v>#DIV/0!</v>
      </c>
    </row>
    <row r="53" spans="1:20" ht="24" customHeight="1" x14ac:dyDescent="0.25">
      <c r="A53" s="58"/>
      <c r="B53" s="91" t="s">
        <v>46</v>
      </c>
      <c r="C53" s="1"/>
      <c r="D53" s="25"/>
      <c r="E53" s="26"/>
      <c r="F53" s="4"/>
      <c r="G53" s="4" t="e">
        <f>E53/E52</f>
        <v>#DIV/0!</v>
      </c>
      <c r="H53" s="103" t="e">
        <f t="shared" si="32"/>
        <v>#DIV/0!</v>
      </c>
      <c r="I53" s="104" t="e">
        <f t="shared" si="33"/>
        <v>#DIV/0!</v>
      </c>
      <c r="J53" s="1"/>
      <c r="K53" s="25"/>
      <c r="L53" s="26"/>
      <c r="M53" s="4"/>
      <c r="N53" s="4" t="e">
        <f>L53/L52</f>
        <v>#DIV/0!</v>
      </c>
      <c r="O53" s="103" t="e">
        <f t="shared" si="34"/>
        <v>#DIV/0!</v>
      </c>
      <c r="P53" s="104" t="e">
        <f t="shared" si="35"/>
        <v>#DIV/0!</v>
      </c>
      <c r="Q53" s="8"/>
      <c r="R53" s="114" t="e">
        <f t="shared" si="36"/>
        <v>#DIV/0!</v>
      </c>
      <c r="S53" s="115" t="e">
        <f t="shared" si="37"/>
        <v>#DIV/0!</v>
      </c>
      <c r="T53" s="116" t="e">
        <f t="shared" si="38"/>
        <v>#DIV/0!</v>
      </c>
    </row>
    <row r="54" spans="1:20" ht="24" customHeight="1" thickBot="1" x14ac:dyDescent="0.3">
      <c r="A54" s="58"/>
      <c r="B54" s="91" t="s">
        <v>49</v>
      </c>
      <c r="C54" s="1"/>
      <c r="D54" s="25"/>
      <c r="E54" s="26"/>
      <c r="F54" s="4" t="e">
        <f>D54/D52</f>
        <v>#DIV/0!</v>
      </c>
      <c r="G54" s="4" t="e">
        <f>E54/E52</f>
        <v>#DIV/0!</v>
      </c>
      <c r="H54" s="103" t="e">
        <f t="shared" si="32"/>
        <v>#DIV/0!</v>
      </c>
      <c r="I54" s="104" t="e">
        <f t="shared" si="33"/>
        <v>#DIV/0!</v>
      </c>
      <c r="J54" s="1"/>
      <c r="K54" s="25"/>
      <c r="L54" s="26"/>
      <c r="M54" s="4" t="e">
        <f>K54/K52</f>
        <v>#DIV/0!</v>
      </c>
      <c r="N54" s="4" t="e">
        <f>L54/L52</f>
        <v>#DIV/0!</v>
      </c>
      <c r="O54" s="103" t="e">
        <f t="shared" si="34"/>
        <v>#DIV/0!</v>
      </c>
      <c r="P54" s="104" t="e">
        <f t="shared" si="35"/>
        <v>#DIV/0!</v>
      </c>
      <c r="Q54" s="8"/>
      <c r="R54" s="80" t="e">
        <f t="shared" si="36"/>
        <v>#DIV/0!</v>
      </c>
      <c r="S54" s="77" t="e">
        <f t="shared" si="37"/>
        <v>#DIV/0!</v>
      </c>
      <c r="T54" s="81" t="e">
        <f t="shared" si="38"/>
        <v>#DIV/0!</v>
      </c>
    </row>
    <row r="55" spans="1:20" ht="24" customHeight="1" thickBot="1" x14ac:dyDescent="0.3">
      <c r="A55" s="89" t="s">
        <v>12</v>
      </c>
      <c r="B55" s="86"/>
      <c r="C55" s="19"/>
      <c r="D55" s="23">
        <f>D45+D50</f>
        <v>0</v>
      </c>
      <c r="E55" s="24">
        <f>E45+E50</f>
        <v>0</v>
      </c>
      <c r="F55" s="20" t="e">
        <f>F45+F50</f>
        <v>#DIV/0!</v>
      </c>
      <c r="G55" s="20" t="e">
        <f>G45+G50</f>
        <v>#DIV/0!</v>
      </c>
      <c r="H55" s="97" t="e">
        <f t="shared" si="32"/>
        <v>#DIV/0!</v>
      </c>
      <c r="I55" s="100" t="e">
        <f t="shared" si="33"/>
        <v>#DIV/0!</v>
      </c>
      <c r="J55" s="12"/>
      <c r="K55" s="23">
        <v>82914.689000000057</v>
      </c>
      <c r="L55" s="24">
        <v>95555.57299999996</v>
      </c>
      <c r="M55" s="20">
        <f>M45+M50</f>
        <v>0</v>
      </c>
      <c r="N55" s="20">
        <f>N45+N50</f>
        <v>0</v>
      </c>
      <c r="O55" s="97">
        <f t="shared" si="34"/>
        <v>0.15245650864106713</v>
      </c>
      <c r="P55" s="100" t="e">
        <f t="shared" si="35"/>
        <v>#DIV/0!</v>
      </c>
      <c r="Q55" s="8"/>
      <c r="R55" s="30" t="e">
        <f t="shared" si="36"/>
        <v>#DIV/0!</v>
      </c>
      <c r="S55" s="77" t="e">
        <f t="shared" si="37"/>
        <v>#DIV/0!</v>
      </c>
      <c r="T55" s="62" t="e">
        <f t="shared" si="38"/>
        <v>#DIV/0!</v>
      </c>
    </row>
    <row r="56" spans="1:20" ht="24" customHeight="1" x14ac:dyDescent="0.25">
      <c r="A56" s="90" t="s">
        <v>48</v>
      </c>
      <c r="B56" s="5"/>
      <c r="C56" s="1"/>
      <c r="D56" s="25">
        <f t="shared" ref="D56:E56" si="39">D46+D51</f>
        <v>0</v>
      </c>
      <c r="E56" s="26">
        <f t="shared" si="39"/>
        <v>0</v>
      </c>
      <c r="F56" s="59" t="e">
        <f>D56/D55</f>
        <v>#DIV/0!</v>
      </c>
      <c r="G56" s="59" t="e">
        <f>E56/E55</f>
        <v>#DIV/0!</v>
      </c>
      <c r="H56" s="98" t="e">
        <f t="shared" si="32"/>
        <v>#DIV/0!</v>
      </c>
      <c r="I56" s="101" t="e">
        <f t="shared" si="33"/>
        <v>#DIV/0!</v>
      </c>
      <c r="J56" s="5"/>
      <c r="K56" s="25">
        <f t="shared" ref="K56:L56" si="40">K46+K51</f>
        <v>0</v>
      </c>
      <c r="L56" s="26">
        <f t="shared" si="40"/>
        <v>0</v>
      </c>
      <c r="M56" s="59">
        <f>K56/K55</f>
        <v>0</v>
      </c>
      <c r="N56" s="59">
        <f>L56/L55</f>
        <v>0</v>
      </c>
      <c r="O56" s="98" t="e">
        <f t="shared" si="34"/>
        <v>#DIV/0!</v>
      </c>
      <c r="P56" s="101" t="e">
        <f t="shared" si="35"/>
        <v>#DIV/0!</v>
      </c>
      <c r="Q56" s="57"/>
      <c r="R56" s="117" t="e">
        <f t="shared" si="36"/>
        <v>#DIV/0!</v>
      </c>
      <c r="S56" s="118" t="e">
        <f t="shared" si="37"/>
        <v>#DIV/0!</v>
      </c>
      <c r="T56" s="119" t="e">
        <f t="shared" si="38"/>
        <v>#DIV/0!</v>
      </c>
    </row>
    <row r="57" spans="1:20" ht="24" customHeight="1" x14ac:dyDescent="0.25">
      <c r="A57" s="94" t="s">
        <v>47</v>
      </c>
      <c r="B57" s="87"/>
      <c r="C57" s="88"/>
      <c r="D57" s="95">
        <f t="shared" ref="D57:E57" si="41">D47+D52</f>
        <v>0</v>
      </c>
      <c r="E57" s="96">
        <f t="shared" si="41"/>
        <v>0</v>
      </c>
      <c r="F57" s="56" t="e">
        <f>D57/D55</f>
        <v>#DIV/0!</v>
      </c>
      <c r="G57" s="56" t="e">
        <f>E57/E55</f>
        <v>#DIV/0!</v>
      </c>
      <c r="H57" s="99" t="e">
        <f t="shared" si="32"/>
        <v>#DIV/0!</v>
      </c>
      <c r="I57" s="102" t="e">
        <f t="shared" si="33"/>
        <v>#DIV/0!</v>
      </c>
      <c r="J57" s="5"/>
      <c r="K57" s="95">
        <f t="shared" ref="K57:L57" si="42">K47+K52</f>
        <v>0</v>
      </c>
      <c r="L57" s="96">
        <f t="shared" si="42"/>
        <v>0</v>
      </c>
      <c r="M57" s="56">
        <f>K57/K55</f>
        <v>0</v>
      </c>
      <c r="N57" s="56">
        <f>L57/L55</f>
        <v>0</v>
      </c>
      <c r="O57" s="99" t="e">
        <f t="shared" si="34"/>
        <v>#DIV/0!</v>
      </c>
      <c r="P57" s="102" t="e">
        <f t="shared" si="35"/>
        <v>#DIV/0!</v>
      </c>
      <c r="Q57" s="57"/>
      <c r="R57" s="54" t="e">
        <f t="shared" si="36"/>
        <v>#DIV/0!</v>
      </c>
      <c r="S57" s="55" t="e">
        <f t="shared" si="37"/>
        <v>#DIV/0!</v>
      </c>
      <c r="T57" s="63" t="e">
        <f t="shared" si="38"/>
        <v>#DIV/0!</v>
      </c>
    </row>
    <row r="58" spans="1:20" ht="24" customHeight="1" x14ac:dyDescent="0.25">
      <c r="A58" s="58"/>
      <c r="B58" s="91" t="s">
        <v>46</v>
      </c>
      <c r="C58" s="1"/>
      <c r="D58" s="25">
        <f t="shared" ref="D58:E58" si="43">D48+D53</f>
        <v>0</v>
      </c>
      <c r="E58" s="26">
        <f t="shared" si="43"/>
        <v>0</v>
      </c>
      <c r="F58" s="4" t="e">
        <f>D58/D57</f>
        <v>#DIV/0!</v>
      </c>
      <c r="G58" s="4" t="e">
        <f>E58/E57</f>
        <v>#DIV/0!</v>
      </c>
      <c r="H58" s="103" t="e">
        <f t="shared" si="32"/>
        <v>#DIV/0!</v>
      </c>
      <c r="I58" s="104" t="e">
        <f t="shared" si="33"/>
        <v>#DIV/0!</v>
      </c>
      <c r="J58" s="1"/>
      <c r="K58" s="25">
        <f t="shared" ref="K58:L58" si="44">K48+K53</f>
        <v>0</v>
      </c>
      <c r="L58" s="26">
        <f t="shared" si="44"/>
        <v>0</v>
      </c>
      <c r="M58" s="4" t="e">
        <f>K58/K57</f>
        <v>#DIV/0!</v>
      </c>
      <c r="N58" s="4" t="e">
        <f>L58/L57</f>
        <v>#DIV/0!</v>
      </c>
      <c r="O58" s="103" t="e">
        <f t="shared" si="34"/>
        <v>#DIV/0!</v>
      </c>
      <c r="P58" s="104" t="e">
        <f t="shared" si="35"/>
        <v>#DIV/0!</v>
      </c>
      <c r="Q58" s="8"/>
      <c r="R58" s="105" t="e">
        <f t="shared" si="36"/>
        <v>#DIV/0!</v>
      </c>
      <c r="S58" s="106" t="e">
        <f t="shared" si="37"/>
        <v>#DIV/0!</v>
      </c>
      <c r="T58" s="107" t="e">
        <f t="shared" si="38"/>
        <v>#DIV/0!</v>
      </c>
    </row>
    <row r="59" spans="1:20" ht="24" customHeight="1" thickBot="1" x14ac:dyDescent="0.3">
      <c r="A59" s="92"/>
      <c r="B59" s="93" t="s">
        <v>49</v>
      </c>
      <c r="C59" s="16"/>
      <c r="D59" s="27">
        <f t="shared" ref="D59:E59" si="45">D49+D54</f>
        <v>0</v>
      </c>
      <c r="E59" s="28">
        <f t="shared" si="45"/>
        <v>0</v>
      </c>
      <c r="F59" s="17" t="e">
        <f>D59/D57</f>
        <v>#DIV/0!</v>
      </c>
      <c r="G59" s="17" t="e">
        <f>E59/E57</f>
        <v>#DIV/0!</v>
      </c>
      <c r="H59" s="112" t="e">
        <f t="shared" si="32"/>
        <v>#DIV/0!</v>
      </c>
      <c r="I59" s="113" t="e">
        <f t="shared" si="33"/>
        <v>#DIV/0!</v>
      </c>
      <c r="J59" s="1"/>
      <c r="K59" s="27">
        <f t="shared" ref="K59:L59" si="46">K49+K54</f>
        <v>0</v>
      </c>
      <c r="L59" s="28">
        <f t="shared" si="46"/>
        <v>0</v>
      </c>
      <c r="M59" s="17" t="e">
        <f>K59/K57</f>
        <v>#DIV/0!</v>
      </c>
      <c r="N59" s="17" t="e">
        <f>L59/L57</f>
        <v>#DIV/0!</v>
      </c>
      <c r="O59" s="112" t="e">
        <f t="shared" si="34"/>
        <v>#DIV/0!</v>
      </c>
      <c r="P59" s="113" t="e">
        <f t="shared" si="35"/>
        <v>#DIV/0!</v>
      </c>
      <c r="Q59" s="8"/>
      <c r="R59" s="80" t="e">
        <f t="shared" si="36"/>
        <v>#DIV/0!</v>
      </c>
      <c r="S59" s="77" t="e">
        <f t="shared" si="37"/>
        <v>#DIV/0!</v>
      </c>
      <c r="T59" s="81" t="e">
        <f t="shared" si="38"/>
        <v>#DIV/0!</v>
      </c>
    </row>
  </sheetData>
  <mergeCells count="45">
    <mergeCell ref="M42:N42"/>
    <mergeCell ref="O42:P42"/>
    <mergeCell ref="R42:S42"/>
    <mergeCell ref="D43:E43"/>
    <mergeCell ref="F43:G43"/>
    <mergeCell ref="H43:I43"/>
    <mergeCell ref="K43:L43"/>
    <mergeCell ref="M43:N43"/>
    <mergeCell ref="O43:P43"/>
    <mergeCell ref="R43:S43"/>
    <mergeCell ref="A42:C44"/>
    <mergeCell ref="D42:E42"/>
    <mergeCell ref="F42:G42"/>
    <mergeCell ref="H42:I42"/>
    <mergeCell ref="K42:L42"/>
    <mergeCell ref="M23:N23"/>
    <mergeCell ref="O23:P23"/>
    <mergeCell ref="R23:S23"/>
    <mergeCell ref="D24:E24"/>
    <mergeCell ref="F24:G24"/>
    <mergeCell ref="H24:I24"/>
    <mergeCell ref="K24:L24"/>
    <mergeCell ref="M24:N24"/>
    <mergeCell ref="O24:P24"/>
    <mergeCell ref="R24:S24"/>
    <mergeCell ref="A23:C25"/>
    <mergeCell ref="D23:E23"/>
    <mergeCell ref="F23:G23"/>
    <mergeCell ref="H23:I23"/>
    <mergeCell ref="K23:L23"/>
    <mergeCell ref="O4:P4"/>
    <mergeCell ref="R4:S4"/>
    <mergeCell ref="D5:E5"/>
    <mergeCell ref="F5:G5"/>
    <mergeCell ref="H5:I5"/>
    <mergeCell ref="K5:L5"/>
    <mergeCell ref="M5:N5"/>
    <mergeCell ref="O5:P5"/>
    <mergeCell ref="R5:S5"/>
    <mergeCell ref="M4:N4"/>
    <mergeCell ref="A4:C6"/>
    <mergeCell ref="D4:E4"/>
    <mergeCell ref="F4:G4"/>
    <mergeCell ref="H4:I4"/>
    <mergeCell ref="K4:L4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83" orientation="landscape" r:id="rId1"/>
  <ignoredErrors>
    <ignoredError sqref="O20:P21 R20:T21 T10:T11 O10:P11 R10:R11 R15:R16 T15:T16 O15:P16 H15:I16 H20:I21" evalError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7" id="{46B23AA8-FD42-4E97-8D0B-D22CB5B4656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H7:I21</xm:sqref>
        </x14:conditionalFormatting>
        <x14:conditionalFormatting xmlns:xm="http://schemas.microsoft.com/office/excel/2006/main">
          <x14:cfRule type="iconSet" priority="15" id="{BD7F3B5F-EBF6-4AE9-8CBC-67C241F3C90E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T7:T21</xm:sqref>
        </x14:conditionalFormatting>
        <x14:conditionalFormatting xmlns:xm="http://schemas.microsoft.com/office/excel/2006/main">
          <x14:cfRule type="iconSet" priority="13" id="{81656338-F3B9-4D9E-A51F-C02CBE4EEA5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O7:P21</xm:sqref>
        </x14:conditionalFormatting>
        <x14:conditionalFormatting xmlns:xm="http://schemas.microsoft.com/office/excel/2006/main">
          <x14:cfRule type="iconSet" priority="6" id="{0A19E607-6EFD-4ADA-B7BB-8ED2EDCAE9E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H26:I40</xm:sqref>
        </x14:conditionalFormatting>
        <x14:conditionalFormatting xmlns:xm="http://schemas.microsoft.com/office/excel/2006/main">
          <x14:cfRule type="iconSet" priority="5" id="{43E9E47C-34E0-425F-A003-D9DB0C6BDFF9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T26:T40</xm:sqref>
        </x14:conditionalFormatting>
        <x14:conditionalFormatting xmlns:xm="http://schemas.microsoft.com/office/excel/2006/main">
          <x14:cfRule type="iconSet" priority="4" id="{81C0546D-B54B-4F05-996D-4CBBD996D5D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O26:P40</xm:sqref>
        </x14:conditionalFormatting>
        <x14:conditionalFormatting xmlns:xm="http://schemas.microsoft.com/office/excel/2006/main">
          <x14:cfRule type="iconSet" priority="3" id="{6FB0756F-60B9-4046-B6AE-5D1B316E370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H45:I59</xm:sqref>
        </x14:conditionalFormatting>
        <x14:conditionalFormatting xmlns:xm="http://schemas.microsoft.com/office/excel/2006/main">
          <x14:cfRule type="iconSet" priority="2" id="{27976132-3175-4784-BEEC-63C938AE722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T45:T59</xm:sqref>
        </x14:conditionalFormatting>
        <x14:conditionalFormatting xmlns:xm="http://schemas.microsoft.com/office/excel/2006/main">
          <x14:cfRule type="iconSet" priority="1" id="{536479E8-B809-413C-A37E-F6260A78413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O45:P59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G36"/>
  <sheetViews>
    <sheetView showGridLines="0" workbookViewId="0">
      <selection activeCell="P30" sqref="P30:Q30"/>
    </sheetView>
  </sheetViews>
  <sheetFormatPr defaultRowHeight="15" x14ac:dyDescent="0.25"/>
  <cols>
    <col min="1" max="1" width="19.42578125" bestFit="1" customWidth="1"/>
    <col min="2" max="14" width="9.140625" style="50"/>
    <col min="15" max="15" width="18.5703125" customWidth="1"/>
    <col min="16" max="16" width="9.140625" customWidth="1"/>
    <col min="17" max="17" width="9.140625" style="50" customWidth="1"/>
    <col min="257" max="257" width="19.42578125" bestFit="1" customWidth="1"/>
    <col min="267" max="267" width="18.5703125" customWidth="1"/>
    <col min="268" max="269" width="9.140625" customWidth="1"/>
    <col min="270" max="270" width="0" hidden="1" customWidth="1"/>
    <col min="271" max="272" width="9.85546875" customWidth="1"/>
    <col min="513" max="513" width="19.42578125" bestFit="1" customWidth="1"/>
    <col min="523" max="523" width="18.5703125" customWidth="1"/>
    <col min="524" max="525" width="9.140625" customWidth="1"/>
    <col min="526" max="526" width="0" hidden="1" customWidth="1"/>
    <col min="527" max="528" width="9.85546875" customWidth="1"/>
    <col min="769" max="769" width="19.42578125" bestFit="1" customWidth="1"/>
    <col min="779" max="779" width="18.5703125" customWidth="1"/>
    <col min="780" max="781" width="9.140625" customWidth="1"/>
    <col min="782" max="782" width="0" hidden="1" customWidth="1"/>
    <col min="783" max="784" width="9.85546875" customWidth="1"/>
    <col min="1025" max="1025" width="19.42578125" bestFit="1" customWidth="1"/>
    <col min="1035" max="1035" width="18.5703125" customWidth="1"/>
    <col min="1036" max="1037" width="9.140625" customWidth="1"/>
    <col min="1038" max="1038" width="0" hidden="1" customWidth="1"/>
    <col min="1039" max="1040" width="9.85546875" customWidth="1"/>
    <col min="1281" max="1281" width="19.42578125" bestFit="1" customWidth="1"/>
    <col min="1291" max="1291" width="18.5703125" customWidth="1"/>
    <col min="1292" max="1293" width="9.140625" customWidth="1"/>
    <col min="1294" max="1294" width="0" hidden="1" customWidth="1"/>
    <col min="1295" max="1296" width="9.85546875" customWidth="1"/>
    <col min="1537" max="1537" width="19.42578125" bestFit="1" customWidth="1"/>
    <col min="1547" max="1547" width="18.5703125" customWidth="1"/>
    <col min="1548" max="1549" width="9.140625" customWidth="1"/>
    <col min="1550" max="1550" width="0" hidden="1" customWidth="1"/>
    <col min="1551" max="1552" width="9.85546875" customWidth="1"/>
    <col min="1793" max="1793" width="19.42578125" bestFit="1" customWidth="1"/>
    <col min="1803" max="1803" width="18.5703125" customWidth="1"/>
    <col min="1804" max="1805" width="9.140625" customWidth="1"/>
    <col min="1806" max="1806" width="0" hidden="1" customWidth="1"/>
    <col min="1807" max="1808" width="9.85546875" customWidth="1"/>
    <col min="2049" max="2049" width="19.42578125" bestFit="1" customWidth="1"/>
    <col min="2059" max="2059" width="18.5703125" customWidth="1"/>
    <col min="2060" max="2061" width="9.140625" customWidth="1"/>
    <col min="2062" max="2062" width="0" hidden="1" customWidth="1"/>
    <col min="2063" max="2064" width="9.85546875" customWidth="1"/>
    <col min="2305" max="2305" width="19.42578125" bestFit="1" customWidth="1"/>
    <col min="2315" max="2315" width="18.5703125" customWidth="1"/>
    <col min="2316" max="2317" width="9.140625" customWidth="1"/>
    <col min="2318" max="2318" width="0" hidden="1" customWidth="1"/>
    <col min="2319" max="2320" width="9.85546875" customWidth="1"/>
    <col min="2561" max="2561" width="19.42578125" bestFit="1" customWidth="1"/>
    <col min="2571" max="2571" width="18.5703125" customWidth="1"/>
    <col min="2572" max="2573" width="9.140625" customWidth="1"/>
    <col min="2574" max="2574" width="0" hidden="1" customWidth="1"/>
    <col min="2575" max="2576" width="9.85546875" customWidth="1"/>
    <col min="2817" max="2817" width="19.42578125" bestFit="1" customWidth="1"/>
    <col min="2827" max="2827" width="18.5703125" customWidth="1"/>
    <col min="2828" max="2829" width="9.140625" customWidth="1"/>
    <col min="2830" max="2830" width="0" hidden="1" customWidth="1"/>
    <col min="2831" max="2832" width="9.85546875" customWidth="1"/>
    <col min="3073" max="3073" width="19.42578125" bestFit="1" customWidth="1"/>
    <col min="3083" max="3083" width="18.5703125" customWidth="1"/>
    <col min="3084" max="3085" width="9.140625" customWidth="1"/>
    <col min="3086" max="3086" width="0" hidden="1" customWidth="1"/>
    <col min="3087" max="3088" width="9.85546875" customWidth="1"/>
    <col min="3329" max="3329" width="19.42578125" bestFit="1" customWidth="1"/>
    <col min="3339" max="3339" width="18.5703125" customWidth="1"/>
    <col min="3340" max="3341" width="9.140625" customWidth="1"/>
    <col min="3342" max="3342" width="0" hidden="1" customWidth="1"/>
    <col min="3343" max="3344" width="9.85546875" customWidth="1"/>
    <col min="3585" max="3585" width="19.42578125" bestFit="1" customWidth="1"/>
    <col min="3595" max="3595" width="18.5703125" customWidth="1"/>
    <col min="3596" max="3597" width="9.140625" customWidth="1"/>
    <col min="3598" max="3598" width="0" hidden="1" customWidth="1"/>
    <col min="3599" max="3600" width="9.85546875" customWidth="1"/>
    <col min="3841" max="3841" width="19.42578125" bestFit="1" customWidth="1"/>
    <col min="3851" max="3851" width="18.5703125" customWidth="1"/>
    <col min="3852" max="3853" width="9.140625" customWidth="1"/>
    <col min="3854" max="3854" width="0" hidden="1" customWidth="1"/>
    <col min="3855" max="3856" width="9.85546875" customWidth="1"/>
    <col min="4097" max="4097" width="19.42578125" bestFit="1" customWidth="1"/>
    <col min="4107" max="4107" width="18.5703125" customWidth="1"/>
    <col min="4108" max="4109" width="9.140625" customWidth="1"/>
    <col min="4110" max="4110" width="0" hidden="1" customWidth="1"/>
    <col min="4111" max="4112" width="9.85546875" customWidth="1"/>
    <col min="4353" max="4353" width="19.42578125" bestFit="1" customWidth="1"/>
    <col min="4363" max="4363" width="18.5703125" customWidth="1"/>
    <col min="4364" max="4365" width="9.140625" customWidth="1"/>
    <col min="4366" max="4366" width="0" hidden="1" customWidth="1"/>
    <col min="4367" max="4368" width="9.85546875" customWidth="1"/>
    <col min="4609" max="4609" width="19.42578125" bestFit="1" customWidth="1"/>
    <col min="4619" max="4619" width="18.5703125" customWidth="1"/>
    <col min="4620" max="4621" width="9.140625" customWidth="1"/>
    <col min="4622" max="4622" width="0" hidden="1" customWidth="1"/>
    <col min="4623" max="4624" width="9.85546875" customWidth="1"/>
    <col min="4865" max="4865" width="19.42578125" bestFit="1" customWidth="1"/>
    <col min="4875" max="4875" width="18.5703125" customWidth="1"/>
    <col min="4876" max="4877" width="9.140625" customWidth="1"/>
    <col min="4878" max="4878" width="0" hidden="1" customWidth="1"/>
    <col min="4879" max="4880" width="9.85546875" customWidth="1"/>
    <col min="5121" max="5121" width="19.42578125" bestFit="1" customWidth="1"/>
    <col min="5131" max="5131" width="18.5703125" customWidth="1"/>
    <col min="5132" max="5133" width="9.140625" customWidth="1"/>
    <col min="5134" max="5134" width="0" hidden="1" customWidth="1"/>
    <col min="5135" max="5136" width="9.85546875" customWidth="1"/>
    <col min="5377" max="5377" width="19.42578125" bestFit="1" customWidth="1"/>
    <col min="5387" max="5387" width="18.5703125" customWidth="1"/>
    <col min="5388" max="5389" width="9.140625" customWidth="1"/>
    <col min="5390" max="5390" width="0" hidden="1" customWidth="1"/>
    <col min="5391" max="5392" width="9.85546875" customWidth="1"/>
    <col min="5633" max="5633" width="19.42578125" bestFit="1" customWidth="1"/>
    <col min="5643" max="5643" width="18.5703125" customWidth="1"/>
    <col min="5644" max="5645" width="9.140625" customWidth="1"/>
    <col min="5646" max="5646" width="0" hidden="1" customWidth="1"/>
    <col min="5647" max="5648" width="9.85546875" customWidth="1"/>
    <col min="5889" max="5889" width="19.42578125" bestFit="1" customWidth="1"/>
    <col min="5899" max="5899" width="18.5703125" customWidth="1"/>
    <col min="5900" max="5901" width="9.140625" customWidth="1"/>
    <col min="5902" max="5902" width="0" hidden="1" customWidth="1"/>
    <col min="5903" max="5904" width="9.85546875" customWidth="1"/>
    <col min="6145" max="6145" width="19.42578125" bestFit="1" customWidth="1"/>
    <col min="6155" max="6155" width="18.5703125" customWidth="1"/>
    <col min="6156" max="6157" width="9.140625" customWidth="1"/>
    <col min="6158" max="6158" width="0" hidden="1" customWidth="1"/>
    <col min="6159" max="6160" width="9.85546875" customWidth="1"/>
    <col min="6401" max="6401" width="19.42578125" bestFit="1" customWidth="1"/>
    <col min="6411" max="6411" width="18.5703125" customWidth="1"/>
    <col min="6412" max="6413" width="9.140625" customWidth="1"/>
    <col min="6414" max="6414" width="0" hidden="1" customWidth="1"/>
    <col min="6415" max="6416" width="9.85546875" customWidth="1"/>
    <col min="6657" max="6657" width="19.42578125" bestFit="1" customWidth="1"/>
    <col min="6667" max="6667" width="18.5703125" customWidth="1"/>
    <col min="6668" max="6669" width="9.140625" customWidth="1"/>
    <col min="6670" max="6670" width="0" hidden="1" customWidth="1"/>
    <col min="6671" max="6672" width="9.85546875" customWidth="1"/>
    <col min="6913" max="6913" width="19.42578125" bestFit="1" customWidth="1"/>
    <col min="6923" max="6923" width="18.5703125" customWidth="1"/>
    <col min="6924" max="6925" width="9.140625" customWidth="1"/>
    <col min="6926" max="6926" width="0" hidden="1" customWidth="1"/>
    <col min="6927" max="6928" width="9.85546875" customWidth="1"/>
    <col min="7169" max="7169" width="19.42578125" bestFit="1" customWidth="1"/>
    <col min="7179" max="7179" width="18.5703125" customWidth="1"/>
    <col min="7180" max="7181" width="9.140625" customWidth="1"/>
    <col min="7182" max="7182" width="0" hidden="1" customWidth="1"/>
    <col min="7183" max="7184" width="9.85546875" customWidth="1"/>
    <col min="7425" max="7425" width="19.42578125" bestFit="1" customWidth="1"/>
    <col min="7435" max="7435" width="18.5703125" customWidth="1"/>
    <col min="7436" max="7437" width="9.140625" customWidth="1"/>
    <col min="7438" max="7438" width="0" hidden="1" customWidth="1"/>
    <col min="7439" max="7440" width="9.85546875" customWidth="1"/>
    <col min="7681" max="7681" width="19.42578125" bestFit="1" customWidth="1"/>
    <col min="7691" max="7691" width="18.5703125" customWidth="1"/>
    <col min="7692" max="7693" width="9.140625" customWidth="1"/>
    <col min="7694" max="7694" width="0" hidden="1" customWidth="1"/>
    <col min="7695" max="7696" width="9.85546875" customWidth="1"/>
    <col min="7937" max="7937" width="19.42578125" bestFit="1" customWidth="1"/>
    <col min="7947" max="7947" width="18.5703125" customWidth="1"/>
    <col min="7948" max="7949" width="9.140625" customWidth="1"/>
    <col min="7950" max="7950" width="0" hidden="1" customWidth="1"/>
    <col min="7951" max="7952" width="9.85546875" customWidth="1"/>
    <col min="8193" max="8193" width="19.42578125" bestFit="1" customWidth="1"/>
    <col min="8203" max="8203" width="18.5703125" customWidth="1"/>
    <col min="8204" max="8205" width="9.140625" customWidth="1"/>
    <col min="8206" max="8206" width="0" hidden="1" customWidth="1"/>
    <col min="8207" max="8208" width="9.85546875" customWidth="1"/>
    <col min="8449" max="8449" width="19.42578125" bestFit="1" customWidth="1"/>
    <col min="8459" max="8459" width="18.5703125" customWidth="1"/>
    <col min="8460" max="8461" width="9.140625" customWidth="1"/>
    <col min="8462" max="8462" width="0" hidden="1" customWidth="1"/>
    <col min="8463" max="8464" width="9.85546875" customWidth="1"/>
    <col min="8705" max="8705" width="19.42578125" bestFit="1" customWidth="1"/>
    <col min="8715" max="8715" width="18.5703125" customWidth="1"/>
    <col min="8716" max="8717" width="9.140625" customWidth="1"/>
    <col min="8718" max="8718" width="0" hidden="1" customWidth="1"/>
    <col min="8719" max="8720" width="9.85546875" customWidth="1"/>
    <col min="8961" max="8961" width="19.42578125" bestFit="1" customWidth="1"/>
    <col min="8971" max="8971" width="18.5703125" customWidth="1"/>
    <col min="8972" max="8973" width="9.140625" customWidth="1"/>
    <col min="8974" max="8974" width="0" hidden="1" customWidth="1"/>
    <col min="8975" max="8976" width="9.85546875" customWidth="1"/>
    <col min="9217" max="9217" width="19.42578125" bestFit="1" customWidth="1"/>
    <col min="9227" max="9227" width="18.5703125" customWidth="1"/>
    <col min="9228" max="9229" width="9.140625" customWidth="1"/>
    <col min="9230" max="9230" width="0" hidden="1" customWidth="1"/>
    <col min="9231" max="9232" width="9.85546875" customWidth="1"/>
    <col min="9473" max="9473" width="19.42578125" bestFit="1" customWidth="1"/>
    <col min="9483" max="9483" width="18.5703125" customWidth="1"/>
    <col min="9484" max="9485" width="9.140625" customWidth="1"/>
    <col min="9486" max="9486" width="0" hidden="1" customWidth="1"/>
    <col min="9487" max="9488" width="9.85546875" customWidth="1"/>
    <col min="9729" max="9729" width="19.42578125" bestFit="1" customWidth="1"/>
    <col min="9739" max="9739" width="18.5703125" customWidth="1"/>
    <col min="9740" max="9741" width="9.140625" customWidth="1"/>
    <col min="9742" max="9742" width="0" hidden="1" customWidth="1"/>
    <col min="9743" max="9744" width="9.85546875" customWidth="1"/>
    <col min="9985" max="9985" width="19.42578125" bestFit="1" customWidth="1"/>
    <col min="9995" max="9995" width="18.5703125" customWidth="1"/>
    <col min="9996" max="9997" width="9.140625" customWidth="1"/>
    <col min="9998" max="9998" width="0" hidden="1" customWidth="1"/>
    <col min="9999" max="10000" width="9.85546875" customWidth="1"/>
    <col min="10241" max="10241" width="19.42578125" bestFit="1" customWidth="1"/>
    <col min="10251" max="10251" width="18.5703125" customWidth="1"/>
    <col min="10252" max="10253" width="9.140625" customWidth="1"/>
    <col min="10254" max="10254" width="0" hidden="1" customWidth="1"/>
    <col min="10255" max="10256" width="9.85546875" customWidth="1"/>
    <col min="10497" max="10497" width="19.42578125" bestFit="1" customWidth="1"/>
    <col min="10507" max="10507" width="18.5703125" customWidth="1"/>
    <col min="10508" max="10509" width="9.140625" customWidth="1"/>
    <col min="10510" max="10510" width="0" hidden="1" customWidth="1"/>
    <col min="10511" max="10512" width="9.85546875" customWidth="1"/>
    <col min="10753" max="10753" width="19.42578125" bestFit="1" customWidth="1"/>
    <col min="10763" max="10763" width="18.5703125" customWidth="1"/>
    <col min="10764" max="10765" width="9.140625" customWidth="1"/>
    <col min="10766" max="10766" width="0" hidden="1" customWidth="1"/>
    <col min="10767" max="10768" width="9.85546875" customWidth="1"/>
    <col min="11009" max="11009" width="19.42578125" bestFit="1" customWidth="1"/>
    <col min="11019" max="11019" width="18.5703125" customWidth="1"/>
    <col min="11020" max="11021" width="9.140625" customWidth="1"/>
    <col min="11022" max="11022" width="0" hidden="1" customWidth="1"/>
    <col min="11023" max="11024" width="9.85546875" customWidth="1"/>
    <col min="11265" max="11265" width="19.42578125" bestFit="1" customWidth="1"/>
    <col min="11275" max="11275" width="18.5703125" customWidth="1"/>
    <col min="11276" max="11277" width="9.140625" customWidth="1"/>
    <col min="11278" max="11278" width="0" hidden="1" customWidth="1"/>
    <col min="11279" max="11280" width="9.85546875" customWidth="1"/>
    <col min="11521" max="11521" width="19.42578125" bestFit="1" customWidth="1"/>
    <col min="11531" max="11531" width="18.5703125" customWidth="1"/>
    <col min="11532" max="11533" width="9.140625" customWidth="1"/>
    <col min="11534" max="11534" width="0" hidden="1" customWidth="1"/>
    <col min="11535" max="11536" width="9.85546875" customWidth="1"/>
    <col min="11777" max="11777" width="19.42578125" bestFit="1" customWidth="1"/>
    <col min="11787" max="11787" width="18.5703125" customWidth="1"/>
    <col min="11788" max="11789" width="9.140625" customWidth="1"/>
    <col min="11790" max="11790" width="0" hidden="1" customWidth="1"/>
    <col min="11791" max="11792" width="9.85546875" customWidth="1"/>
    <col min="12033" max="12033" width="19.42578125" bestFit="1" customWidth="1"/>
    <col min="12043" max="12043" width="18.5703125" customWidth="1"/>
    <col min="12044" max="12045" width="9.140625" customWidth="1"/>
    <col min="12046" max="12046" width="0" hidden="1" customWidth="1"/>
    <col min="12047" max="12048" width="9.85546875" customWidth="1"/>
    <col min="12289" max="12289" width="19.42578125" bestFit="1" customWidth="1"/>
    <col min="12299" max="12299" width="18.5703125" customWidth="1"/>
    <col min="12300" max="12301" width="9.140625" customWidth="1"/>
    <col min="12302" max="12302" width="0" hidden="1" customWidth="1"/>
    <col min="12303" max="12304" width="9.85546875" customWidth="1"/>
    <col min="12545" max="12545" width="19.42578125" bestFit="1" customWidth="1"/>
    <col min="12555" max="12555" width="18.5703125" customWidth="1"/>
    <col min="12556" max="12557" width="9.140625" customWidth="1"/>
    <col min="12558" max="12558" width="0" hidden="1" customWidth="1"/>
    <col min="12559" max="12560" width="9.85546875" customWidth="1"/>
    <col min="12801" max="12801" width="19.42578125" bestFit="1" customWidth="1"/>
    <col min="12811" max="12811" width="18.5703125" customWidth="1"/>
    <col min="12812" max="12813" width="9.140625" customWidth="1"/>
    <col min="12814" max="12814" width="0" hidden="1" customWidth="1"/>
    <col min="12815" max="12816" width="9.85546875" customWidth="1"/>
    <col min="13057" max="13057" width="19.42578125" bestFit="1" customWidth="1"/>
    <col min="13067" max="13067" width="18.5703125" customWidth="1"/>
    <col min="13068" max="13069" width="9.140625" customWidth="1"/>
    <col min="13070" max="13070" width="0" hidden="1" customWidth="1"/>
    <col min="13071" max="13072" width="9.85546875" customWidth="1"/>
    <col min="13313" max="13313" width="19.42578125" bestFit="1" customWidth="1"/>
    <col min="13323" max="13323" width="18.5703125" customWidth="1"/>
    <col min="13324" max="13325" width="9.140625" customWidth="1"/>
    <col min="13326" max="13326" width="0" hidden="1" customWidth="1"/>
    <col min="13327" max="13328" width="9.85546875" customWidth="1"/>
    <col min="13569" max="13569" width="19.42578125" bestFit="1" customWidth="1"/>
    <col min="13579" max="13579" width="18.5703125" customWidth="1"/>
    <col min="13580" max="13581" width="9.140625" customWidth="1"/>
    <col min="13582" max="13582" width="0" hidden="1" customWidth="1"/>
    <col min="13583" max="13584" width="9.85546875" customWidth="1"/>
    <col min="13825" max="13825" width="19.42578125" bestFit="1" customWidth="1"/>
    <col min="13835" max="13835" width="18.5703125" customWidth="1"/>
    <col min="13836" max="13837" width="9.140625" customWidth="1"/>
    <col min="13838" max="13838" width="0" hidden="1" customWidth="1"/>
    <col min="13839" max="13840" width="9.85546875" customWidth="1"/>
    <col min="14081" max="14081" width="19.42578125" bestFit="1" customWidth="1"/>
    <col min="14091" max="14091" width="18.5703125" customWidth="1"/>
    <col min="14092" max="14093" width="9.140625" customWidth="1"/>
    <col min="14094" max="14094" width="0" hidden="1" customWidth="1"/>
    <col min="14095" max="14096" width="9.85546875" customWidth="1"/>
    <col min="14337" max="14337" width="19.42578125" bestFit="1" customWidth="1"/>
    <col min="14347" max="14347" width="18.5703125" customWidth="1"/>
    <col min="14348" max="14349" width="9.140625" customWidth="1"/>
    <col min="14350" max="14350" width="0" hidden="1" customWidth="1"/>
    <col min="14351" max="14352" width="9.85546875" customWidth="1"/>
    <col min="14593" max="14593" width="19.42578125" bestFit="1" customWidth="1"/>
    <col min="14603" max="14603" width="18.5703125" customWidth="1"/>
    <col min="14604" max="14605" width="9.140625" customWidth="1"/>
    <col min="14606" max="14606" width="0" hidden="1" customWidth="1"/>
    <col min="14607" max="14608" width="9.85546875" customWidth="1"/>
    <col min="14849" max="14849" width="19.42578125" bestFit="1" customWidth="1"/>
    <col min="14859" max="14859" width="18.5703125" customWidth="1"/>
    <col min="14860" max="14861" width="9.140625" customWidth="1"/>
    <col min="14862" max="14862" width="0" hidden="1" customWidth="1"/>
    <col min="14863" max="14864" width="9.85546875" customWidth="1"/>
    <col min="15105" max="15105" width="19.42578125" bestFit="1" customWidth="1"/>
    <col min="15115" max="15115" width="18.5703125" customWidth="1"/>
    <col min="15116" max="15117" width="9.140625" customWidth="1"/>
    <col min="15118" max="15118" width="0" hidden="1" customWidth="1"/>
    <col min="15119" max="15120" width="9.85546875" customWidth="1"/>
    <col min="15361" max="15361" width="19.42578125" bestFit="1" customWidth="1"/>
    <col min="15371" max="15371" width="18.5703125" customWidth="1"/>
    <col min="15372" max="15373" width="9.140625" customWidth="1"/>
    <col min="15374" max="15374" width="0" hidden="1" customWidth="1"/>
    <col min="15375" max="15376" width="9.85546875" customWidth="1"/>
    <col min="15617" max="15617" width="19.42578125" bestFit="1" customWidth="1"/>
    <col min="15627" max="15627" width="18.5703125" customWidth="1"/>
    <col min="15628" max="15629" width="9.140625" customWidth="1"/>
    <col min="15630" max="15630" width="0" hidden="1" customWidth="1"/>
    <col min="15631" max="15632" width="9.85546875" customWidth="1"/>
    <col min="15873" max="15873" width="19.42578125" bestFit="1" customWidth="1"/>
    <col min="15883" max="15883" width="18.5703125" customWidth="1"/>
    <col min="15884" max="15885" width="9.140625" customWidth="1"/>
    <col min="15886" max="15886" width="0" hidden="1" customWidth="1"/>
    <col min="15887" max="15888" width="9.85546875" customWidth="1"/>
    <col min="16129" max="16129" width="19.42578125" bestFit="1" customWidth="1"/>
    <col min="16139" max="16139" width="18.5703125" customWidth="1"/>
    <col min="16140" max="16141" width="9.140625" customWidth="1"/>
    <col min="16142" max="16142" width="0" hidden="1" customWidth="1"/>
    <col min="16143" max="16144" width="9.85546875" customWidth="1"/>
  </cols>
  <sheetData>
    <row r="1" spans="1:33" ht="15.75" x14ac:dyDescent="0.25">
      <c r="A1" s="6" t="s">
        <v>52</v>
      </c>
    </row>
    <row r="2" spans="1:33" ht="15.75" thickBot="1" x14ac:dyDescent="0.3"/>
    <row r="3" spans="1:33" ht="22.5" customHeight="1" x14ac:dyDescent="0.25">
      <c r="A3" s="349" t="s">
        <v>3</v>
      </c>
      <c r="B3" s="351">
        <v>2007</v>
      </c>
      <c r="C3" s="341">
        <v>2008</v>
      </c>
      <c r="D3" s="341">
        <v>2009</v>
      </c>
      <c r="E3" s="341">
        <v>2010</v>
      </c>
      <c r="F3" s="341">
        <v>2011</v>
      </c>
      <c r="G3" s="341">
        <v>2012</v>
      </c>
      <c r="H3" s="341">
        <v>2013</v>
      </c>
      <c r="I3" s="341">
        <v>2014</v>
      </c>
      <c r="J3" s="341">
        <v>2015</v>
      </c>
      <c r="K3" s="341">
        <v>2016</v>
      </c>
      <c r="L3" s="345">
        <v>2017</v>
      </c>
      <c r="M3" s="347">
        <v>2018</v>
      </c>
      <c r="N3" s="347">
        <v>2019</v>
      </c>
      <c r="O3" s="326" t="s">
        <v>53</v>
      </c>
      <c r="P3" s="339" t="s">
        <v>155</v>
      </c>
      <c r="Q3" s="340"/>
    </row>
    <row r="4" spans="1:33" ht="31.5" customHeight="1" thickBot="1" x14ac:dyDescent="0.3">
      <c r="A4" s="350"/>
      <c r="B4" s="352"/>
      <c r="C4" s="342"/>
      <c r="D4" s="342"/>
      <c r="E4" s="342"/>
      <c r="F4" s="342"/>
      <c r="G4" s="342"/>
      <c r="H4" s="342"/>
      <c r="I4" s="342"/>
      <c r="J4" s="342"/>
      <c r="K4" s="342"/>
      <c r="L4" s="346"/>
      <c r="M4" s="348"/>
      <c r="N4" s="348"/>
      <c r="O4" s="231" t="s">
        <v>137</v>
      </c>
      <c r="P4" s="172">
        <v>2019</v>
      </c>
      <c r="Q4" s="328">
        <v>2020</v>
      </c>
    </row>
    <row r="5" spans="1:33" ht="3" customHeight="1" thickBot="1" x14ac:dyDescent="0.3">
      <c r="A5" s="122"/>
      <c r="B5" s="157">
        <v>2007</v>
      </c>
      <c r="C5" s="157">
        <v>2008</v>
      </c>
      <c r="D5" s="157">
        <v>2009</v>
      </c>
      <c r="E5" s="157">
        <v>2010</v>
      </c>
      <c r="F5" s="157">
        <v>2011</v>
      </c>
      <c r="G5" s="157"/>
      <c r="H5" s="157"/>
      <c r="I5" s="157"/>
      <c r="J5" s="157"/>
      <c r="K5" s="157"/>
      <c r="L5" s="157"/>
      <c r="M5" s="157"/>
      <c r="N5" s="157"/>
      <c r="O5" s="233"/>
      <c r="P5" s="122"/>
      <c r="Q5" s="157"/>
    </row>
    <row r="6" spans="1:33" ht="27.95" customHeight="1" x14ac:dyDescent="0.25">
      <c r="A6" s="139" t="s">
        <v>54</v>
      </c>
      <c r="B6" s="161">
        <v>595986.61599999934</v>
      </c>
      <c r="C6" s="162">
        <v>575965.5770000004</v>
      </c>
      <c r="D6" s="162">
        <v>544011.29100000043</v>
      </c>
      <c r="E6" s="162">
        <v>614380.20499999926</v>
      </c>
      <c r="F6" s="162">
        <v>656918.26000000106</v>
      </c>
      <c r="G6" s="162">
        <v>703504.83500000078</v>
      </c>
      <c r="H6" s="162">
        <v>720793.56200000143</v>
      </c>
      <c r="I6" s="162">
        <v>726284.80299999879</v>
      </c>
      <c r="J6" s="162">
        <f>SUM('[1]2'!T7:T18)</f>
        <v>735533.90500000014</v>
      </c>
      <c r="K6" s="162">
        <v>723973.625</v>
      </c>
      <c r="L6" s="273">
        <v>778040.99999999534</v>
      </c>
      <c r="M6" s="162">
        <v>801216.69799999997</v>
      </c>
      <c r="N6" s="158">
        <v>819402.33799999976</v>
      </c>
      <c r="O6" s="121"/>
      <c r="P6" s="143">
        <v>819402.33799999976</v>
      </c>
      <c r="Q6" s="158">
        <v>846016.08399999968</v>
      </c>
      <c r="X6" s="123"/>
      <c r="Y6" s="123" t="s">
        <v>55</v>
      </c>
      <c r="Z6" s="123"/>
      <c r="AA6" s="123"/>
      <c r="AB6" s="123" t="s">
        <v>56</v>
      </c>
      <c r="AC6" s="123"/>
      <c r="AD6" s="123"/>
      <c r="AE6" s="123" t="s">
        <v>57</v>
      </c>
      <c r="AF6" s="123"/>
      <c r="AG6" s="123"/>
    </row>
    <row r="7" spans="1:33" ht="27.95" customHeight="1" thickBot="1" x14ac:dyDescent="0.3">
      <c r="A7" s="142" t="s">
        <v>58</v>
      </c>
      <c r="B7" s="163"/>
      <c r="C7" s="164">
        <f t="shared" ref="C7:N7" si="0">(C6-B6)/B6</f>
        <v>-3.3593101694751756E-2</v>
      </c>
      <c r="D7" s="164">
        <f t="shared" si="0"/>
        <v>-5.547950654696842E-2</v>
      </c>
      <c r="E7" s="164">
        <f t="shared" si="0"/>
        <v>0.12935193655750571</v>
      </c>
      <c r="F7" s="164">
        <f t="shared" si="0"/>
        <v>6.9237346278111039E-2</v>
      </c>
      <c r="G7" s="164">
        <f t="shared" si="0"/>
        <v>7.0916851968766473E-2</v>
      </c>
      <c r="H7" s="164">
        <f t="shared" si="0"/>
        <v>2.4575136004574345E-2</v>
      </c>
      <c r="I7" s="164">
        <f t="shared" si="0"/>
        <v>7.6183269239540599E-3</v>
      </c>
      <c r="J7" s="164">
        <f t="shared" si="0"/>
        <v>1.2734814169037992E-2</v>
      </c>
      <c r="K7" s="164">
        <f t="shared" si="0"/>
        <v>-1.5716855363724046E-2</v>
      </c>
      <c r="L7" s="274">
        <f t="shared" si="0"/>
        <v>7.4681415362328071E-2</v>
      </c>
      <c r="M7" s="164">
        <f t="shared" si="0"/>
        <v>2.9787245145184854E-2</v>
      </c>
      <c r="N7" s="64">
        <f t="shared" si="0"/>
        <v>2.2697529950879508E-2</v>
      </c>
      <c r="O7" s="1"/>
      <c r="P7" s="146"/>
      <c r="Q7" s="64">
        <f>(Q6-P6)/P6</f>
        <v>3.2479460657823915E-2</v>
      </c>
      <c r="X7" s="123"/>
      <c r="Y7" s="123">
        <v>2012</v>
      </c>
      <c r="Z7" s="123">
        <v>2013</v>
      </c>
      <c r="AA7" s="123"/>
      <c r="AB7" s="123">
        <v>2012</v>
      </c>
      <c r="AC7" s="123">
        <v>2013</v>
      </c>
      <c r="AD7" s="123"/>
      <c r="AE7" s="123">
        <v>2012</v>
      </c>
      <c r="AF7" s="123">
        <v>2013</v>
      </c>
      <c r="AG7" s="123"/>
    </row>
    <row r="8" spans="1:33" ht="27.95" customHeight="1" x14ac:dyDescent="0.25">
      <c r="A8" s="139" t="s">
        <v>59</v>
      </c>
      <c r="B8" s="161">
        <v>63256.660999999986</v>
      </c>
      <c r="C8" s="162">
        <v>80362.627999999997</v>
      </c>
      <c r="D8" s="162">
        <v>79098.747999999992</v>
      </c>
      <c r="E8" s="162">
        <v>89493.365000000005</v>
      </c>
      <c r="F8" s="162">
        <v>81914.569000000003</v>
      </c>
      <c r="G8" s="162">
        <v>86371.3</v>
      </c>
      <c r="H8" s="162">
        <v>122399.001</v>
      </c>
      <c r="I8" s="162">
        <v>125153.99099999999</v>
      </c>
      <c r="J8" s="162">
        <v>116754.90900000001</v>
      </c>
      <c r="K8" s="162">
        <v>110190.53600000002</v>
      </c>
      <c r="L8" s="273">
        <v>137205.92600000018</v>
      </c>
      <c r="M8" s="162">
        <v>158104.39199999999</v>
      </c>
      <c r="N8" s="158">
        <v>169208.33800000002</v>
      </c>
      <c r="O8" s="121"/>
      <c r="P8" s="143">
        <v>169208.33800000002</v>
      </c>
      <c r="Q8" s="158">
        <v>162766.32699999996</v>
      </c>
      <c r="X8" s="123" t="s">
        <v>60</v>
      </c>
      <c r="Y8" s="123"/>
      <c r="Z8" s="127"/>
      <c r="AA8" s="123"/>
      <c r="AB8" s="127"/>
      <c r="AC8" s="127"/>
      <c r="AD8" s="123"/>
      <c r="AE8" s="123"/>
      <c r="AF8" s="127" t="e">
        <f>#REF!-#REF!</f>
        <v>#REF!</v>
      </c>
      <c r="AG8" s="123"/>
    </row>
    <row r="9" spans="1:33" ht="27.95" customHeight="1" thickBot="1" x14ac:dyDescent="0.3">
      <c r="A9" s="141" t="s">
        <v>58</v>
      </c>
      <c r="B9" s="165"/>
      <c r="C9" s="166">
        <f t="shared" ref="C9:N9" si="1">(C8-B8)/B8</f>
        <v>0.2704215924390953</v>
      </c>
      <c r="D9" s="166">
        <f t="shared" si="1"/>
        <v>-1.5727210912017519E-2</v>
      </c>
      <c r="E9" s="166">
        <f t="shared" si="1"/>
        <v>0.13141316724760313</v>
      </c>
      <c r="F9" s="166">
        <f t="shared" si="1"/>
        <v>-8.4685563002352207E-2</v>
      </c>
      <c r="G9" s="166">
        <f t="shared" si="1"/>
        <v>5.4407061581438577E-2</v>
      </c>
      <c r="H9" s="166">
        <f t="shared" si="1"/>
        <v>0.41712583925447455</v>
      </c>
      <c r="I9" s="166">
        <f t="shared" si="1"/>
        <v>2.250827194251357E-2</v>
      </c>
      <c r="J9" s="166">
        <f t="shared" si="1"/>
        <v>-6.7109981334913887E-2</v>
      </c>
      <c r="K9" s="166">
        <f t="shared" si="1"/>
        <v>-5.6223528896759203E-2</v>
      </c>
      <c r="L9" s="275">
        <f t="shared" si="1"/>
        <v>0.24516978481709314</v>
      </c>
      <c r="M9" s="166">
        <f t="shared" si="1"/>
        <v>0.15231460192178423</v>
      </c>
      <c r="N9" s="65">
        <f t="shared" si="1"/>
        <v>7.0231736509887885E-2</v>
      </c>
      <c r="O9" s="16"/>
      <c r="P9" s="144"/>
      <c r="Q9" s="65">
        <f>(Q8-P8)/P8</f>
        <v>-3.8071474941146551E-2</v>
      </c>
      <c r="X9" s="123" t="s">
        <v>61</v>
      </c>
      <c r="Y9" s="123"/>
      <c r="Z9" s="127"/>
      <c r="AA9" s="123"/>
      <c r="AB9" s="127"/>
      <c r="AC9" s="127"/>
      <c r="AD9" s="123"/>
      <c r="AE9" s="123"/>
      <c r="AF9" s="127" t="e">
        <f>#REF!-#REF!</f>
        <v>#REF!</v>
      </c>
      <c r="AG9" s="123"/>
    </row>
    <row r="10" spans="1:33" ht="27.95" customHeight="1" x14ac:dyDescent="0.25">
      <c r="A10" s="14" t="s">
        <v>62</v>
      </c>
      <c r="B10" s="167">
        <f>(B6-B8)</f>
        <v>532729.95499999938</v>
      </c>
      <c r="C10" s="168">
        <f t="shared" ref="C10:M10" si="2">(C6-C8)</f>
        <v>495602.94900000037</v>
      </c>
      <c r="D10" s="168">
        <f t="shared" si="2"/>
        <v>464912.54300000041</v>
      </c>
      <c r="E10" s="168">
        <f t="shared" si="2"/>
        <v>524886.83999999927</v>
      </c>
      <c r="F10" s="168">
        <f t="shared" si="2"/>
        <v>575003.69100000104</v>
      </c>
      <c r="G10" s="168">
        <f t="shared" si="2"/>
        <v>617133.53500000073</v>
      </c>
      <c r="H10" s="168">
        <f t="shared" si="2"/>
        <v>598394.56100000138</v>
      </c>
      <c r="I10" s="168">
        <f t="shared" si="2"/>
        <v>601130.81199999875</v>
      </c>
      <c r="J10" s="168">
        <f t="shared" si="2"/>
        <v>618778.99600000016</v>
      </c>
      <c r="K10" s="168">
        <f t="shared" si="2"/>
        <v>613783.08899999992</v>
      </c>
      <c r="L10" s="276">
        <f t="shared" si="2"/>
        <v>640835.07399999513</v>
      </c>
      <c r="M10" s="168">
        <f t="shared" si="2"/>
        <v>643112.30599999998</v>
      </c>
      <c r="N10" s="159">
        <f t="shared" ref="N10" si="3">(N6-N8)</f>
        <v>650193.99999999977</v>
      </c>
      <c r="O10" s="1"/>
      <c r="P10" s="145">
        <f>P6-P8</f>
        <v>650193.99999999977</v>
      </c>
      <c r="Q10" s="159">
        <f>Q6-Q8</f>
        <v>683249.75699999975</v>
      </c>
      <c r="X10" s="123" t="s">
        <v>63</v>
      </c>
      <c r="Y10" s="123"/>
      <c r="Z10" s="127"/>
      <c r="AA10" s="123"/>
      <c r="AB10" s="127"/>
      <c r="AC10" s="127"/>
      <c r="AD10" s="123"/>
      <c r="AE10" s="123"/>
      <c r="AF10" s="127" t="e">
        <f>#REF!-#REF!</f>
        <v>#REF!</v>
      </c>
      <c r="AG10" s="123"/>
    </row>
    <row r="11" spans="1:33" ht="27.95" customHeight="1" thickBot="1" x14ac:dyDescent="0.3">
      <c r="A11" s="141" t="s">
        <v>58</v>
      </c>
      <c r="B11" s="165"/>
      <c r="C11" s="166">
        <f t="shared" ref="C11:N11" si="4">(C10-B10)/B10</f>
        <v>-6.9691981183973503E-2</v>
      </c>
      <c r="D11" s="166">
        <f t="shared" si="4"/>
        <v>-6.1925390197789032E-2</v>
      </c>
      <c r="E11" s="166">
        <f t="shared" si="4"/>
        <v>0.12900124529442691</v>
      </c>
      <c r="F11" s="166">
        <f t="shared" si="4"/>
        <v>9.5481248872617649E-2</v>
      </c>
      <c r="G11" s="166">
        <f t="shared" si="4"/>
        <v>7.3268823590907375E-2</v>
      </c>
      <c r="H11" s="166">
        <f t="shared" si="4"/>
        <v>-3.0364536906909986E-2</v>
      </c>
      <c r="I11" s="166">
        <f t="shared" si="4"/>
        <v>4.5726535271722896E-3</v>
      </c>
      <c r="J11" s="166">
        <f t="shared" si="4"/>
        <v>2.9358308786875894E-2</v>
      </c>
      <c r="K11" s="166">
        <f t="shared" si="4"/>
        <v>-8.0738147744113774E-3</v>
      </c>
      <c r="L11" s="275">
        <f t="shared" si="4"/>
        <v>4.4074177807781237E-2</v>
      </c>
      <c r="M11" s="166">
        <f t="shared" si="4"/>
        <v>3.5535383320870898E-3</v>
      </c>
      <c r="N11" s="65">
        <f t="shared" si="4"/>
        <v>1.1011597716184559E-2</v>
      </c>
      <c r="O11" s="16"/>
      <c r="P11" s="144"/>
      <c r="Q11" s="65">
        <f>(Q10-P10)/P10</f>
        <v>5.0839837033254683E-2</v>
      </c>
      <c r="X11" s="123" t="s">
        <v>64</v>
      </c>
      <c r="Y11" s="123"/>
      <c r="Z11" s="127"/>
      <c r="AA11" s="123"/>
      <c r="AB11" s="127"/>
      <c r="AC11" s="127"/>
      <c r="AD11" s="123"/>
      <c r="AE11" s="123"/>
      <c r="AF11" s="127" t="e">
        <f>#REF!-#REF!</f>
        <v>#REF!</v>
      </c>
      <c r="AG11" s="123"/>
    </row>
    <row r="12" spans="1:33" ht="27.95" hidden="1" customHeight="1" thickBot="1" x14ac:dyDescent="0.3">
      <c r="A12" s="128" t="s">
        <v>65</v>
      </c>
      <c r="B12" s="169">
        <f>(B6/B8)</f>
        <v>9.4217210737695982</v>
      </c>
      <c r="C12" s="170">
        <f t="shared" ref="C12:Q12" si="5">(C6/C8)</f>
        <v>7.1670824030294336</v>
      </c>
      <c r="D12" s="170">
        <f t="shared" si="5"/>
        <v>6.8776220200097287</v>
      </c>
      <c r="E12" s="170">
        <f t="shared" si="5"/>
        <v>6.8650922333739404</v>
      </c>
      <c r="F12" s="171">
        <f t="shared" si="5"/>
        <v>8.0195533959288863</v>
      </c>
      <c r="G12" s="171"/>
      <c r="H12" s="171"/>
      <c r="I12" s="171"/>
      <c r="J12" s="171"/>
      <c r="K12" s="171"/>
      <c r="L12" s="171"/>
      <c r="M12" s="171"/>
      <c r="N12" s="171"/>
      <c r="O12" s="126"/>
      <c r="P12" s="125">
        <f t="shared" si="5"/>
        <v>4.8425647795204965</v>
      </c>
      <c r="Q12" s="160">
        <f t="shared" si="5"/>
        <v>5.1977340743211577</v>
      </c>
      <c r="X12" s="123" t="s">
        <v>66</v>
      </c>
      <c r="Y12" s="123"/>
      <c r="Z12" s="127"/>
      <c r="AA12" s="123"/>
      <c r="AB12" s="127"/>
      <c r="AC12" s="127"/>
      <c r="AD12" s="123"/>
      <c r="AE12" s="123"/>
      <c r="AF12" s="127" t="e">
        <f>#REF!-#REF!</f>
        <v>#REF!</v>
      </c>
      <c r="AG12" s="123"/>
    </row>
    <row r="13" spans="1:33" ht="30" customHeight="1" thickBot="1" x14ac:dyDescent="0.3">
      <c r="X13" s="123" t="s">
        <v>67</v>
      </c>
      <c r="Y13" s="123"/>
      <c r="Z13" s="127"/>
      <c r="AA13" s="123"/>
      <c r="AB13" s="127"/>
      <c r="AC13" s="127"/>
      <c r="AD13" s="123"/>
      <c r="AE13" s="123"/>
      <c r="AF13" s="127" t="e">
        <f>#REF!-#REF!</f>
        <v>#REF!</v>
      </c>
      <c r="AG13" s="123"/>
    </row>
    <row r="14" spans="1:33" ht="22.5" customHeight="1" x14ac:dyDescent="0.25">
      <c r="A14" s="349" t="s">
        <v>2</v>
      </c>
      <c r="B14" s="351">
        <v>2007</v>
      </c>
      <c r="C14" s="341">
        <v>2008</v>
      </c>
      <c r="D14" s="341">
        <v>2009</v>
      </c>
      <c r="E14" s="341">
        <v>2010</v>
      </c>
      <c r="F14" s="341">
        <v>2011</v>
      </c>
      <c r="G14" s="341">
        <v>2012</v>
      </c>
      <c r="H14" s="341">
        <v>2013</v>
      </c>
      <c r="I14" s="341">
        <v>2014</v>
      </c>
      <c r="J14" s="341">
        <v>2015</v>
      </c>
      <c r="K14" s="343">
        <v>2016</v>
      </c>
      <c r="L14" s="345">
        <v>2017</v>
      </c>
      <c r="M14" s="347">
        <v>2018</v>
      </c>
      <c r="N14" s="347">
        <f>N3</f>
        <v>2019</v>
      </c>
      <c r="O14" s="173" t="s">
        <v>53</v>
      </c>
      <c r="P14" s="339" t="str">
        <f>P3</f>
        <v>jan-dez</v>
      </c>
      <c r="Q14" s="340"/>
      <c r="X14" s="123" t="s">
        <v>68</v>
      </c>
      <c r="Y14" s="123"/>
      <c r="Z14" s="127"/>
      <c r="AA14" s="123"/>
      <c r="AB14" s="127"/>
      <c r="AC14" s="127"/>
      <c r="AD14" s="123"/>
      <c r="AE14" s="123"/>
      <c r="AF14" s="127" t="e">
        <f>#REF!-#REF!</f>
        <v>#REF!</v>
      </c>
      <c r="AG14" s="123"/>
    </row>
    <row r="15" spans="1:33" ht="31.5" customHeight="1" thickBot="1" x14ac:dyDescent="0.3">
      <c r="A15" s="350"/>
      <c r="B15" s="352"/>
      <c r="C15" s="342"/>
      <c r="D15" s="342"/>
      <c r="E15" s="342"/>
      <c r="F15" s="342"/>
      <c r="G15" s="342"/>
      <c r="H15" s="342"/>
      <c r="I15" s="342"/>
      <c r="J15" s="342"/>
      <c r="K15" s="344"/>
      <c r="L15" s="346"/>
      <c r="M15" s="348"/>
      <c r="N15" s="348"/>
      <c r="O15" s="174" t="str">
        <f>O4</f>
        <v>2007/2019</v>
      </c>
      <c r="P15" s="172">
        <f>P4</f>
        <v>2019</v>
      </c>
      <c r="Q15" s="328">
        <f>Q4</f>
        <v>2020</v>
      </c>
      <c r="X15" s="123" t="s">
        <v>69</v>
      </c>
      <c r="Y15" s="123"/>
      <c r="Z15" s="127"/>
      <c r="AA15" s="123"/>
      <c r="AB15" s="127"/>
      <c r="AC15" s="127"/>
      <c r="AD15" s="123"/>
      <c r="AE15" s="123"/>
      <c r="AF15" s="127" t="e">
        <f>#REF!-#REF!</f>
        <v>#REF!</v>
      </c>
      <c r="AG15" s="123"/>
    </row>
    <row r="16" spans="1:33" s="123" customFormat="1" ht="3" customHeight="1" thickBot="1" x14ac:dyDescent="0.3">
      <c r="A16" s="122"/>
      <c r="B16" s="157">
        <v>2007</v>
      </c>
      <c r="C16" s="157">
        <v>2008</v>
      </c>
      <c r="D16" s="157">
        <v>2009</v>
      </c>
      <c r="E16" s="157">
        <v>2010</v>
      </c>
      <c r="F16" s="157">
        <v>2011</v>
      </c>
      <c r="G16" s="157"/>
      <c r="H16" s="157"/>
      <c r="I16" s="157"/>
      <c r="J16" s="157"/>
      <c r="K16" s="157"/>
      <c r="L16" s="232"/>
      <c r="M16" s="157"/>
      <c r="N16" s="157"/>
      <c r="O16" s="138"/>
      <c r="P16" s="122"/>
      <c r="Q16" s="157"/>
      <c r="X16" s="123" t="s">
        <v>70</v>
      </c>
      <c r="Z16" s="127"/>
      <c r="AB16" s="127"/>
      <c r="AC16" s="127"/>
      <c r="AF16" s="127" t="e">
        <f>#REF!-#REF!</f>
        <v>#REF!</v>
      </c>
    </row>
    <row r="17" spans="1:33" ht="27.75" customHeight="1" x14ac:dyDescent="0.25">
      <c r="A17" s="139" t="s">
        <v>54</v>
      </c>
      <c r="B17" s="161">
        <v>392293.98699999956</v>
      </c>
      <c r="C17" s="162">
        <v>370979.67800000019</v>
      </c>
      <c r="D17" s="162">
        <v>344221.9980000002</v>
      </c>
      <c r="E17" s="162">
        <v>386156.65199999994</v>
      </c>
      <c r="F17" s="162">
        <v>390987.57200000004</v>
      </c>
      <c r="G17" s="162">
        <v>406063.09400000004</v>
      </c>
      <c r="H17" s="162">
        <v>407598.05399999983</v>
      </c>
      <c r="I17" s="162">
        <v>406953.16900000011</v>
      </c>
      <c r="J17" s="162">
        <v>421887.39099999977</v>
      </c>
      <c r="K17" s="228">
        <v>431264.80099999998</v>
      </c>
      <c r="L17" s="273">
        <v>442364.451999999</v>
      </c>
      <c r="M17" s="162">
        <v>455163.30099999998</v>
      </c>
      <c r="N17" s="158">
        <v>454929.95199999999</v>
      </c>
      <c r="O17" s="121"/>
      <c r="P17" s="143">
        <v>454929.95199999999</v>
      </c>
      <c r="Q17" s="158">
        <v>388640.67299999995</v>
      </c>
      <c r="X17" s="123" t="s">
        <v>71</v>
      </c>
      <c r="Y17" s="123"/>
      <c r="Z17" s="127"/>
      <c r="AA17" s="123"/>
      <c r="AB17" s="127"/>
      <c r="AC17" s="127"/>
      <c r="AD17" s="123"/>
      <c r="AE17" s="123"/>
      <c r="AF17" s="127" t="e">
        <f>#REF!-#REF!</f>
        <v>#REF!</v>
      </c>
      <c r="AG17" s="123"/>
    </row>
    <row r="18" spans="1:33" ht="27.75" customHeight="1" thickBot="1" x14ac:dyDescent="0.3">
      <c r="A18" s="142" t="s">
        <v>58</v>
      </c>
      <c r="B18" s="163"/>
      <c r="C18" s="164">
        <f t="shared" ref="C18:K18" si="6">(C17-B17)/B17</f>
        <v>-5.4332489679479568E-2</v>
      </c>
      <c r="D18" s="164">
        <f t="shared" si="6"/>
        <v>-7.2127077537654183E-2</v>
      </c>
      <c r="E18" s="164">
        <f t="shared" si="6"/>
        <v>0.12182444539758823</v>
      </c>
      <c r="F18" s="164">
        <f t="shared" si="6"/>
        <v>1.2510259696368252E-2</v>
      </c>
      <c r="G18" s="164">
        <f t="shared" si="6"/>
        <v>3.8557547808706294E-2</v>
      </c>
      <c r="H18" s="164">
        <f t="shared" si="6"/>
        <v>3.7801022123911316E-3</v>
      </c>
      <c r="I18" s="164">
        <f t="shared" si="6"/>
        <v>-1.5821591729182263E-3</v>
      </c>
      <c r="J18" s="164">
        <f t="shared" si="6"/>
        <v>3.6697642720653331E-2</v>
      </c>
      <c r="K18" s="218">
        <f t="shared" si="6"/>
        <v>2.2227281971553901E-2</v>
      </c>
      <c r="L18" s="274">
        <f>(L17-K17)/K17</f>
        <v>2.5737437820711511E-2</v>
      </c>
      <c r="M18" s="164">
        <f t="shared" ref="M18:N18" si="7">(M17-L17)/L17</f>
        <v>2.8932815333907087E-2</v>
      </c>
      <c r="N18" s="65">
        <f t="shared" si="7"/>
        <v>-5.1267094576235939E-4</v>
      </c>
      <c r="O18" s="1"/>
      <c r="P18" s="146"/>
      <c r="Q18" s="64">
        <f>(Q17-P17)/P17</f>
        <v>-0.14571315585745395</v>
      </c>
      <c r="X18" s="123" t="s">
        <v>72</v>
      </c>
      <c r="Y18" s="123"/>
      <c r="Z18" s="127"/>
      <c r="AA18" s="123"/>
      <c r="AB18" s="127"/>
      <c r="AC18" s="127"/>
      <c r="AD18" s="123"/>
      <c r="AE18" s="123"/>
      <c r="AF18" s="127" t="e">
        <f>#REF!-#REF!</f>
        <v>#REF!</v>
      </c>
      <c r="AG18" s="123"/>
    </row>
    <row r="19" spans="1:33" ht="27.75" customHeight="1" x14ac:dyDescent="0.25">
      <c r="A19" s="139" t="s">
        <v>59</v>
      </c>
      <c r="B19" s="161">
        <v>62681.055999999982</v>
      </c>
      <c r="C19" s="162">
        <v>79621.592999999993</v>
      </c>
      <c r="D19" s="162">
        <v>77709.866999999998</v>
      </c>
      <c r="E19" s="162">
        <v>88593.928999999989</v>
      </c>
      <c r="F19" s="162">
        <v>80744.22</v>
      </c>
      <c r="G19" s="162">
        <v>85348.562999999995</v>
      </c>
      <c r="H19" s="162">
        <v>121368.935</v>
      </c>
      <c r="I19" s="162">
        <v>124143.97100000001</v>
      </c>
      <c r="J19" s="162">
        <v>115571.70700000001</v>
      </c>
      <c r="K19" s="228">
        <v>109068.98599999999</v>
      </c>
      <c r="L19" s="273">
        <v>136178.72600000011</v>
      </c>
      <c r="M19" s="162">
        <v>156781.872</v>
      </c>
      <c r="N19" s="158">
        <v>167744.46300000005</v>
      </c>
      <c r="O19" s="121"/>
      <c r="P19" s="143">
        <v>167744.46300000005</v>
      </c>
      <c r="Q19" s="158">
        <v>160876.41099999993</v>
      </c>
      <c r="X19" s="123" t="s">
        <v>73</v>
      </c>
      <c r="Y19" s="123"/>
      <c r="Z19" s="127"/>
      <c r="AA19" s="123"/>
      <c r="AB19" s="127"/>
      <c r="AC19" s="127"/>
      <c r="AD19" s="123"/>
      <c r="AE19" s="123"/>
      <c r="AF19" s="127" t="e">
        <f>#REF!-#REF!</f>
        <v>#REF!</v>
      </c>
      <c r="AG19" s="123"/>
    </row>
    <row r="20" spans="1:33" ht="27.75" customHeight="1" thickBot="1" x14ac:dyDescent="0.3">
      <c r="A20" s="141" t="s">
        <v>58</v>
      </c>
      <c r="B20" s="165"/>
      <c r="C20" s="166">
        <f t="shared" ref="C20:N20" si="8">(C19-B19)/B19</f>
        <v>0.27026566048919176</v>
      </c>
      <c r="D20" s="166">
        <f t="shared" si="8"/>
        <v>-2.4010145087149853E-2</v>
      </c>
      <c r="E20" s="166">
        <f t="shared" si="8"/>
        <v>0.14006023199087436</v>
      </c>
      <c r="F20" s="166">
        <f t="shared" si="8"/>
        <v>-8.8603238264779852E-2</v>
      </c>
      <c r="G20" s="166">
        <f t="shared" si="8"/>
        <v>5.702380925842114E-2</v>
      </c>
      <c r="H20" s="166">
        <f t="shared" si="8"/>
        <v>0.42203841205856046</v>
      </c>
      <c r="I20" s="166">
        <f t="shared" si="8"/>
        <v>2.2864466924753087E-2</v>
      </c>
      <c r="J20" s="166">
        <f t="shared" si="8"/>
        <v>-6.9050989193828793E-2</v>
      </c>
      <c r="K20" s="229">
        <f t="shared" si="8"/>
        <v>-5.6265682741884385E-2</v>
      </c>
      <c r="L20" s="275">
        <f t="shared" si="8"/>
        <v>0.24855590020796675</v>
      </c>
      <c r="M20" s="166">
        <f t="shared" si="8"/>
        <v>0.15129489462252624</v>
      </c>
      <c r="N20" s="65">
        <f t="shared" si="8"/>
        <v>6.9922567323344911E-2</v>
      </c>
      <c r="O20" s="16"/>
      <c r="P20" s="144"/>
      <c r="Q20" s="65">
        <f>(Q19-P19)/P19</f>
        <v>-4.094353922132208E-2</v>
      </c>
    </row>
    <row r="21" spans="1:33" ht="27.75" customHeight="1" x14ac:dyDescent="0.25">
      <c r="A21" s="14" t="s">
        <v>62</v>
      </c>
      <c r="B21" s="167">
        <f>B17-B19</f>
        <v>329612.93099999957</v>
      </c>
      <c r="C21" s="168">
        <f t="shared" ref="C21:M21" si="9">C17-C19</f>
        <v>291358.0850000002</v>
      </c>
      <c r="D21" s="168">
        <f t="shared" si="9"/>
        <v>266512.13100000017</v>
      </c>
      <c r="E21" s="168">
        <f t="shared" si="9"/>
        <v>297562.72299999994</v>
      </c>
      <c r="F21" s="168">
        <f t="shared" si="9"/>
        <v>310243.35200000007</v>
      </c>
      <c r="G21" s="168">
        <f t="shared" si="9"/>
        <v>320714.53100000008</v>
      </c>
      <c r="H21" s="168">
        <f t="shared" si="9"/>
        <v>286229.11899999983</v>
      </c>
      <c r="I21" s="168">
        <f t="shared" si="9"/>
        <v>282809.19800000009</v>
      </c>
      <c r="J21" s="168">
        <f t="shared" si="9"/>
        <v>306315.68399999978</v>
      </c>
      <c r="K21" s="230">
        <f t="shared" si="9"/>
        <v>322195.815</v>
      </c>
      <c r="L21" s="276">
        <f t="shared" si="9"/>
        <v>306185.72599999886</v>
      </c>
      <c r="M21" s="168">
        <f t="shared" si="9"/>
        <v>298381.429</v>
      </c>
      <c r="N21" s="159">
        <f t="shared" ref="N21" si="10">N17-N19</f>
        <v>287185.48899999994</v>
      </c>
      <c r="O21" s="1"/>
      <c r="P21" s="145">
        <f>P17-P19</f>
        <v>287185.48899999994</v>
      </c>
      <c r="Q21" s="159">
        <f>Q17-Q19</f>
        <v>227764.26200000002</v>
      </c>
    </row>
    <row r="22" spans="1:33" ht="27.75" customHeight="1" thickBot="1" x14ac:dyDescent="0.3">
      <c r="A22" s="141" t="s">
        <v>58</v>
      </c>
      <c r="B22" s="165"/>
      <c r="C22" s="166">
        <f t="shared" ref="C22:L22" si="11">(C21-B21)/B21</f>
        <v>-0.11605990664243518</v>
      </c>
      <c r="D22" s="166">
        <f t="shared" si="11"/>
        <v>-8.5276349890891168E-2</v>
      </c>
      <c r="E22" s="166">
        <f t="shared" si="11"/>
        <v>0.1165072369632576</v>
      </c>
      <c r="F22" s="166">
        <f t="shared" si="11"/>
        <v>4.261497835533698E-2</v>
      </c>
      <c r="G22" s="166">
        <f t="shared" si="11"/>
        <v>3.3751501627664215E-2</v>
      </c>
      <c r="H22" s="166">
        <f t="shared" si="11"/>
        <v>-0.10752681486702027</v>
      </c>
      <c r="I22" s="166">
        <f t="shared" si="11"/>
        <v>-1.1948193852351347E-2</v>
      </c>
      <c r="J22" s="166">
        <f t="shared" si="11"/>
        <v>8.3117827023432511E-2</v>
      </c>
      <c r="K22" s="229">
        <f t="shared" si="11"/>
        <v>5.1842369912734339E-2</v>
      </c>
      <c r="L22" s="275">
        <f t="shared" si="11"/>
        <v>-4.9690555415814887E-2</v>
      </c>
      <c r="M22" s="166">
        <f>(M21-L21)/L21</f>
        <v>-2.5488768212528906E-2</v>
      </c>
      <c r="N22" s="65">
        <f>(N21-M21)/M21</f>
        <v>-3.7522241372468457E-2</v>
      </c>
      <c r="O22" s="16"/>
      <c r="P22" s="144"/>
      <c r="Q22" s="65">
        <f>(Q21-P21)/P21</f>
        <v>-0.20690887693145227</v>
      </c>
    </row>
    <row r="23" spans="1:33" ht="27.75" hidden="1" customHeight="1" thickBot="1" x14ac:dyDescent="0.3">
      <c r="A23" s="128" t="s">
        <v>65</v>
      </c>
      <c r="B23" s="169">
        <f>(B17/B19)</f>
        <v>6.2585733558796406</v>
      </c>
      <c r="C23" s="170">
        <f>(C17/C19)</f>
        <v>4.6592847997904316</v>
      </c>
      <c r="D23" s="170">
        <f>(D17/D19)</f>
        <v>4.4295790391714371</v>
      </c>
      <c r="E23" s="170">
        <f>(E17/E19)</f>
        <v>4.3587258896712884</v>
      </c>
      <c r="F23" s="171">
        <f>(F17/F19)</f>
        <v>4.8422979626281615</v>
      </c>
      <c r="G23" s="171"/>
      <c r="H23" s="171"/>
      <c r="I23" s="171"/>
      <c r="J23" s="171"/>
      <c r="K23" s="171"/>
      <c r="L23" s="171"/>
      <c r="M23" s="171"/>
      <c r="N23" s="171"/>
      <c r="O23" s="126"/>
      <c r="P23" s="125">
        <f>(P17/P19)</f>
        <v>2.7120415414248269</v>
      </c>
      <c r="Q23" s="160">
        <f>(Q17/Q19)</f>
        <v>2.4157716509476339</v>
      </c>
    </row>
    <row r="24" spans="1:33" ht="30" customHeight="1" thickBot="1" x14ac:dyDescent="0.3"/>
    <row r="25" spans="1:33" ht="22.5" customHeight="1" x14ac:dyDescent="0.25">
      <c r="A25" s="349" t="s">
        <v>15</v>
      </c>
      <c r="B25" s="351">
        <v>2007</v>
      </c>
      <c r="C25" s="341">
        <v>2008</v>
      </c>
      <c r="D25" s="341">
        <v>2009</v>
      </c>
      <c r="E25" s="341">
        <v>2010</v>
      </c>
      <c r="F25" s="341">
        <v>2011</v>
      </c>
      <c r="G25" s="341">
        <v>2012</v>
      </c>
      <c r="H25" s="341">
        <v>2013</v>
      </c>
      <c r="I25" s="341">
        <v>2014</v>
      </c>
      <c r="J25" s="341">
        <v>2015</v>
      </c>
      <c r="K25" s="343">
        <v>2016</v>
      </c>
      <c r="L25" s="345">
        <v>2017</v>
      </c>
      <c r="M25" s="347">
        <v>2018</v>
      </c>
      <c r="N25" s="347">
        <f>N3</f>
        <v>2019</v>
      </c>
      <c r="O25" s="173" t="s">
        <v>53</v>
      </c>
      <c r="P25" s="339" t="str">
        <f>P14</f>
        <v>jan-dez</v>
      </c>
      <c r="Q25" s="340"/>
    </row>
    <row r="26" spans="1:33" ht="31.5" customHeight="1" thickBot="1" x14ac:dyDescent="0.3">
      <c r="A26" s="350"/>
      <c r="B26" s="352"/>
      <c r="C26" s="342"/>
      <c r="D26" s="342"/>
      <c r="E26" s="342"/>
      <c r="F26" s="342"/>
      <c r="G26" s="342"/>
      <c r="H26" s="342"/>
      <c r="I26" s="342"/>
      <c r="J26" s="342"/>
      <c r="K26" s="344"/>
      <c r="L26" s="346"/>
      <c r="M26" s="348"/>
      <c r="N26" s="348"/>
      <c r="O26" s="174" t="str">
        <f>O4</f>
        <v>2007/2019</v>
      </c>
      <c r="P26" s="172">
        <f>P4</f>
        <v>2019</v>
      </c>
      <c r="Q26" s="328">
        <f>Q4</f>
        <v>2020</v>
      </c>
    </row>
    <row r="27" spans="1:33" s="123" customFormat="1" ht="3" customHeight="1" thickBot="1" x14ac:dyDescent="0.3">
      <c r="A27" s="122"/>
      <c r="B27" s="157">
        <v>2007</v>
      </c>
      <c r="C27" s="157">
        <v>2008</v>
      </c>
      <c r="D27" s="157">
        <v>2009</v>
      </c>
      <c r="E27" s="157">
        <v>2010</v>
      </c>
      <c r="F27" s="157">
        <v>2011</v>
      </c>
      <c r="G27" s="157"/>
      <c r="H27" s="157"/>
      <c r="I27" s="157"/>
      <c r="J27" s="157"/>
      <c r="K27" s="157"/>
      <c r="L27" s="232"/>
      <c r="M27" s="157"/>
      <c r="N27" s="157"/>
      <c r="O27" s="138"/>
      <c r="P27" s="122"/>
      <c r="Q27" s="157"/>
    </row>
    <row r="28" spans="1:33" ht="27.75" customHeight="1" x14ac:dyDescent="0.25">
      <c r="A28" s="139" t="s">
        <v>54</v>
      </c>
      <c r="B28" s="161">
        <v>203692.62899999981</v>
      </c>
      <c r="C28" s="162">
        <v>204985.89900000018</v>
      </c>
      <c r="D28" s="162">
        <v>199789.29300000027</v>
      </c>
      <c r="E28" s="162">
        <v>228223.55300000007</v>
      </c>
      <c r="F28" s="162">
        <v>265930.68799999997</v>
      </c>
      <c r="G28" s="162">
        <v>297441.74100000004</v>
      </c>
      <c r="H28" s="162">
        <v>313195.50799999997</v>
      </c>
      <c r="I28" s="162">
        <v>319331.63400000008</v>
      </c>
      <c r="J28" s="162">
        <v>313646.51399999997</v>
      </c>
      <c r="K28" s="228">
        <v>292708.82400000008</v>
      </c>
      <c r="L28" s="273">
        <v>335676.5479999996</v>
      </c>
      <c r="M28" s="162">
        <v>346053.397</v>
      </c>
      <c r="N28" s="158">
        <v>364472.38600000006</v>
      </c>
      <c r="O28" s="121"/>
      <c r="P28" s="143">
        <v>364472.38600000006</v>
      </c>
      <c r="Q28" s="158">
        <v>457375.41099999991</v>
      </c>
    </row>
    <row r="29" spans="1:33" ht="27.75" customHeight="1" thickBot="1" x14ac:dyDescent="0.3">
      <c r="A29" s="142" t="s">
        <v>58</v>
      </c>
      <c r="B29" s="163"/>
      <c r="C29" s="164">
        <f t="shared" ref="C29:N29" si="12">(C28-B28)/B28</f>
        <v>6.3491251811589565E-3</v>
      </c>
      <c r="D29" s="164">
        <f t="shared" si="12"/>
        <v>-2.5351041341628616E-2</v>
      </c>
      <c r="E29" s="164">
        <f t="shared" si="12"/>
        <v>0.14232124040801208</v>
      </c>
      <c r="F29" s="164">
        <f t="shared" si="12"/>
        <v>0.16522017339726491</v>
      </c>
      <c r="G29" s="164">
        <f t="shared" si="12"/>
        <v>0.11849348127885141</v>
      </c>
      <c r="H29" s="164">
        <f t="shared" si="12"/>
        <v>5.296421056115299E-2</v>
      </c>
      <c r="I29" s="164">
        <f t="shared" si="12"/>
        <v>1.9591998746035993E-2</v>
      </c>
      <c r="J29" s="164">
        <f t="shared" si="12"/>
        <v>-1.7803184510057374E-2</v>
      </c>
      <c r="K29" s="218">
        <f t="shared" si="12"/>
        <v>-6.6755691727534677E-2</v>
      </c>
      <c r="L29" s="274">
        <f t="shared" si="12"/>
        <v>0.14679340175955716</v>
      </c>
      <c r="M29" s="164">
        <f t="shared" si="12"/>
        <v>3.0913237942379004E-2</v>
      </c>
      <c r="N29" s="64">
        <f t="shared" si="12"/>
        <v>5.3225858089178242E-2</v>
      </c>
      <c r="O29" s="1"/>
      <c r="P29" s="146"/>
      <c r="Q29" s="64">
        <f>(Q28-P28)/P28</f>
        <v>0.25489729419446289</v>
      </c>
    </row>
    <row r="30" spans="1:33" ht="27.75" customHeight="1" x14ac:dyDescent="0.25">
      <c r="A30" s="139" t="s">
        <v>59</v>
      </c>
      <c r="B30" s="161">
        <v>575.60500000000002</v>
      </c>
      <c r="C30" s="162">
        <v>741.03499999999963</v>
      </c>
      <c r="D30" s="162">
        <v>1388.8809999999992</v>
      </c>
      <c r="E30" s="162">
        <v>899.43600000000015</v>
      </c>
      <c r="F30" s="162">
        <v>1170.3490000000002</v>
      </c>
      <c r="G30" s="162">
        <v>1022.7370000000001</v>
      </c>
      <c r="H30" s="162">
        <v>1030.066</v>
      </c>
      <c r="I30" s="162">
        <v>1010.02</v>
      </c>
      <c r="J30" s="162">
        <v>1183.202</v>
      </c>
      <c r="K30" s="228">
        <v>1121.55</v>
      </c>
      <c r="L30" s="273">
        <v>1027.2</v>
      </c>
      <c r="M30" s="162">
        <v>1322.52</v>
      </c>
      <c r="N30" s="158">
        <v>1463.875</v>
      </c>
      <c r="O30" s="121"/>
      <c r="P30" s="143">
        <v>1463.875</v>
      </c>
      <c r="Q30" s="158">
        <v>1889.9159999999999</v>
      </c>
    </row>
    <row r="31" spans="1:33" ht="27.75" customHeight="1" thickBot="1" x14ac:dyDescent="0.3">
      <c r="A31" s="141" t="s">
        <v>58</v>
      </c>
      <c r="B31" s="165"/>
      <c r="C31" s="166">
        <f t="shared" ref="C31:N31" si="13">(C30-B30)/B30</f>
        <v>0.28740195099069604</v>
      </c>
      <c r="D31" s="166">
        <f t="shared" si="13"/>
        <v>0.87424480625071677</v>
      </c>
      <c r="E31" s="166">
        <f t="shared" si="13"/>
        <v>-0.35240240164564085</v>
      </c>
      <c r="F31" s="166">
        <f t="shared" si="13"/>
        <v>0.30120319844880566</v>
      </c>
      <c r="G31" s="166">
        <f t="shared" si="13"/>
        <v>-0.12612648022085726</v>
      </c>
      <c r="H31" s="166">
        <f t="shared" si="13"/>
        <v>7.1660651760911652E-3</v>
      </c>
      <c r="I31" s="166">
        <f t="shared" si="13"/>
        <v>-1.9460888913914301E-2</v>
      </c>
      <c r="J31" s="166">
        <f t="shared" si="13"/>
        <v>0.17146393140729888</v>
      </c>
      <c r="K31" s="229">
        <f t="shared" si="13"/>
        <v>-5.2106064729437615E-2</v>
      </c>
      <c r="L31" s="275">
        <f t="shared" si="13"/>
        <v>-8.4124648923364909E-2</v>
      </c>
      <c r="M31" s="166">
        <f t="shared" si="13"/>
        <v>0.28749999999999992</v>
      </c>
      <c r="N31" s="65">
        <f t="shared" si="13"/>
        <v>0.10688307171158094</v>
      </c>
      <c r="O31" s="16"/>
      <c r="P31" s="144"/>
      <c r="Q31" s="65">
        <f>(Q30-P30)/P30</f>
        <v>0.29103646144650325</v>
      </c>
    </row>
    <row r="32" spans="1:33" ht="27.75" customHeight="1" x14ac:dyDescent="0.25">
      <c r="A32" s="14" t="s">
        <v>62</v>
      </c>
      <c r="B32" s="167">
        <f>(B28-B30)</f>
        <v>203117.0239999998</v>
      </c>
      <c r="C32" s="168">
        <f t="shared" ref="C32:N32" si="14">(C28-C30)</f>
        <v>204244.86400000018</v>
      </c>
      <c r="D32" s="168">
        <f t="shared" si="14"/>
        <v>198400.41200000027</v>
      </c>
      <c r="E32" s="168">
        <f t="shared" si="14"/>
        <v>227324.11700000009</v>
      </c>
      <c r="F32" s="168">
        <f t="shared" si="14"/>
        <v>264760.33899999998</v>
      </c>
      <c r="G32" s="168">
        <f t="shared" si="14"/>
        <v>296419.00400000002</v>
      </c>
      <c r="H32" s="168">
        <f t="shared" si="14"/>
        <v>312165.44199999998</v>
      </c>
      <c r="I32" s="168">
        <f t="shared" si="14"/>
        <v>318321.61400000006</v>
      </c>
      <c r="J32" s="168">
        <f t="shared" si="14"/>
        <v>312463.31199999998</v>
      </c>
      <c r="K32" s="230">
        <f t="shared" si="14"/>
        <v>291587.27400000009</v>
      </c>
      <c r="L32" s="276">
        <f t="shared" si="14"/>
        <v>334649.34799999959</v>
      </c>
      <c r="M32" s="168">
        <f t="shared" si="14"/>
        <v>344730.87699999998</v>
      </c>
      <c r="N32" s="159">
        <f t="shared" si="14"/>
        <v>363008.51100000006</v>
      </c>
      <c r="O32" s="1"/>
      <c r="P32" s="145">
        <f>P28-P30</f>
        <v>363008.51100000006</v>
      </c>
      <c r="Q32" s="159">
        <f>Q28-Q30</f>
        <v>455485.49499999988</v>
      </c>
    </row>
    <row r="33" spans="1:17" ht="27.75" customHeight="1" thickBot="1" x14ac:dyDescent="0.3">
      <c r="A33" s="141" t="s">
        <v>58</v>
      </c>
      <c r="B33" s="165"/>
      <c r="C33" s="166">
        <f t="shared" ref="C33:N33" si="15">(C32-B32)/B32</f>
        <v>5.5526611102788507E-3</v>
      </c>
      <c r="D33" s="166">
        <f t="shared" si="15"/>
        <v>-2.8614927619427914E-2</v>
      </c>
      <c r="E33" s="166">
        <f t="shared" si="15"/>
        <v>0.14578450068944299</v>
      </c>
      <c r="F33" s="166">
        <f t="shared" si="15"/>
        <v>0.16468213973091064</v>
      </c>
      <c r="G33" s="166">
        <f t="shared" si="15"/>
        <v>0.11957480157177182</v>
      </c>
      <c r="H33" s="166">
        <f t="shared" si="15"/>
        <v>5.3122228290059179E-2</v>
      </c>
      <c r="I33" s="166">
        <f t="shared" si="15"/>
        <v>1.972086327223908E-2</v>
      </c>
      <c r="J33" s="166">
        <f t="shared" si="15"/>
        <v>-1.840372045864307E-2</v>
      </c>
      <c r="K33" s="229">
        <f t="shared" si="15"/>
        <v>-6.6811165337708145E-2</v>
      </c>
      <c r="L33" s="275">
        <f t="shared" si="15"/>
        <v>0.14768159600819714</v>
      </c>
      <c r="M33" s="166">
        <f t="shared" si="15"/>
        <v>3.0125649609813076E-2</v>
      </c>
      <c r="N33" s="65">
        <f t="shared" si="15"/>
        <v>5.3020008416594717E-2</v>
      </c>
      <c r="O33" s="16"/>
      <c r="P33" s="144"/>
      <c r="Q33" s="65">
        <f>(Q32-P32)/P32</f>
        <v>0.25475155870381178</v>
      </c>
    </row>
    <row r="34" spans="1:17" ht="27.75" hidden="1" customHeight="1" thickBot="1" x14ac:dyDescent="0.3">
      <c r="A34" s="128" t="s">
        <v>65</v>
      </c>
      <c r="B34" s="169">
        <f>(B28/B30)</f>
        <v>353.87571164253228</v>
      </c>
      <c r="C34" s="170">
        <f>(C28/C30)</f>
        <v>276.62107592758815</v>
      </c>
      <c r="D34" s="170">
        <f>(D28/D30)</f>
        <v>143.84910802293385</v>
      </c>
      <c r="E34" s="170">
        <f>(E28/E30)</f>
        <v>253.74073641704362</v>
      </c>
      <c r="F34" s="171">
        <f>(F28/F30)</f>
        <v>227.22340771855227</v>
      </c>
      <c r="G34" s="171"/>
      <c r="H34" s="171"/>
      <c r="I34" s="171"/>
      <c r="J34" s="171"/>
      <c r="K34" s="171"/>
      <c r="L34" s="171"/>
      <c r="M34" s="171"/>
      <c r="N34" s="171"/>
      <c r="O34" s="126"/>
      <c r="P34" s="125">
        <f>(P28/P30)</f>
        <v>248.97780616514393</v>
      </c>
      <c r="Q34" s="160">
        <f>(Q28/Q30)</f>
        <v>242.00832788335563</v>
      </c>
    </row>
    <row r="36" spans="1:17" x14ac:dyDescent="0.25">
      <c r="A36" s="9" t="s">
        <v>74</v>
      </c>
    </row>
  </sheetData>
  <mergeCells count="45">
    <mergeCell ref="F3:F4"/>
    <mergeCell ref="A3:A4"/>
    <mergeCell ref="B3:B4"/>
    <mergeCell ref="C3:C4"/>
    <mergeCell ref="D3:D4"/>
    <mergeCell ref="E3:E4"/>
    <mergeCell ref="M3:M4"/>
    <mergeCell ref="P3:Q3"/>
    <mergeCell ref="A14:A15"/>
    <mergeCell ref="B14:B15"/>
    <mergeCell ref="C14:C15"/>
    <mergeCell ref="D14:D15"/>
    <mergeCell ref="E14:E15"/>
    <mergeCell ref="F14:F15"/>
    <mergeCell ref="G14:G15"/>
    <mergeCell ref="G3:G4"/>
    <mergeCell ref="H3:H4"/>
    <mergeCell ref="I3:I4"/>
    <mergeCell ref="J3:J4"/>
    <mergeCell ref="K3:K4"/>
    <mergeCell ref="L3:L4"/>
    <mergeCell ref="N3:N4"/>
    <mergeCell ref="F25:F26"/>
    <mergeCell ref="G25:G26"/>
    <mergeCell ref="H25:H26"/>
    <mergeCell ref="H14:H15"/>
    <mergeCell ref="I14:I15"/>
    <mergeCell ref="A25:A26"/>
    <mergeCell ref="B25:B26"/>
    <mergeCell ref="C25:C26"/>
    <mergeCell ref="D25:D26"/>
    <mergeCell ref="E25:E26"/>
    <mergeCell ref="I25:I26"/>
    <mergeCell ref="J25:J26"/>
    <mergeCell ref="K25:K26"/>
    <mergeCell ref="L25:L26"/>
    <mergeCell ref="M25:M26"/>
    <mergeCell ref="P25:Q25"/>
    <mergeCell ref="P14:Q14"/>
    <mergeCell ref="J14:J15"/>
    <mergeCell ref="K14:K15"/>
    <mergeCell ref="L14:L15"/>
    <mergeCell ref="M14:M15"/>
    <mergeCell ref="N14:N15"/>
    <mergeCell ref="N25:N26"/>
  </mergeCells>
  <conditionalFormatting sqref="P12:Q12">
    <cfRule type="cellIs" dxfId="15" priority="48" operator="greaterThan">
      <formula>0</formula>
    </cfRule>
    <cfRule type="cellIs" dxfId="14" priority="49" operator="lessThan">
      <formula>0</formula>
    </cfRule>
  </conditionalFormatting>
  <conditionalFormatting sqref="B12:N12">
    <cfRule type="cellIs" dxfId="13" priority="46" operator="greaterThan">
      <formula>0</formula>
    </cfRule>
    <cfRule type="cellIs" dxfId="12" priority="47" operator="lessThan">
      <formula>0</formula>
    </cfRule>
  </conditionalFormatting>
  <conditionalFormatting sqref="B23:N23">
    <cfRule type="cellIs" dxfId="11" priority="42" operator="greaterThan">
      <formula>0</formula>
    </cfRule>
    <cfRule type="cellIs" dxfId="10" priority="43" operator="lessThan">
      <formula>0</formula>
    </cfRule>
  </conditionalFormatting>
  <conditionalFormatting sqref="P23:Q23">
    <cfRule type="cellIs" dxfId="9" priority="44" operator="greaterThan">
      <formula>0</formula>
    </cfRule>
    <cfRule type="cellIs" dxfId="8" priority="45" operator="lessThan">
      <formula>0</formula>
    </cfRule>
  </conditionalFormatting>
  <conditionalFormatting sqref="P34:Q34">
    <cfRule type="cellIs" dxfId="7" priority="40" operator="greaterThan">
      <formula>0</formula>
    </cfRule>
    <cfRule type="cellIs" dxfId="6" priority="41" operator="lessThan">
      <formula>0</formula>
    </cfRule>
  </conditionalFormatting>
  <conditionalFormatting sqref="B34:N34">
    <cfRule type="cellIs" dxfId="5" priority="38" operator="greaterThan">
      <formula>0</formula>
    </cfRule>
    <cfRule type="cellIs" dxfId="4" priority="39" operator="lessThan">
      <formula>0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scale="63" orientation="landscape" horizontalDpi="4294967292" r:id="rId1"/>
  <ignoredErrors>
    <ignoredError sqref="C10:N10 C21:N21 C32:N32" formula="1"/>
  </ignoredErrors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37" id="{F9C7D59A-DBB9-4FE9-A2C7-BCBEAFC3E8E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C7:J7</xm:sqref>
        </x14:conditionalFormatting>
        <x14:conditionalFormatting xmlns:xm="http://schemas.microsoft.com/office/excel/2006/main">
          <x14:cfRule type="iconSet" priority="36" id="{D35F109C-C61A-417F-9838-D7DAF6E0CD9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Q7</xm:sqref>
        </x14:conditionalFormatting>
        <x14:conditionalFormatting xmlns:xm="http://schemas.microsoft.com/office/excel/2006/main">
          <x14:cfRule type="iconSet" priority="35" id="{A66956AF-FC9D-420D-978A-AE7CE96F8606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C9:J9</xm:sqref>
        </x14:conditionalFormatting>
        <x14:conditionalFormatting xmlns:xm="http://schemas.microsoft.com/office/excel/2006/main">
          <x14:cfRule type="iconSet" priority="34" id="{BFA25C74-B2BF-4E53-8863-6EA369C84698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C11:J11</xm:sqref>
        </x14:conditionalFormatting>
        <x14:conditionalFormatting xmlns:xm="http://schemas.microsoft.com/office/excel/2006/main">
          <x14:cfRule type="iconSet" priority="33" id="{A3FAA6F9-50EC-4286-8CDD-849D5A0866F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C18:N18</xm:sqref>
        </x14:conditionalFormatting>
        <x14:conditionalFormatting xmlns:xm="http://schemas.microsoft.com/office/excel/2006/main">
          <x14:cfRule type="iconSet" priority="32" id="{52D24C94-3373-42AF-BD3D-BF9AC587C0C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Q18</xm:sqref>
        </x14:conditionalFormatting>
        <x14:conditionalFormatting xmlns:xm="http://schemas.microsoft.com/office/excel/2006/main">
          <x14:cfRule type="iconSet" priority="31" id="{BF023687-AF9C-420B-8CEF-BB2E39A06AD8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C20:N20</xm:sqref>
        </x14:conditionalFormatting>
        <x14:conditionalFormatting xmlns:xm="http://schemas.microsoft.com/office/excel/2006/main">
          <x14:cfRule type="iconSet" priority="30" id="{6303A1F6-DDEC-45A0-BDCA-91FF282AEDB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C22:N22</xm:sqref>
        </x14:conditionalFormatting>
        <x14:conditionalFormatting xmlns:xm="http://schemas.microsoft.com/office/excel/2006/main">
          <x14:cfRule type="iconSet" priority="29" id="{891BBD59-AC9D-493D-BD99-E1A351E650A6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C29:N29</xm:sqref>
        </x14:conditionalFormatting>
        <x14:conditionalFormatting xmlns:xm="http://schemas.microsoft.com/office/excel/2006/main">
          <x14:cfRule type="iconSet" priority="28" id="{E27E1925-2BD5-4397-BDB9-47938E2CAC7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Q29</xm:sqref>
        </x14:conditionalFormatting>
        <x14:conditionalFormatting xmlns:xm="http://schemas.microsoft.com/office/excel/2006/main">
          <x14:cfRule type="iconSet" priority="27" id="{37FAA1FE-A550-4977-810F-44CBB9937235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C31:N31</xm:sqref>
        </x14:conditionalFormatting>
        <x14:conditionalFormatting xmlns:xm="http://schemas.microsoft.com/office/excel/2006/main">
          <x14:cfRule type="iconSet" priority="26" id="{A900F5CF-C5B6-4494-AF55-42740F01503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C33:N33</xm:sqref>
        </x14:conditionalFormatting>
        <x14:conditionalFormatting xmlns:xm="http://schemas.microsoft.com/office/excel/2006/main">
          <x14:cfRule type="iconSet" priority="50" id="{924C92F0-E01D-4E1C-B2F0-AA88ABF6DD7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Q9</xm:sqref>
        </x14:conditionalFormatting>
        <x14:conditionalFormatting xmlns:xm="http://schemas.microsoft.com/office/excel/2006/main">
          <x14:cfRule type="iconSet" priority="51" id="{94D59631-E479-4F70-BF3B-0AF664B8B03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Q11</xm:sqref>
        </x14:conditionalFormatting>
        <x14:conditionalFormatting xmlns:xm="http://schemas.microsoft.com/office/excel/2006/main">
          <x14:cfRule type="iconSet" priority="52" id="{3D74A8ED-AD3C-42DF-A34D-67BB4E3902DB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Q20</xm:sqref>
        </x14:conditionalFormatting>
        <x14:conditionalFormatting xmlns:xm="http://schemas.microsoft.com/office/excel/2006/main">
          <x14:cfRule type="iconSet" priority="53" id="{9C79EC98-D39C-46B1-A3B3-63CC8401AE5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Q22</xm:sqref>
        </x14:conditionalFormatting>
        <x14:conditionalFormatting xmlns:xm="http://schemas.microsoft.com/office/excel/2006/main">
          <x14:cfRule type="iconSet" priority="54" id="{A903C13E-D316-4328-868B-A0F8D794064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Q31</xm:sqref>
        </x14:conditionalFormatting>
        <x14:conditionalFormatting xmlns:xm="http://schemas.microsoft.com/office/excel/2006/main">
          <x14:cfRule type="iconSet" priority="55" id="{E20F243F-159C-4C98-A071-D07BF561045D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Q33</xm:sqref>
        </x14:conditionalFormatting>
        <x14:conditionalFormatting xmlns:xm="http://schemas.microsoft.com/office/excel/2006/main">
          <x14:cfRule type="iconSet" priority="25" id="{26BC2C2C-A7C2-4DF7-9B96-6F451BE56C7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K7:N7</xm:sqref>
        </x14:conditionalFormatting>
        <x14:conditionalFormatting xmlns:xm="http://schemas.microsoft.com/office/excel/2006/main">
          <x14:cfRule type="iconSet" priority="24" id="{3B84D7CD-4829-48AF-90EF-EDBEB61892F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K9:N9</xm:sqref>
        </x14:conditionalFormatting>
        <x14:conditionalFormatting xmlns:xm="http://schemas.microsoft.com/office/excel/2006/main">
          <x14:cfRule type="iconSet" priority="23" id="{AB696FCE-375E-4051-AD9E-0389A60CFF15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K11:N11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olha4">
    <pageSetUpPr fitToPage="1"/>
  </sheetPr>
  <dimension ref="A1:AQ68"/>
  <sheetViews>
    <sheetView showGridLines="0" workbookViewId="0">
      <selection activeCell="AP18" sqref="AP18"/>
    </sheetView>
  </sheetViews>
  <sheetFormatPr defaultRowHeight="15" x14ac:dyDescent="0.25"/>
  <cols>
    <col min="1" max="1" width="18.7109375" customWidth="1"/>
    <col min="13" max="13" width="9.85546875" style="50" customWidth="1"/>
    <col min="14" max="14" width="1.7109375" customWidth="1"/>
    <col min="15" max="15" width="18.7109375" hidden="1" customWidth="1"/>
    <col min="27" max="27" width="10.140625" style="50" customWidth="1"/>
    <col min="28" max="28" width="1.7109375" customWidth="1"/>
    <col min="40" max="40" width="9.85546875" style="50" customWidth="1"/>
    <col min="43" max="43" width="9.140625" style="129"/>
  </cols>
  <sheetData>
    <row r="1" spans="1:43" ht="15.75" x14ac:dyDescent="0.25">
      <c r="A1" s="6" t="s">
        <v>111</v>
      </c>
    </row>
    <row r="3" spans="1:43" ht="15.75" thickBot="1" x14ac:dyDescent="0.3">
      <c r="M3" s="130" t="s">
        <v>1</v>
      </c>
      <c r="AA3" s="176">
        <v>1000</v>
      </c>
      <c r="AN3" s="176" t="s">
        <v>51</v>
      </c>
    </row>
    <row r="4" spans="1:43" ht="20.100000000000001" customHeight="1" x14ac:dyDescent="0.25">
      <c r="A4" s="358" t="s">
        <v>3</v>
      </c>
      <c r="B4" s="360" t="s">
        <v>76</v>
      </c>
      <c r="C4" s="354"/>
      <c r="D4" s="354"/>
      <c r="E4" s="354"/>
      <c r="F4" s="354"/>
      <c r="G4" s="354"/>
      <c r="H4" s="354"/>
      <c r="I4" s="354"/>
      <c r="J4" s="354"/>
      <c r="K4" s="354"/>
      <c r="L4" s="355"/>
      <c r="M4" s="363" t="s">
        <v>133</v>
      </c>
      <c r="O4" s="361" t="s">
        <v>3</v>
      </c>
      <c r="P4" s="353" t="s">
        <v>76</v>
      </c>
      <c r="Q4" s="354"/>
      <c r="R4" s="354"/>
      <c r="S4" s="354"/>
      <c r="T4" s="354"/>
      <c r="U4" s="354"/>
      <c r="V4" s="354"/>
      <c r="W4" s="354"/>
      <c r="X4" s="354"/>
      <c r="Y4" s="354"/>
      <c r="Z4" s="355"/>
      <c r="AA4" s="356" t="s">
        <v>133</v>
      </c>
      <c r="AC4" s="353" t="s">
        <v>76</v>
      </c>
      <c r="AD4" s="354"/>
      <c r="AE4" s="354"/>
      <c r="AF4" s="354"/>
      <c r="AG4" s="354"/>
      <c r="AH4" s="354"/>
      <c r="AI4" s="354"/>
      <c r="AJ4" s="354"/>
      <c r="AK4" s="354"/>
      <c r="AL4" s="354"/>
      <c r="AM4" s="355"/>
      <c r="AN4" s="356" t="s">
        <v>133</v>
      </c>
    </row>
    <row r="5" spans="1:43" ht="20.100000000000001" customHeight="1" thickBot="1" x14ac:dyDescent="0.3">
      <c r="A5" s="359"/>
      <c r="B5" s="120">
        <v>2010</v>
      </c>
      <c r="C5" s="183">
        <v>2011</v>
      </c>
      <c r="D5" s="183">
        <v>2012</v>
      </c>
      <c r="E5" s="183">
        <v>2013</v>
      </c>
      <c r="F5" s="183">
        <v>2014</v>
      </c>
      <c r="G5" s="183">
        <v>2015</v>
      </c>
      <c r="H5" s="183">
        <v>2016</v>
      </c>
      <c r="I5" s="183">
        <v>2017</v>
      </c>
      <c r="J5" s="183">
        <v>2018</v>
      </c>
      <c r="K5" s="183">
        <v>2019</v>
      </c>
      <c r="L5" s="181">
        <v>2020</v>
      </c>
      <c r="M5" s="364"/>
      <c r="O5" s="362"/>
      <c r="P5" s="31">
        <v>2010</v>
      </c>
      <c r="Q5" s="183">
        <v>2011</v>
      </c>
      <c r="R5" s="183">
        <v>2012</v>
      </c>
      <c r="S5" s="183">
        <v>2013</v>
      </c>
      <c r="T5" s="183">
        <v>2014</v>
      </c>
      <c r="U5" s="183">
        <v>2015</v>
      </c>
      <c r="V5" s="183">
        <v>2016</v>
      </c>
      <c r="W5" s="183">
        <v>2017</v>
      </c>
      <c r="X5" s="183">
        <v>2018</v>
      </c>
      <c r="Y5" s="183">
        <v>2019</v>
      </c>
      <c r="Z5" s="181">
        <v>2020</v>
      </c>
      <c r="AA5" s="357"/>
      <c r="AC5" s="31">
        <v>2010</v>
      </c>
      <c r="AD5" s="183">
        <v>2011</v>
      </c>
      <c r="AE5" s="183">
        <v>2012</v>
      </c>
      <c r="AF5" s="183">
        <v>2013</v>
      </c>
      <c r="AG5" s="183">
        <v>2014</v>
      </c>
      <c r="AH5" s="183">
        <v>2015</v>
      </c>
      <c r="AI5" s="183">
        <v>2016</v>
      </c>
      <c r="AJ5" s="183">
        <v>2017</v>
      </c>
      <c r="AK5" s="234">
        <v>2018</v>
      </c>
      <c r="AL5" s="183">
        <v>2019</v>
      </c>
      <c r="AM5" s="181">
        <v>2020</v>
      </c>
      <c r="AN5" s="357"/>
      <c r="AQ5" s="131"/>
    </row>
    <row r="6" spans="1:43" ht="3" customHeight="1" thickBot="1" x14ac:dyDescent="0.3">
      <c r="A6" s="132"/>
      <c r="B6" s="131"/>
      <c r="C6" s="131"/>
      <c r="D6" s="131"/>
      <c r="E6" s="131"/>
      <c r="F6" s="131"/>
      <c r="G6" s="131"/>
      <c r="H6" s="131"/>
      <c r="I6" s="131"/>
      <c r="J6" s="131"/>
      <c r="K6" s="131"/>
      <c r="L6" s="131"/>
      <c r="M6" s="177"/>
      <c r="N6" s="8"/>
      <c r="O6" s="132"/>
      <c r="P6" s="156">
        <v>2010</v>
      </c>
      <c r="Q6" s="156">
        <v>2011</v>
      </c>
      <c r="R6" s="156">
        <v>2012</v>
      </c>
      <c r="S6" s="156"/>
      <c r="T6" s="156"/>
      <c r="U6" s="156"/>
      <c r="V6" s="156"/>
      <c r="W6" s="156"/>
      <c r="X6" s="131"/>
      <c r="Y6" s="131"/>
      <c r="Z6" s="156"/>
      <c r="AA6" s="175"/>
      <c r="AB6" s="8"/>
      <c r="AC6" s="156"/>
      <c r="AD6" s="156"/>
      <c r="AE6" s="156"/>
      <c r="AF6" s="156"/>
      <c r="AG6" s="156"/>
      <c r="AH6" s="156"/>
      <c r="AI6" s="156"/>
      <c r="AJ6" s="156"/>
      <c r="AK6" s="131"/>
      <c r="AL6" s="131"/>
      <c r="AM6" s="156"/>
      <c r="AN6" s="177"/>
    </row>
    <row r="7" spans="1:43" ht="20.100000000000001" customHeight="1" x14ac:dyDescent="0.25">
      <c r="A7" s="148" t="s">
        <v>77</v>
      </c>
      <c r="B7" s="143">
        <v>162618.44999999995</v>
      </c>
      <c r="C7" s="202">
        <v>156534.06999999998</v>
      </c>
      <c r="D7" s="202">
        <v>239190.1999999999</v>
      </c>
      <c r="E7" s="202">
        <v>213768.74999999997</v>
      </c>
      <c r="F7" s="202">
        <v>196345.2</v>
      </c>
      <c r="G7" s="202">
        <v>183217.2099999999</v>
      </c>
      <c r="H7" s="202">
        <v>164354.55999999982</v>
      </c>
      <c r="I7" s="202">
        <v>192935.97999999986</v>
      </c>
      <c r="J7" s="202">
        <v>211785</v>
      </c>
      <c r="K7" s="202">
        <v>219278.33000000005</v>
      </c>
      <c r="L7" s="140">
        <v>237053.42000000022</v>
      </c>
      <c r="M7" s="76">
        <f>IF(L7="","",(L7-K7)/K7)</f>
        <v>8.1061772041041022E-2</v>
      </c>
      <c r="O7" s="134" t="s">
        <v>77</v>
      </c>
      <c r="P7" s="143">
        <v>37448.925000000003</v>
      </c>
      <c r="Q7" s="202">
        <v>38839.965999999986</v>
      </c>
      <c r="R7" s="202">
        <v>43280.928999999975</v>
      </c>
      <c r="S7" s="202">
        <v>45616.113000000012</v>
      </c>
      <c r="T7" s="202">
        <v>47446.346999999972</v>
      </c>
      <c r="U7" s="202">
        <v>44866.651000000042</v>
      </c>
      <c r="V7" s="202">
        <v>44731.008000000016</v>
      </c>
      <c r="W7" s="202">
        <v>48635.341000000037</v>
      </c>
      <c r="X7" s="202">
        <v>54079.826999999997</v>
      </c>
      <c r="Y7" s="202">
        <v>57478.924000000043</v>
      </c>
      <c r="Z7" s="140">
        <v>63127.915999999976</v>
      </c>
      <c r="AA7" s="76">
        <f>IF(Z7="","",(Z7-Y7)/Y7)</f>
        <v>9.8279362362453562E-2</v>
      </c>
      <c r="AC7" s="152">
        <f t="shared" ref="AC7:AJ7" si="0">(P7/B7)*10</f>
        <v>2.3028706152346192</v>
      </c>
      <c r="AD7" s="205">
        <f t="shared" si="0"/>
        <v>2.4812467982209876</v>
      </c>
      <c r="AE7" s="205">
        <f t="shared" si="0"/>
        <v>1.8094775204000828</v>
      </c>
      <c r="AF7" s="205">
        <f t="shared" si="0"/>
        <v>2.1338999736865198</v>
      </c>
      <c r="AG7" s="205">
        <f t="shared" si="0"/>
        <v>2.4164760330275441</v>
      </c>
      <c r="AH7" s="205">
        <f t="shared" si="0"/>
        <v>2.4488229571883595</v>
      </c>
      <c r="AI7" s="205">
        <f t="shared" si="0"/>
        <v>2.7216164857245251</v>
      </c>
      <c r="AJ7" s="205">
        <f t="shared" si="0"/>
        <v>2.5208020297717444</v>
      </c>
      <c r="AK7" s="205">
        <f t="shared" ref="AK7:AM22" si="1">(X7/J7)*10</f>
        <v>2.5535248955308449</v>
      </c>
      <c r="AL7" s="205">
        <f t="shared" si="1"/>
        <v>2.6212769861937577</v>
      </c>
      <c r="AM7" s="205">
        <f t="shared" si="1"/>
        <v>2.6630248996196686</v>
      </c>
      <c r="AN7" s="76">
        <f>IF(AM7="","",(AM7-AL7)/AL7)</f>
        <v>1.5926555509317319E-2</v>
      </c>
      <c r="AQ7"/>
    </row>
    <row r="8" spans="1:43" ht="20.100000000000001" customHeight="1" x14ac:dyDescent="0.25">
      <c r="A8" s="149" t="s">
        <v>78</v>
      </c>
      <c r="B8" s="145">
        <v>161664.07999999981</v>
      </c>
      <c r="C8" s="203">
        <v>214997.14</v>
      </c>
      <c r="D8" s="203">
        <v>230196.23999999993</v>
      </c>
      <c r="E8" s="203">
        <v>260171.31000000006</v>
      </c>
      <c r="F8" s="203">
        <v>219768.14999999994</v>
      </c>
      <c r="G8" s="203">
        <v>191622.89999999979</v>
      </c>
      <c r="H8" s="203">
        <v>187100.07000000012</v>
      </c>
      <c r="I8" s="203">
        <v>187560.18000000008</v>
      </c>
      <c r="J8" s="203">
        <v>246362.22</v>
      </c>
      <c r="K8" s="203">
        <v>226330.75999999989</v>
      </c>
      <c r="L8" s="3">
        <v>215291.94999999995</v>
      </c>
      <c r="M8" s="67">
        <f t="shared" ref="M8:M23" si="2">IF(L8="","",(L8-K8)/K8)</f>
        <v>-4.8772910937956222E-2</v>
      </c>
      <c r="O8" s="134" t="s">
        <v>78</v>
      </c>
      <c r="P8" s="145">
        <v>39208.55799999999</v>
      </c>
      <c r="Q8" s="203">
        <v>43534.874999999993</v>
      </c>
      <c r="R8" s="203">
        <v>46936.957999999977</v>
      </c>
      <c r="S8" s="203">
        <v>51921.968000000052</v>
      </c>
      <c r="T8" s="203">
        <v>51933.389000000017</v>
      </c>
      <c r="U8" s="203">
        <v>46937.144999999968</v>
      </c>
      <c r="V8" s="203">
        <v>48461.340000000011</v>
      </c>
      <c r="W8" s="203">
        <v>48751.319999999949</v>
      </c>
      <c r="X8" s="203">
        <v>57407.123</v>
      </c>
      <c r="Y8" s="203">
        <v>60378.147999999928</v>
      </c>
      <c r="Z8" s="3">
        <v>54502.559999999983</v>
      </c>
      <c r="AA8" s="67">
        <f t="shared" ref="AA8:AA23" si="3">IF(Z8="","",(Z8-Y8)/Y8)</f>
        <v>-9.7313153758872367E-2</v>
      </c>
      <c r="AC8" s="154">
        <f t="shared" ref="AC8:AC22" si="4">(P8/B8)*10</f>
        <v>2.425310433832923</v>
      </c>
      <c r="AD8" s="206">
        <f t="shared" ref="AD8:AD22" si="5">(Q8/C8)*10</f>
        <v>2.0249048429202356</v>
      </c>
      <c r="AE8" s="206">
        <f t="shared" ref="AE8:AE22" si="6">(R8/D8)*10</f>
        <v>2.0389975961379729</v>
      </c>
      <c r="AF8" s="206">
        <f t="shared" ref="AF8:AF22" si="7">(S8/E8)*10</f>
        <v>1.9956838438488873</v>
      </c>
      <c r="AG8" s="206">
        <f t="shared" ref="AG8:AG22" si="8">(T8/F8)*10</f>
        <v>2.3630989749879605</v>
      </c>
      <c r="AH8" s="206">
        <f t="shared" ref="AH8:AH22" si="9">(U8/G8)*10</f>
        <v>2.4494538492006965</v>
      </c>
      <c r="AI8" s="206">
        <f t="shared" ref="AI8:AI22" si="10">(V8/H8)*10</f>
        <v>2.5901294424956642</v>
      </c>
      <c r="AJ8" s="206">
        <f t="shared" ref="AJ8:AJ22" si="11">(W8/I8)*10</f>
        <v>2.5992361491655602</v>
      </c>
      <c r="AK8" s="206">
        <f t="shared" si="1"/>
        <v>2.3301918208075896</v>
      </c>
      <c r="AL8" s="206">
        <f t="shared" si="1"/>
        <v>2.6676951908790461</v>
      </c>
      <c r="AM8" s="206">
        <f t="shared" si="1"/>
        <v>2.5315651607038721</v>
      </c>
      <c r="AN8" s="67">
        <f t="shared" ref="AN8:AN23" si="12">IF(AM8="","",(AM8-AL8)/AL8)</f>
        <v>-5.1029079574236171E-2</v>
      </c>
      <c r="AQ8"/>
    </row>
    <row r="9" spans="1:43" ht="20.100000000000001" customHeight="1" x14ac:dyDescent="0.25">
      <c r="A9" s="149" t="s">
        <v>79</v>
      </c>
      <c r="B9" s="145">
        <v>247651.7600000001</v>
      </c>
      <c r="C9" s="203">
        <v>229392.75000000003</v>
      </c>
      <c r="D9" s="203">
        <v>306569.51000000007</v>
      </c>
      <c r="E9" s="203">
        <v>231638.53999999992</v>
      </c>
      <c r="F9" s="203">
        <v>216803.50000000012</v>
      </c>
      <c r="G9" s="203">
        <v>258485.74000000011</v>
      </c>
      <c r="H9" s="203">
        <v>249519.08999999994</v>
      </c>
      <c r="I9" s="203">
        <v>240693.52999999991</v>
      </c>
      <c r="J9" s="203">
        <v>243688.82</v>
      </c>
      <c r="K9" s="203">
        <v>231554.96000000011</v>
      </c>
      <c r="L9" s="3">
        <v>254972.81000000008</v>
      </c>
      <c r="M9" s="67">
        <f t="shared" si="2"/>
        <v>0.10113300963192481</v>
      </c>
      <c r="O9" s="134" t="s">
        <v>79</v>
      </c>
      <c r="P9" s="145">
        <v>51168.47700000005</v>
      </c>
      <c r="Q9" s="203">
        <v>49454.935999999994</v>
      </c>
      <c r="R9" s="203">
        <v>57419.120999999985</v>
      </c>
      <c r="S9" s="203">
        <v>50259.945</v>
      </c>
      <c r="T9" s="203">
        <v>50881.621999999916</v>
      </c>
      <c r="U9" s="203">
        <v>62257.105999999985</v>
      </c>
      <c r="V9" s="203">
        <v>56423.886000000035</v>
      </c>
      <c r="W9" s="203">
        <v>66075.244999999908</v>
      </c>
      <c r="X9" s="203">
        <v>64716.945</v>
      </c>
      <c r="Y9" s="203">
        <v>61804.521999999954</v>
      </c>
      <c r="Z9" s="3">
        <v>66274.792000000001</v>
      </c>
      <c r="AA9" s="67">
        <f t="shared" si="3"/>
        <v>7.232917358377193E-2</v>
      </c>
      <c r="AC9" s="154">
        <f t="shared" si="4"/>
        <v>2.0661463096406028</v>
      </c>
      <c r="AD9" s="206">
        <f t="shared" si="5"/>
        <v>2.1559066709824086</v>
      </c>
      <c r="AE9" s="206">
        <f t="shared" si="6"/>
        <v>1.8729560222737081</v>
      </c>
      <c r="AF9" s="206">
        <f t="shared" si="7"/>
        <v>2.1697574591861963</v>
      </c>
      <c r="AG9" s="206">
        <f t="shared" si="8"/>
        <v>2.3469003959806871</v>
      </c>
      <c r="AH9" s="206">
        <f t="shared" si="9"/>
        <v>2.4085315499415931</v>
      </c>
      <c r="AI9" s="206">
        <f t="shared" si="10"/>
        <v>2.2613053774763308</v>
      </c>
      <c r="AJ9" s="206">
        <f t="shared" si="11"/>
        <v>2.7452023741560456</v>
      </c>
      <c r="AK9" s="206">
        <f t="shared" si="1"/>
        <v>2.6557207261293314</v>
      </c>
      <c r="AL9" s="206">
        <f t="shared" si="1"/>
        <v>2.6691081028883996</v>
      </c>
      <c r="AM9" s="206">
        <f t="shared" ref="AM9" si="13">(Z9/L9)*10</f>
        <v>2.5992886064988645</v>
      </c>
      <c r="AN9" s="67">
        <f t="shared" ref="AN9" si="14">IF(AM9="","",(AM9-AL9)/AL9)</f>
        <v>-2.6158362156249611E-2</v>
      </c>
      <c r="AQ9"/>
    </row>
    <row r="10" spans="1:43" ht="20.100000000000001" customHeight="1" x14ac:dyDescent="0.25">
      <c r="A10" s="149" t="s">
        <v>80</v>
      </c>
      <c r="B10" s="145">
        <v>215335.86</v>
      </c>
      <c r="C10" s="203">
        <v>234500.52</v>
      </c>
      <c r="D10" s="203">
        <v>245047.83999999971</v>
      </c>
      <c r="E10" s="203">
        <v>295201.40999999992</v>
      </c>
      <c r="F10" s="203">
        <v>217619.5400000001</v>
      </c>
      <c r="G10" s="203">
        <v>264598.62000000005</v>
      </c>
      <c r="H10" s="203">
        <v>251369.34000000005</v>
      </c>
      <c r="I10" s="203">
        <v>225265.57000000021</v>
      </c>
      <c r="J10" s="203">
        <v>280607.38</v>
      </c>
      <c r="K10" s="203">
        <v>242604.24999999974</v>
      </c>
      <c r="L10" s="3">
        <v>218100.18000000002</v>
      </c>
      <c r="M10" s="67">
        <f t="shared" si="2"/>
        <v>-0.10100428990835793</v>
      </c>
      <c r="O10" s="134" t="s">
        <v>80</v>
      </c>
      <c r="P10" s="145">
        <v>46025.074999999961</v>
      </c>
      <c r="Q10" s="203">
        <v>44904.889000000003</v>
      </c>
      <c r="R10" s="203">
        <v>48943.746000000036</v>
      </c>
      <c r="S10" s="203">
        <v>56740.441000000035</v>
      </c>
      <c r="T10" s="203">
        <v>53780.95900000001</v>
      </c>
      <c r="U10" s="203">
        <v>62171.204999999944</v>
      </c>
      <c r="V10" s="203">
        <v>54315.156000000032</v>
      </c>
      <c r="W10" s="203">
        <v>53392.404000000024</v>
      </c>
      <c r="X10" s="203">
        <v>64808.928</v>
      </c>
      <c r="Y10" s="203">
        <v>61456.496999999916</v>
      </c>
      <c r="Z10" s="3">
        <v>58496.898999999947</v>
      </c>
      <c r="AA10" s="67">
        <f t="shared" si="3"/>
        <v>-4.8157609764187717E-2</v>
      </c>
      <c r="AC10" s="154">
        <f t="shared" si="4"/>
        <v>2.1373623046342565</v>
      </c>
      <c r="AD10" s="206">
        <f t="shared" si="5"/>
        <v>1.914916393362369</v>
      </c>
      <c r="AE10" s="206">
        <f t="shared" si="6"/>
        <v>1.9973139122548518</v>
      </c>
      <c r="AF10" s="206">
        <f t="shared" si="7"/>
        <v>1.9220924791653282</v>
      </c>
      <c r="AG10" s="206">
        <f t="shared" si="8"/>
        <v>2.4713295046942929</v>
      </c>
      <c r="AH10" s="206">
        <f t="shared" si="9"/>
        <v>2.3496420729631899</v>
      </c>
      <c r="AI10" s="206">
        <f t="shared" si="10"/>
        <v>2.160770919794754</v>
      </c>
      <c r="AJ10" s="206">
        <f t="shared" si="11"/>
        <v>2.3701981621070618</v>
      </c>
      <c r="AK10" s="206">
        <f t="shared" si="1"/>
        <v>2.3095945659020085</v>
      </c>
      <c r="AL10" s="206">
        <f t="shared" si="1"/>
        <v>2.5331995214428424</v>
      </c>
      <c r="AM10" s="206">
        <f t="shared" ref="AM10" si="15">(Z10/L10)*10</f>
        <v>2.6821114498850913</v>
      </c>
      <c r="AN10" s="67">
        <f t="shared" ref="AN10" si="16">IF(AM10="","",(AM10-AL10)/AL10)</f>
        <v>5.8784129391210624E-2</v>
      </c>
      <c r="AQ10"/>
    </row>
    <row r="11" spans="1:43" ht="20.100000000000001" customHeight="1" x14ac:dyDescent="0.25">
      <c r="A11" s="149" t="s">
        <v>81</v>
      </c>
      <c r="B11" s="145">
        <v>222013.68</v>
      </c>
      <c r="C11" s="203">
        <v>263893.25999999989</v>
      </c>
      <c r="D11" s="203">
        <v>299190.6300000003</v>
      </c>
      <c r="E11" s="203">
        <v>256106.34999999966</v>
      </c>
      <c r="F11" s="203">
        <v>230811.05</v>
      </c>
      <c r="G11" s="203">
        <v>216672.04999999973</v>
      </c>
      <c r="H11" s="203">
        <v>236802.16999999972</v>
      </c>
      <c r="I11" s="203">
        <v>260243.39000000019</v>
      </c>
      <c r="J11" s="203">
        <v>262554.14</v>
      </c>
      <c r="K11" s="203">
        <v>281547.48000000033</v>
      </c>
      <c r="L11" s="3">
        <v>224983.11999999968</v>
      </c>
      <c r="M11" s="67">
        <f t="shared" si="2"/>
        <v>-0.20090522564791058</v>
      </c>
      <c r="O11" s="134" t="s">
        <v>81</v>
      </c>
      <c r="P11" s="145">
        <v>47205.19600000004</v>
      </c>
      <c r="Q11" s="203">
        <v>52842.769000000008</v>
      </c>
      <c r="R11" s="203">
        <v>54431.923000000046</v>
      </c>
      <c r="S11" s="203">
        <v>55981.48</v>
      </c>
      <c r="T11" s="203">
        <v>55053.410000000054</v>
      </c>
      <c r="U11" s="203">
        <v>55267.650999999962</v>
      </c>
      <c r="V11" s="203">
        <v>56035.015999999938</v>
      </c>
      <c r="W11" s="203">
        <v>66317.002000000022</v>
      </c>
      <c r="X11" s="203">
        <v>64400.548000000003</v>
      </c>
      <c r="Y11" s="203">
        <v>68453.829999999973</v>
      </c>
      <c r="Z11" s="3">
        <v>57157.191000000006</v>
      </c>
      <c r="AA11" s="67">
        <f t="shared" si="3"/>
        <v>-0.16502566766534424</v>
      </c>
      <c r="AC11" s="154">
        <f t="shared" si="4"/>
        <v>2.1262291584914967</v>
      </c>
      <c r="AD11" s="206">
        <f t="shared" si="5"/>
        <v>2.002429656596763</v>
      </c>
      <c r="AE11" s="206">
        <f t="shared" si="6"/>
        <v>1.8193057382846511</v>
      </c>
      <c r="AF11" s="206">
        <f t="shared" si="7"/>
        <v>2.185868487837185</v>
      </c>
      <c r="AG11" s="206">
        <f t="shared" si="8"/>
        <v>2.3852155258597914</v>
      </c>
      <c r="AH11" s="206">
        <f t="shared" si="9"/>
        <v>2.5507512851796084</v>
      </c>
      <c r="AI11" s="206">
        <f t="shared" si="10"/>
        <v>2.366321896458973</v>
      </c>
      <c r="AJ11" s="206">
        <f t="shared" si="11"/>
        <v>2.5482684497769559</v>
      </c>
      <c r="AK11" s="206">
        <f t="shared" si="1"/>
        <v>2.4528483153988736</v>
      </c>
      <c r="AL11" s="206">
        <f t="shared" si="1"/>
        <v>2.4313423085868107</v>
      </c>
      <c r="AM11" s="206">
        <f t="shared" ref="AM11" si="17">(Z11/L11)*10</f>
        <v>2.5405101947203903</v>
      </c>
      <c r="AN11" s="67">
        <f t="shared" ref="AN11" si="18">IF(AM11="","",(AM11-AL11)/AL11)</f>
        <v>4.4900253554602192E-2</v>
      </c>
      <c r="AQ11"/>
    </row>
    <row r="12" spans="1:43" ht="20.100000000000001" customHeight="1" x14ac:dyDescent="0.25">
      <c r="A12" s="149" t="s">
        <v>82</v>
      </c>
      <c r="B12" s="145">
        <v>215680.73000000007</v>
      </c>
      <c r="C12" s="203">
        <v>298357.37000000005</v>
      </c>
      <c r="D12" s="203">
        <v>243274.90999999974</v>
      </c>
      <c r="E12" s="203">
        <v>242334.35000000021</v>
      </c>
      <c r="F12" s="203">
        <v>229301.40999999997</v>
      </c>
      <c r="G12" s="203">
        <v>227631.27999999985</v>
      </c>
      <c r="H12" s="203">
        <v>210795.03999999986</v>
      </c>
      <c r="I12" s="203">
        <v>279141.12000000017</v>
      </c>
      <c r="J12" s="203">
        <v>254587.18</v>
      </c>
      <c r="K12" s="203">
        <v>214797.02000000025</v>
      </c>
      <c r="L12" s="3">
        <v>267282.50000000029</v>
      </c>
      <c r="M12" s="67">
        <f t="shared" si="2"/>
        <v>0.24434920000286772</v>
      </c>
      <c r="O12" s="134" t="s">
        <v>82</v>
      </c>
      <c r="P12" s="145">
        <v>45837.497000000039</v>
      </c>
      <c r="Q12" s="203">
        <v>51105.701000000001</v>
      </c>
      <c r="R12" s="203">
        <v>50899.00499999999</v>
      </c>
      <c r="S12" s="203">
        <v>50438.382000000049</v>
      </c>
      <c r="T12" s="203">
        <v>52151.921999999926</v>
      </c>
      <c r="U12" s="203">
        <v>56091.163000000008</v>
      </c>
      <c r="V12" s="203">
        <v>52714.073000000055</v>
      </c>
      <c r="W12" s="203">
        <v>64528.730000000025</v>
      </c>
      <c r="X12" s="203">
        <v>62787.389000000003</v>
      </c>
      <c r="Y12" s="203">
        <v>55571.388000000043</v>
      </c>
      <c r="Z12" s="3">
        <v>65490.969999999921</v>
      </c>
      <c r="AA12" s="67">
        <f t="shared" si="3"/>
        <v>0.17850160589834235</v>
      </c>
      <c r="AC12" s="154">
        <f t="shared" si="4"/>
        <v>2.1252476751168277</v>
      </c>
      <c r="AD12" s="206">
        <f t="shared" si="5"/>
        <v>1.7129022487361378</v>
      </c>
      <c r="AE12" s="206">
        <f t="shared" si="6"/>
        <v>2.0922422702776888</v>
      </c>
      <c r="AF12" s="206">
        <f t="shared" si="7"/>
        <v>2.0813550369561726</v>
      </c>
      <c r="AG12" s="206">
        <f t="shared" si="8"/>
        <v>2.2743829617096525</v>
      </c>
      <c r="AH12" s="206">
        <f t="shared" si="9"/>
        <v>2.4641236916121563</v>
      </c>
      <c r="AI12" s="206">
        <f t="shared" si="10"/>
        <v>2.5007264402426213</v>
      </c>
      <c r="AJ12" s="206">
        <f t="shared" si="11"/>
        <v>2.3116884391665402</v>
      </c>
      <c r="AK12" s="206">
        <f t="shared" si="1"/>
        <v>2.4662431548988448</v>
      </c>
      <c r="AL12" s="206">
        <f t="shared" si="1"/>
        <v>2.5871582389737053</v>
      </c>
      <c r="AM12" s="206">
        <f t="shared" ref="AM12" si="19">(Z12/L12)*10</f>
        <v>2.4502528223882916</v>
      </c>
      <c r="AN12" s="67">
        <f t="shared" ref="AN12" si="20">IF(AM12="","",(AM12-AL12)/AL12)</f>
        <v>-5.2917295325438818E-2</v>
      </c>
      <c r="AQ12"/>
    </row>
    <row r="13" spans="1:43" ht="20.100000000000001" customHeight="1" x14ac:dyDescent="0.25">
      <c r="A13" s="149" t="s">
        <v>83</v>
      </c>
      <c r="B13" s="145">
        <v>248639.30000000008</v>
      </c>
      <c r="C13" s="203">
        <v>301296.24000000011</v>
      </c>
      <c r="D13" s="203">
        <v>302219.03000000003</v>
      </c>
      <c r="E13" s="203">
        <v>271364.13999999984</v>
      </c>
      <c r="F13" s="203">
        <v>280219.00999999989</v>
      </c>
      <c r="G13" s="203">
        <v>268822.42000000004</v>
      </c>
      <c r="H13" s="203">
        <v>250739.99</v>
      </c>
      <c r="I13" s="203">
        <v>253691.20000000013</v>
      </c>
      <c r="J13" s="203">
        <v>257598.18</v>
      </c>
      <c r="K13" s="203">
        <v>275641.55999999959</v>
      </c>
      <c r="L13" s="3">
        <v>323708.59999999986</v>
      </c>
      <c r="M13" s="67">
        <f t="shared" si="2"/>
        <v>0.17438241170888868</v>
      </c>
      <c r="O13" s="134" t="s">
        <v>83</v>
      </c>
      <c r="P13" s="145">
        <v>54364.509000000027</v>
      </c>
      <c r="Q13" s="203">
        <v>59788.318999999996</v>
      </c>
      <c r="R13" s="203">
        <v>62714.63899999993</v>
      </c>
      <c r="S13" s="203">
        <v>65018.055000000037</v>
      </c>
      <c r="T13" s="203">
        <v>69122.01800000004</v>
      </c>
      <c r="U13" s="203">
        <v>69013.110000000117</v>
      </c>
      <c r="V13" s="203">
        <v>62444.103999999985</v>
      </c>
      <c r="W13" s="203">
        <v>64721.649999999972</v>
      </c>
      <c r="X13" s="203">
        <v>69009.331000000006</v>
      </c>
      <c r="Y13" s="203">
        <v>78608.732000000004</v>
      </c>
      <c r="Z13" s="3">
        <v>85432.841000000088</v>
      </c>
      <c r="AA13" s="67">
        <f t="shared" si="3"/>
        <v>8.681108098779769E-2</v>
      </c>
      <c r="AC13" s="154">
        <f t="shared" si="4"/>
        <v>2.1864809384518056</v>
      </c>
      <c r="AD13" s="206">
        <f t="shared" si="5"/>
        <v>1.9843699011975713</v>
      </c>
      <c r="AE13" s="206">
        <f t="shared" si="6"/>
        <v>2.0751386502696381</v>
      </c>
      <c r="AF13" s="206">
        <f t="shared" si="7"/>
        <v>2.3959707793373171</v>
      </c>
      <c r="AG13" s="206">
        <f t="shared" si="8"/>
        <v>2.4667140890976693</v>
      </c>
      <c r="AH13" s="206">
        <f t="shared" si="9"/>
        <v>2.5672378814237335</v>
      </c>
      <c r="AI13" s="206">
        <f t="shared" si="10"/>
        <v>2.490392697231901</v>
      </c>
      <c r="AJ13" s="206">
        <f t="shared" si="11"/>
        <v>2.5511980707253517</v>
      </c>
      <c r="AK13" s="206">
        <f t="shared" si="1"/>
        <v>2.6789525842146866</v>
      </c>
      <c r="AL13" s="206">
        <f t="shared" si="1"/>
        <v>2.851846143955945</v>
      </c>
      <c r="AM13" s="206">
        <f t="shared" ref="AM13" si="21">(Z13/L13)*10</f>
        <v>2.6391897218671403</v>
      </c>
      <c r="AN13" s="67">
        <f t="shared" ref="AN13" si="22">IF(AM13="","",(AM13-AL13)/AL13)</f>
        <v>-7.4567985562439182E-2</v>
      </c>
      <c r="AQ13"/>
    </row>
    <row r="14" spans="1:43" ht="20.100000000000001" customHeight="1" x14ac:dyDescent="0.25">
      <c r="A14" s="149" t="s">
        <v>84</v>
      </c>
      <c r="B14" s="145">
        <v>188089.6999999999</v>
      </c>
      <c r="C14" s="203">
        <v>220263.89</v>
      </c>
      <c r="D14" s="203">
        <v>238438.41000000006</v>
      </c>
      <c r="E14" s="203">
        <v>192903.74999999985</v>
      </c>
      <c r="F14" s="203">
        <v>168311.4199999999</v>
      </c>
      <c r="G14" s="203">
        <v>186814.79000000024</v>
      </c>
      <c r="H14" s="203">
        <v>210170.4499999999</v>
      </c>
      <c r="I14" s="203">
        <v>215685.8899999999</v>
      </c>
      <c r="J14" s="203">
        <v>216349.25</v>
      </c>
      <c r="K14" s="203">
        <v>196206.75000000026</v>
      </c>
      <c r="L14" s="3">
        <v>212602.84000000037</v>
      </c>
      <c r="M14" s="67">
        <f t="shared" si="2"/>
        <v>8.3565371731605012E-2</v>
      </c>
      <c r="O14" s="134" t="s">
        <v>84</v>
      </c>
      <c r="P14" s="145">
        <v>39184.329000000012</v>
      </c>
      <c r="Q14" s="203">
        <v>43186.20999999997</v>
      </c>
      <c r="R14" s="203">
        <v>48896.256000000016</v>
      </c>
      <c r="S14" s="203">
        <v>49231.409</v>
      </c>
      <c r="T14" s="203">
        <v>41790.908999999992</v>
      </c>
      <c r="U14" s="203">
        <v>45062.92500000001</v>
      </c>
      <c r="V14" s="203">
        <v>49976.91399999999</v>
      </c>
      <c r="W14" s="203">
        <v>51045.44799999996</v>
      </c>
      <c r="X14" s="203">
        <v>56001.803999999996</v>
      </c>
      <c r="Y14" s="203">
        <v>52837.04800000001</v>
      </c>
      <c r="Z14" s="3">
        <v>57145.258000000023</v>
      </c>
      <c r="AA14" s="67">
        <f t="shared" si="3"/>
        <v>8.1537674095646162E-2</v>
      </c>
      <c r="AC14" s="154">
        <f t="shared" si="4"/>
        <v>2.0832788291969222</v>
      </c>
      <c r="AD14" s="206">
        <f t="shared" si="5"/>
        <v>1.9606577364996127</v>
      </c>
      <c r="AE14" s="206">
        <f t="shared" si="6"/>
        <v>2.0506870516373601</v>
      </c>
      <c r="AF14" s="206">
        <f t="shared" si="7"/>
        <v>2.5521229628765663</v>
      </c>
      <c r="AG14" s="206">
        <f t="shared" si="8"/>
        <v>2.4829514836248197</v>
      </c>
      <c r="AH14" s="206">
        <f t="shared" si="9"/>
        <v>2.412171166961671</v>
      </c>
      <c r="AI14" s="206">
        <f t="shared" si="10"/>
        <v>2.3779229668109867</v>
      </c>
      <c r="AJ14" s="206">
        <f t="shared" si="11"/>
        <v>2.3666568081945454</v>
      </c>
      <c r="AK14" s="206">
        <f t="shared" si="1"/>
        <v>2.5884907851540966</v>
      </c>
      <c r="AL14" s="206">
        <f t="shared" si="1"/>
        <v>2.6929271291634942</v>
      </c>
      <c r="AM14" s="206">
        <f t="shared" ref="AM14:AM15" si="23">(Z14/L14)*10</f>
        <v>2.6878878005580695</v>
      </c>
      <c r="AN14" s="67">
        <f t="shared" ref="AN14:AN15" si="24">IF(AM14="","",(AM14-AL14)/AL14)</f>
        <v>-1.8713200780111842E-3</v>
      </c>
      <c r="AQ14"/>
    </row>
    <row r="15" spans="1:43" ht="20.100000000000001" customHeight="1" x14ac:dyDescent="0.25">
      <c r="A15" s="149" t="s">
        <v>85</v>
      </c>
      <c r="B15" s="145">
        <v>276286.43999999977</v>
      </c>
      <c r="C15" s="203">
        <v>291231.52999999991</v>
      </c>
      <c r="D15" s="203">
        <v>295760.24000000017</v>
      </c>
      <c r="E15" s="203">
        <v>290599.48999999982</v>
      </c>
      <c r="F15" s="203">
        <v>290227.67999999964</v>
      </c>
      <c r="G15" s="203">
        <v>248925.34999999977</v>
      </c>
      <c r="H15" s="203">
        <v>261926.87000000026</v>
      </c>
      <c r="I15" s="203">
        <v>267823.90999999992</v>
      </c>
      <c r="J15" s="203">
        <v>219932.95</v>
      </c>
      <c r="K15" s="203">
        <v>266084.85000000044</v>
      </c>
      <c r="L15" s="3">
        <v>299743.99000000086</v>
      </c>
      <c r="M15" s="67">
        <f t="shared" si="2"/>
        <v>0.12649776941453211</v>
      </c>
      <c r="O15" s="134" t="s">
        <v>85</v>
      </c>
      <c r="P15" s="145">
        <v>64657.764999999978</v>
      </c>
      <c r="Q15" s="203">
        <v>67014.460999999996</v>
      </c>
      <c r="R15" s="203">
        <v>62417.526999999995</v>
      </c>
      <c r="S15" s="203">
        <v>71596.117000000057</v>
      </c>
      <c r="T15" s="203">
        <v>76295.819000000003</v>
      </c>
      <c r="U15" s="203">
        <v>70793.574000000022</v>
      </c>
      <c r="V15" s="203">
        <v>69809.002000000037</v>
      </c>
      <c r="W15" s="203">
        <v>71866.597999999954</v>
      </c>
      <c r="X15" s="203">
        <v>67474.745999999999</v>
      </c>
      <c r="Y15" s="203">
        <v>79059.753999999943</v>
      </c>
      <c r="Z15" s="3">
        <v>83937.14599999995</v>
      </c>
      <c r="AA15" s="67">
        <f t="shared" si="3"/>
        <v>6.1692476300900335E-2</v>
      </c>
      <c r="AC15" s="154">
        <f t="shared" si="4"/>
        <v>2.3402438787802988</v>
      </c>
      <c r="AD15" s="206">
        <f t="shared" si="5"/>
        <v>2.3010716250400503</v>
      </c>
      <c r="AE15" s="206">
        <f t="shared" si="6"/>
        <v>2.1104096683178226</v>
      </c>
      <c r="AF15" s="206">
        <f t="shared" si="7"/>
        <v>2.4637385633402213</v>
      </c>
      <c r="AG15" s="206">
        <f t="shared" si="8"/>
        <v>2.6288264096656837</v>
      </c>
      <c r="AH15" s="206">
        <f t="shared" si="9"/>
        <v>2.843968041021137</v>
      </c>
      <c r="AI15" s="206">
        <f t="shared" si="10"/>
        <v>2.6652096442033595</v>
      </c>
      <c r="AJ15" s="206">
        <f t="shared" si="11"/>
        <v>2.6833525804324183</v>
      </c>
      <c r="AK15" s="206">
        <f t="shared" si="1"/>
        <v>3.0679689423526577</v>
      </c>
      <c r="AL15" s="206">
        <f t="shared" si="1"/>
        <v>2.971223427414218</v>
      </c>
      <c r="AM15" s="206">
        <f t="shared" si="23"/>
        <v>2.8002945446879424</v>
      </c>
      <c r="AN15" s="67">
        <f t="shared" si="24"/>
        <v>-5.7528114900140905E-2</v>
      </c>
      <c r="AQ15"/>
    </row>
    <row r="16" spans="1:43" ht="20.100000000000001" customHeight="1" x14ac:dyDescent="0.25">
      <c r="A16" s="149" t="s">
        <v>86</v>
      </c>
      <c r="B16" s="145">
        <v>218413.52999999985</v>
      </c>
      <c r="C16" s="203">
        <v>269385.36999999994</v>
      </c>
      <c r="D16" s="203">
        <v>357795.17000000092</v>
      </c>
      <c r="E16" s="203">
        <v>308575.81999999948</v>
      </c>
      <c r="F16" s="203">
        <v>305395.48999999964</v>
      </c>
      <c r="G16" s="203">
        <v>278553.34999999945</v>
      </c>
      <c r="H16" s="203">
        <v>249519.28000000003</v>
      </c>
      <c r="I16" s="203">
        <v>311771.15999999992</v>
      </c>
      <c r="J16" s="203">
        <v>293454.94</v>
      </c>
      <c r="K16" s="203">
        <v>321608.5399999994</v>
      </c>
      <c r="L16" s="3">
        <v>323994.53999999986</v>
      </c>
      <c r="M16" s="67">
        <f t="shared" si="2"/>
        <v>7.4189572204782566E-3</v>
      </c>
      <c r="O16" s="134" t="s">
        <v>86</v>
      </c>
      <c r="P16" s="145">
        <v>62505.198999999993</v>
      </c>
      <c r="Q16" s="203">
        <v>72259.178000000014</v>
      </c>
      <c r="R16" s="203">
        <v>85069.483999999968</v>
      </c>
      <c r="S16" s="203">
        <v>87588.735000000001</v>
      </c>
      <c r="T16" s="203">
        <v>89099.010000000038</v>
      </c>
      <c r="U16" s="203">
        <v>82030.592000000048</v>
      </c>
      <c r="V16" s="203">
        <v>76031.939000000013</v>
      </c>
      <c r="W16" s="203">
        <v>87843.296000000017</v>
      </c>
      <c r="X16" s="203">
        <v>92118.150999999998</v>
      </c>
      <c r="Y16" s="203">
        <v>97269.096999999878</v>
      </c>
      <c r="Z16" s="3">
        <v>95122.934999999939</v>
      </c>
      <c r="AA16" s="67">
        <f t="shared" si="3"/>
        <v>-2.2064171110789083E-2</v>
      </c>
      <c r="AC16" s="154">
        <f t="shared" si="4"/>
        <v>2.8617823721817981</v>
      </c>
      <c r="AD16" s="206">
        <f t="shared" si="5"/>
        <v>2.6823720233953323</v>
      </c>
      <c r="AE16" s="206">
        <f t="shared" si="6"/>
        <v>2.3776029173339523</v>
      </c>
      <c r="AF16" s="206">
        <f t="shared" si="7"/>
        <v>2.8384834236201706</v>
      </c>
      <c r="AG16" s="206">
        <f t="shared" si="8"/>
        <v>2.9174959328967214</v>
      </c>
      <c r="AH16" s="206">
        <f t="shared" si="9"/>
        <v>2.9448790330469983</v>
      </c>
      <c r="AI16" s="206">
        <f t="shared" si="10"/>
        <v>3.0471368384839841</v>
      </c>
      <c r="AJ16" s="206">
        <f t="shared" si="11"/>
        <v>2.81755682597454</v>
      </c>
      <c r="AK16" s="206">
        <f t="shared" si="1"/>
        <v>3.13909014446988</v>
      </c>
      <c r="AL16" s="206">
        <f t="shared" si="1"/>
        <v>3.024456284649657</v>
      </c>
      <c r="AM16" s="206">
        <f t="shared" ref="AM16" si="25">(Z16/L16)*10</f>
        <v>2.9359425316241432</v>
      </c>
      <c r="AN16" s="67">
        <f t="shared" ref="AN16" si="26">IF(AM16="","",(AM16-AL16)/AL16)</f>
        <v>-2.9266005091479419E-2</v>
      </c>
      <c r="AQ16"/>
    </row>
    <row r="17" spans="1:43" ht="20.100000000000001" customHeight="1" x14ac:dyDescent="0.25">
      <c r="A17" s="149" t="s">
        <v>87</v>
      </c>
      <c r="B17" s="145">
        <v>283992.13999999984</v>
      </c>
      <c r="C17" s="203">
        <v>340923.25</v>
      </c>
      <c r="D17" s="203">
        <v>307861.13000000047</v>
      </c>
      <c r="E17" s="203">
        <v>286413.15999999997</v>
      </c>
      <c r="F17" s="203">
        <v>274219.10999999993</v>
      </c>
      <c r="G17" s="203">
        <v>273526.25000000035</v>
      </c>
      <c r="H17" s="203">
        <v>315362.60000000033</v>
      </c>
      <c r="I17" s="203">
        <v>306231.50000000035</v>
      </c>
      <c r="J17" s="203">
        <v>275848.02</v>
      </c>
      <c r="K17" s="203">
        <v>273617.81000000011</v>
      </c>
      <c r="L17" s="3">
        <v>318097.93000000069</v>
      </c>
      <c r="M17" s="67">
        <f t="shared" si="2"/>
        <v>0.1625629559713257</v>
      </c>
      <c r="O17" s="134" t="s">
        <v>87</v>
      </c>
      <c r="P17" s="145">
        <v>75798.92399999997</v>
      </c>
      <c r="Q17" s="203">
        <v>78510.058999999979</v>
      </c>
      <c r="R17" s="203">
        <v>82860.765000000043</v>
      </c>
      <c r="S17" s="203">
        <v>82287.181999999913</v>
      </c>
      <c r="T17" s="203">
        <v>81224.970999999918</v>
      </c>
      <c r="U17" s="203">
        <v>82936.982000000047</v>
      </c>
      <c r="V17" s="203">
        <v>94068.771999999837</v>
      </c>
      <c r="W17" s="203">
        <v>90812.540999999997</v>
      </c>
      <c r="X17" s="203">
        <v>86062.380999999994</v>
      </c>
      <c r="Y17" s="203">
        <v>81718.175000000076</v>
      </c>
      <c r="Z17" s="3">
        <v>92756.385999999853</v>
      </c>
      <c r="AA17" s="67">
        <f t="shared" si="3"/>
        <v>0.13507657262291733</v>
      </c>
      <c r="AC17" s="154">
        <f t="shared" si="4"/>
        <v>2.669050065963094</v>
      </c>
      <c r="AD17" s="206">
        <f t="shared" si="5"/>
        <v>2.3028660849619373</v>
      </c>
      <c r="AE17" s="206">
        <f t="shared" si="6"/>
        <v>2.6914981115024137</v>
      </c>
      <c r="AF17" s="206">
        <f t="shared" si="7"/>
        <v>2.8730237814491453</v>
      </c>
      <c r="AG17" s="206">
        <f t="shared" si="8"/>
        <v>2.9620463358662326</v>
      </c>
      <c r="AH17" s="206">
        <f t="shared" si="9"/>
        <v>3.0321397672069845</v>
      </c>
      <c r="AI17" s="206">
        <f t="shared" si="10"/>
        <v>2.9828765998250821</v>
      </c>
      <c r="AJ17" s="206">
        <f t="shared" si="11"/>
        <v>2.9654866008232301</v>
      </c>
      <c r="AK17" s="206">
        <f t="shared" si="1"/>
        <v>3.1199202009860354</v>
      </c>
      <c r="AL17" s="206">
        <f t="shared" si="1"/>
        <v>2.9865809904698839</v>
      </c>
      <c r="AM17" s="206">
        <f t="shared" ref="AM17" si="27">(Z17/L17)*10</f>
        <v>2.915969494048567</v>
      </c>
      <c r="AN17" s="67">
        <f t="shared" ref="AN17" si="28">IF(AM17="","",(AM17-AL17)/AL17)</f>
        <v>-2.3642920331521797E-2</v>
      </c>
      <c r="AQ17"/>
    </row>
    <row r="18" spans="1:43" ht="20.100000000000001" customHeight="1" thickBot="1" x14ac:dyDescent="0.3">
      <c r="A18" s="149" t="s">
        <v>88</v>
      </c>
      <c r="B18" s="145">
        <v>226068.2300000001</v>
      </c>
      <c r="C18" s="203">
        <v>257835.04999999996</v>
      </c>
      <c r="D18" s="203">
        <v>297135.57000000012</v>
      </c>
      <c r="E18" s="203">
        <v>191538.02999999988</v>
      </c>
      <c r="F18" s="203">
        <v>207146.76999999993</v>
      </c>
      <c r="G18" s="203">
        <v>199318.66999999981</v>
      </c>
      <c r="H18" s="203">
        <v>191845.38999999996</v>
      </c>
      <c r="I18" s="203">
        <v>240526.04000000004</v>
      </c>
      <c r="J18" s="203">
        <v>195430.12</v>
      </c>
      <c r="K18" s="203">
        <v>213937.47</v>
      </c>
      <c r="L18" s="3">
        <v>223437.72999999998</v>
      </c>
      <c r="M18" s="67">
        <f t="shared" si="2"/>
        <v>4.4406713793520979E-2</v>
      </c>
      <c r="O18" s="134" t="s">
        <v>88</v>
      </c>
      <c r="P18" s="145">
        <v>50975.751000000069</v>
      </c>
      <c r="Q18" s="203">
        <v>55476.897000000012</v>
      </c>
      <c r="R18" s="203">
        <v>59634.482000000025</v>
      </c>
      <c r="S18" s="203">
        <v>54113.734999999979</v>
      </c>
      <c r="T18" s="203">
        <v>57504.426999999996</v>
      </c>
      <c r="U18" s="203">
        <v>58105.801000000007</v>
      </c>
      <c r="V18" s="203">
        <v>58962.415000000001</v>
      </c>
      <c r="W18" s="203">
        <v>64051.424999999981</v>
      </c>
      <c r="X18" s="203">
        <v>62349.525000000001</v>
      </c>
      <c r="Y18" s="203">
        <v>64766.223000000005</v>
      </c>
      <c r="Z18" s="3">
        <v>66571.190000000075</v>
      </c>
      <c r="AA18" s="67">
        <f t="shared" si="3"/>
        <v>2.7868955705508246E-2</v>
      </c>
      <c r="AC18" s="154">
        <f t="shared" si="4"/>
        <v>2.2548834482403852</v>
      </c>
      <c r="AD18" s="206">
        <f t="shared" si="5"/>
        <v>2.1516429593261281</v>
      </c>
      <c r="AE18" s="206">
        <f t="shared" si="6"/>
        <v>2.0069789019200899</v>
      </c>
      <c r="AF18" s="206">
        <f t="shared" si="7"/>
        <v>2.825221445579241</v>
      </c>
      <c r="AG18" s="206">
        <f t="shared" si="8"/>
        <v>2.7760233480831014</v>
      </c>
      <c r="AH18" s="206">
        <f t="shared" si="9"/>
        <v>2.9152211882609924</v>
      </c>
      <c r="AI18" s="206">
        <f t="shared" si="10"/>
        <v>3.0734340293504063</v>
      </c>
      <c r="AJ18" s="206">
        <f t="shared" si="11"/>
        <v>2.6629725829269866</v>
      </c>
      <c r="AK18" s="206">
        <f t="shared" si="1"/>
        <v>3.1903743906005895</v>
      </c>
      <c r="AL18" s="206">
        <f t="shared" si="1"/>
        <v>3.0273435971735108</v>
      </c>
      <c r="AM18" s="206">
        <f t="shared" ref="AM18" si="29">(Z18/L18)*10</f>
        <v>2.9794068351840162</v>
      </c>
      <c r="AN18" s="67">
        <f t="shared" ref="AN18" si="30">IF(AM18="","",(AM18-AL18)/AL18)</f>
        <v>-1.5834595727505431E-2</v>
      </c>
      <c r="AQ18" s="135"/>
    </row>
    <row r="19" spans="1:43" ht="20.100000000000001" customHeight="1" thickBot="1" x14ac:dyDescent="0.3">
      <c r="A19" s="266" t="s">
        <v>156</v>
      </c>
      <c r="B19" s="220">
        <f>SUM(B7:B18)</f>
        <v>2666453.899999999</v>
      </c>
      <c r="C19" s="221">
        <f t="shared" ref="C19:L19" si="31">SUM(C7:C18)</f>
        <v>3078610.44</v>
      </c>
      <c r="D19" s="221">
        <f t="shared" si="31"/>
        <v>3362678.8800000013</v>
      </c>
      <c r="E19" s="221">
        <f t="shared" si="31"/>
        <v>3040615.0999999987</v>
      </c>
      <c r="F19" s="221">
        <f t="shared" si="31"/>
        <v>2836168.3299999991</v>
      </c>
      <c r="G19" s="221">
        <f t="shared" si="31"/>
        <v>2798188.63</v>
      </c>
      <c r="H19" s="221">
        <f t="shared" si="31"/>
        <v>2779504.85</v>
      </c>
      <c r="I19" s="221">
        <f t="shared" si="31"/>
        <v>2981569.4700000011</v>
      </c>
      <c r="J19" s="221">
        <f t="shared" si="31"/>
        <v>2958198.2</v>
      </c>
      <c r="K19" s="221">
        <f t="shared" si="31"/>
        <v>2963209.7800000007</v>
      </c>
      <c r="L19" s="222">
        <f t="shared" si="31"/>
        <v>3119269.6100000017</v>
      </c>
      <c r="M19" s="76">
        <f t="shared" si="2"/>
        <v>5.2665805523900829E-2</v>
      </c>
      <c r="N19" s="224"/>
      <c r="O19" s="223"/>
      <c r="P19" s="220">
        <f>SUM(P7:P18)</f>
        <v>614380.20500000007</v>
      </c>
      <c r="Q19" s="221">
        <f t="shared" ref="Q19:Z19" si="32">SUM(Q7:Q18)</f>
        <v>656918.25999999989</v>
      </c>
      <c r="R19" s="221">
        <f t="shared" si="32"/>
        <v>703504.83499999996</v>
      </c>
      <c r="S19" s="221">
        <f t="shared" si="32"/>
        <v>720793.56200000015</v>
      </c>
      <c r="T19" s="221">
        <f t="shared" si="32"/>
        <v>726284.80299999984</v>
      </c>
      <c r="U19" s="221">
        <f t="shared" si="32"/>
        <v>735533.90500000014</v>
      </c>
      <c r="V19" s="221">
        <f t="shared" si="32"/>
        <v>723973.625</v>
      </c>
      <c r="W19" s="221">
        <f t="shared" si="32"/>
        <v>778040.99999999977</v>
      </c>
      <c r="X19" s="221">
        <f t="shared" si="32"/>
        <v>801216.69799999997</v>
      </c>
      <c r="Y19" s="221">
        <f t="shared" si="32"/>
        <v>819402.33799999964</v>
      </c>
      <c r="Z19" s="222">
        <f t="shared" si="32"/>
        <v>846016.08399999968</v>
      </c>
      <c r="AA19" s="76">
        <f t="shared" si="3"/>
        <v>3.2479460657824061E-2</v>
      </c>
      <c r="AC19" s="225">
        <f>(P19/B19)*10</f>
        <v>2.3041096078953411</v>
      </c>
      <c r="AD19" s="226">
        <f t="shared" si="5"/>
        <v>2.1338141762424474</v>
      </c>
      <c r="AE19" s="226">
        <f t="shared" si="6"/>
        <v>2.0920963913152471</v>
      </c>
      <c r="AF19" s="226">
        <f t="shared" si="7"/>
        <v>2.3705518070998215</v>
      </c>
      <c r="AG19" s="226">
        <f t="shared" si="8"/>
        <v>2.5607958290684389</v>
      </c>
      <c r="AH19" s="226">
        <f t="shared" si="9"/>
        <v>2.6286072965709972</v>
      </c>
      <c r="AI19" s="226">
        <f t="shared" si="10"/>
        <v>2.6046855971487148</v>
      </c>
      <c r="AJ19" s="226">
        <f t="shared" si="11"/>
        <v>2.6095014985513636</v>
      </c>
      <c r="AK19" s="226">
        <f t="shared" si="1"/>
        <v>2.7084618535701899</v>
      </c>
      <c r="AL19" s="226">
        <f t="shared" si="1"/>
        <v>2.7652525431392148</v>
      </c>
      <c r="AM19" s="332">
        <f t="shared" si="1"/>
        <v>2.712224942941047</v>
      </c>
      <c r="AN19" s="76">
        <f t="shared" si="12"/>
        <v>-1.9176404097243471E-2</v>
      </c>
      <c r="AQ19" s="135"/>
    </row>
    <row r="20" spans="1:43" ht="20.100000000000001" customHeight="1" x14ac:dyDescent="0.25">
      <c r="A20" s="149" t="s">
        <v>89</v>
      </c>
      <c r="B20" s="145">
        <f>SUM(B7:B9)</f>
        <v>571934.28999999992</v>
      </c>
      <c r="C20" s="203">
        <f>SUM(C7:C9)</f>
        <v>600923.96</v>
      </c>
      <c r="D20" s="203">
        <f>SUM(D7:D9)</f>
        <v>775955.95</v>
      </c>
      <c r="E20" s="203">
        <f t="shared" ref="E20:H20" si="33">SUM(E7:E9)</f>
        <v>705578.6</v>
      </c>
      <c r="F20" s="203">
        <f t="shared" si="33"/>
        <v>632916.85000000009</v>
      </c>
      <c r="G20" s="203">
        <f t="shared" ref="G20" si="34">SUM(G7:G9)</f>
        <v>633325.84999999986</v>
      </c>
      <c r="H20" s="203">
        <f t="shared" si="33"/>
        <v>600973.71999999986</v>
      </c>
      <c r="I20" s="203">
        <f t="shared" ref="I20:K20" si="35">SUM(I7:I9)</f>
        <v>621189.68999999983</v>
      </c>
      <c r="J20" s="203">
        <f t="shared" ref="J20" si="36">SUM(J7:J9)</f>
        <v>701836.04</v>
      </c>
      <c r="K20" s="203">
        <f t="shared" si="35"/>
        <v>677164.05</v>
      </c>
      <c r="L20" s="3">
        <f>IF(L9="","",SUM(L7:L9))</f>
        <v>707318.18000000028</v>
      </c>
      <c r="M20" s="76">
        <f t="shared" si="2"/>
        <v>4.4530021934862364E-2</v>
      </c>
      <c r="O20" s="134" t="s">
        <v>89</v>
      </c>
      <c r="P20" s="145">
        <f t="shared" ref="P20:T20" si="37">SUM(P7:P9)</f>
        <v>127825.96000000005</v>
      </c>
      <c r="Q20" s="203">
        <f t="shared" si="37"/>
        <v>131829.77699999997</v>
      </c>
      <c r="R20" s="203">
        <f t="shared" si="37"/>
        <v>147637.00799999994</v>
      </c>
      <c r="S20" s="203">
        <f t="shared" si="37"/>
        <v>147798.02600000007</v>
      </c>
      <c r="T20" s="203">
        <f t="shared" si="37"/>
        <v>150261.35799999989</v>
      </c>
      <c r="U20" s="203">
        <f t="shared" ref="U20:V20" si="38">SUM(U7:U9)</f>
        <v>154060.902</v>
      </c>
      <c r="V20" s="203">
        <f t="shared" si="38"/>
        <v>149616.23400000005</v>
      </c>
      <c r="W20" s="203">
        <f t="shared" ref="W20:Y20" si="39">SUM(W7:W9)</f>
        <v>163461.9059999999</v>
      </c>
      <c r="X20" s="203">
        <f t="shared" ref="X20" si="40">SUM(X7:X9)</f>
        <v>176203.89499999999</v>
      </c>
      <c r="Y20" s="203">
        <f t="shared" si="39"/>
        <v>179661.59399999992</v>
      </c>
      <c r="Z20" s="3">
        <f>IF(Z9="","",SUM(Z7:Z9))</f>
        <v>183905.26799999998</v>
      </c>
      <c r="AA20" s="76">
        <f t="shared" si="3"/>
        <v>2.3620373756675337E-2</v>
      </c>
      <c r="AC20" s="152">
        <f t="shared" si="4"/>
        <v>2.2349763291863489</v>
      </c>
      <c r="AD20" s="205">
        <f t="shared" si="5"/>
        <v>2.1937846678638007</v>
      </c>
      <c r="AE20" s="205">
        <f t="shared" si="6"/>
        <v>1.9026467675130263</v>
      </c>
      <c r="AF20" s="205">
        <f t="shared" si="7"/>
        <v>2.094706755562032</v>
      </c>
      <c r="AG20" s="205">
        <f t="shared" si="8"/>
        <v>2.3741089844582248</v>
      </c>
      <c r="AH20" s="205">
        <f t="shared" si="9"/>
        <v>2.4325693006214739</v>
      </c>
      <c r="AI20" s="205">
        <f t="shared" si="10"/>
        <v>2.4895636701052433</v>
      </c>
      <c r="AJ20" s="205">
        <f t="shared" si="11"/>
        <v>2.6314330168615636</v>
      </c>
      <c r="AK20" s="205">
        <f t="shared" si="1"/>
        <v>2.5106133763093723</v>
      </c>
      <c r="AL20" s="205">
        <f t="shared" si="1"/>
        <v>2.6531472543470063</v>
      </c>
      <c r="AM20" s="136">
        <f t="shared" ref="AM20" si="41">(Z20/L20)*10</f>
        <v>2.6000359272541234</v>
      </c>
      <c r="AN20" s="76">
        <f t="shared" si="12"/>
        <v>-2.0018235703225109E-2</v>
      </c>
      <c r="AQ20" s="135"/>
    </row>
    <row r="21" spans="1:43" ht="20.100000000000001" customHeight="1" x14ac:dyDescent="0.25">
      <c r="A21" s="149" t="s">
        <v>90</v>
      </c>
      <c r="B21" s="145">
        <f>SUM(B10:B12)</f>
        <v>653030.27</v>
      </c>
      <c r="C21" s="203">
        <f>SUM(C10:C12)</f>
        <v>796751.14999999991</v>
      </c>
      <c r="D21" s="203">
        <f>SUM(D10:D12)</f>
        <v>787513.37999999966</v>
      </c>
      <c r="E21" s="203">
        <f t="shared" ref="E21:H21" si="42">SUM(E10:E12)</f>
        <v>793642.10999999975</v>
      </c>
      <c r="F21" s="203">
        <f t="shared" si="42"/>
        <v>677732</v>
      </c>
      <c r="G21" s="203">
        <f t="shared" ref="G21" si="43">SUM(G10:G12)</f>
        <v>708901.94999999972</v>
      </c>
      <c r="H21" s="203">
        <f t="shared" si="42"/>
        <v>698966.54999999958</v>
      </c>
      <c r="I21" s="203">
        <f t="shared" ref="I21:K21" si="44">SUM(I10:I12)</f>
        <v>764650.08000000054</v>
      </c>
      <c r="J21" s="203">
        <f t="shared" ref="J21" si="45">SUM(J10:J12)</f>
        <v>797748.7</v>
      </c>
      <c r="K21" s="203">
        <f t="shared" si="44"/>
        <v>738948.75000000035</v>
      </c>
      <c r="L21" s="3">
        <f>IF(L12="","",SUM(L10:L12))</f>
        <v>710365.8</v>
      </c>
      <c r="M21" s="67">
        <f t="shared" si="2"/>
        <v>-3.8680558022461356E-2</v>
      </c>
      <c r="O21" s="134" t="s">
        <v>90</v>
      </c>
      <c r="P21" s="145">
        <f t="shared" ref="P21:T21" si="46">SUM(P10:P12)</f>
        <v>139067.76800000004</v>
      </c>
      <c r="Q21" s="203">
        <f t="shared" si="46"/>
        <v>148853.359</v>
      </c>
      <c r="R21" s="203">
        <f t="shared" si="46"/>
        <v>154274.67400000006</v>
      </c>
      <c r="S21" s="203">
        <f t="shared" si="46"/>
        <v>163160.30300000007</v>
      </c>
      <c r="T21" s="203">
        <f t="shared" si="46"/>
        <v>160986.291</v>
      </c>
      <c r="U21" s="203">
        <f t="shared" ref="U21:V21" si="47">SUM(U10:U12)</f>
        <v>173530.01899999991</v>
      </c>
      <c r="V21" s="203">
        <f t="shared" si="47"/>
        <v>163064.24500000002</v>
      </c>
      <c r="W21" s="203">
        <f t="shared" ref="W21:Y21" si="48">SUM(W10:W12)</f>
        <v>184238.13600000006</v>
      </c>
      <c r="X21" s="203">
        <f t="shared" ref="X21" si="49">SUM(X10:X12)</f>
        <v>191996.86499999999</v>
      </c>
      <c r="Y21" s="203">
        <f t="shared" si="48"/>
        <v>185481.71499999994</v>
      </c>
      <c r="Z21" s="3">
        <f>IF(Z12="","",SUM(Z10:Z12))</f>
        <v>181145.05999999988</v>
      </c>
      <c r="AA21" s="67">
        <f t="shared" si="3"/>
        <v>-2.3380498719240646E-2</v>
      </c>
      <c r="AC21" s="154">
        <f t="shared" si="4"/>
        <v>2.1295761374124362</v>
      </c>
      <c r="AD21" s="206">
        <f t="shared" si="5"/>
        <v>1.8682540841014164</v>
      </c>
      <c r="AE21" s="206">
        <f t="shared" si="6"/>
        <v>1.9590101948490086</v>
      </c>
      <c r="AF21" s="206">
        <f t="shared" si="7"/>
        <v>2.0558423115930697</v>
      </c>
      <c r="AG21" s="206">
        <f t="shared" si="8"/>
        <v>2.3753680068227561</v>
      </c>
      <c r="AH21" s="206">
        <f t="shared" si="9"/>
        <v>2.4478705270877024</v>
      </c>
      <c r="AI21" s="206">
        <f t="shared" si="10"/>
        <v>2.3329334572591511</v>
      </c>
      <c r="AJ21" s="206">
        <f t="shared" si="11"/>
        <v>2.4094437549787471</v>
      </c>
      <c r="AK21" s="206">
        <f t="shared" si="1"/>
        <v>2.4067336618661992</v>
      </c>
      <c r="AL21" s="206">
        <f t="shared" si="1"/>
        <v>2.5100754957634051</v>
      </c>
      <c r="AM21" s="136">
        <f t="shared" ref="AM21" si="50">(Z21/L21)*10</f>
        <v>2.5500250715898747</v>
      </c>
      <c r="AN21" s="67">
        <f t="shared" ref="AN21" si="51">IF(AM21="","",(AM21-AL21)/AL21)</f>
        <v>1.5915686955989151E-2</v>
      </c>
      <c r="AQ21" s="135"/>
    </row>
    <row r="22" spans="1:43" ht="20.100000000000001" customHeight="1" x14ac:dyDescent="0.25">
      <c r="A22" s="149" t="s">
        <v>91</v>
      </c>
      <c r="B22" s="145">
        <f>SUM(B13:B15)</f>
        <v>713015.43999999971</v>
      </c>
      <c r="C22" s="203">
        <f>SUM(C13:C15)</f>
        <v>812791.66</v>
      </c>
      <c r="D22" s="203">
        <f>SUM(D13:D15)</f>
        <v>836417.68000000017</v>
      </c>
      <c r="E22" s="203">
        <f t="shared" ref="E22:H22" si="52">SUM(E13:E15)</f>
        <v>754867.37999999942</v>
      </c>
      <c r="F22" s="203">
        <f t="shared" si="52"/>
        <v>738758.1099999994</v>
      </c>
      <c r="G22" s="203">
        <f t="shared" ref="G22" si="53">SUM(G13:G15)</f>
        <v>704562.56</v>
      </c>
      <c r="H22" s="203">
        <f t="shared" si="52"/>
        <v>722837.31000000017</v>
      </c>
      <c r="I22" s="203">
        <f t="shared" ref="I22:K22" si="54">SUM(I13:I15)</f>
        <v>737201</v>
      </c>
      <c r="J22" s="203">
        <f t="shared" ref="J22" si="55">SUM(J13:J15)</f>
        <v>693880.38</v>
      </c>
      <c r="K22" s="203">
        <f t="shared" si="54"/>
        <v>737933.16000000027</v>
      </c>
      <c r="L22" s="3">
        <f>IF(L15="","",SUM(L13:L15))</f>
        <v>836055.4300000011</v>
      </c>
      <c r="M22" s="67">
        <f t="shared" si="2"/>
        <v>0.13296904830784512</v>
      </c>
      <c r="O22" s="134" t="s">
        <v>91</v>
      </c>
      <c r="P22" s="145">
        <f t="shared" ref="P22:T22" si="56">SUM(P13:P15)</f>
        <v>158206.60300000003</v>
      </c>
      <c r="Q22" s="203">
        <f t="shared" si="56"/>
        <v>169988.98999999996</v>
      </c>
      <c r="R22" s="203">
        <f t="shared" si="56"/>
        <v>174028.42199999993</v>
      </c>
      <c r="S22" s="203">
        <f t="shared" si="56"/>
        <v>185845.58100000009</v>
      </c>
      <c r="T22" s="203">
        <f t="shared" si="56"/>
        <v>187208.74600000004</v>
      </c>
      <c r="U22" s="203">
        <f t="shared" ref="U22:V22" si="57">SUM(U13:U15)</f>
        <v>184869.60900000014</v>
      </c>
      <c r="V22" s="203">
        <f t="shared" si="57"/>
        <v>182230.02000000002</v>
      </c>
      <c r="W22" s="203">
        <f t="shared" ref="W22:Y22" si="58">SUM(W13:W15)</f>
        <v>187633.69599999988</v>
      </c>
      <c r="X22" s="203">
        <f t="shared" ref="X22" si="59">SUM(X13:X15)</f>
        <v>192485.88099999999</v>
      </c>
      <c r="Y22" s="203">
        <f t="shared" si="58"/>
        <v>210505.53399999999</v>
      </c>
      <c r="Z22" s="3">
        <f>IF(Z15="","",SUM(Z13:Z15))</f>
        <v>226515.24500000005</v>
      </c>
      <c r="AA22" s="67">
        <f t="shared" si="3"/>
        <v>7.6053634770476247E-2</v>
      </c>
      <c r="AC22" s="154">
        <f t="shared" si="4"/>
        <v>2.2188383886890319</v>
      </c>
      <c r="AD22" s="206">
        <f t="shared" si="5"/>
        <v>2.0914214351067524</v>
      </c>
      <c r="AE22" s="206">
        <f t="shared" si="6"/>
        <v>2.0806401653298372</v>
      </c>
      <c r="AF22" s="206">
        <f t="shared" si="7"/>
        <v>2.461963331890169</v>
      </c>
      <c r="AG22" s="206">
        <f t="shared" si="8"/>
        <v>2.5341007220888607</v>
      </c>
      <c r="AH22" s="206">
        <f t="shared" si="9"/>
        <v>2.6238920359321978</v>
      </c>
      <c r="AI22" s="206">
        <f t="shared" si="10"/>
        <v>2.5210378252334538</v>
      </c>
      <c r="AJ22" s="206">
        <f t="shared" si="11"/>
        <v>2.5452176000846425</v>
      </c>
      <c r="AK22" s="206">
        <f t="shared" si="1"/>
        <v>2.7740499162117827</v>
      </c>
      <c r="AL22" s="206">
        <f t="shared" si="1"/>
        <v>2.852636870255294</v>
      </c>
      <c r="AM22" s="136">
        <f t="shared" ref="AM22" si="60">(Z22/L22)*10</f>
        <v>2.7093328608606697</v>
      </c>
      <c r="AN22" s="67">
        <f t="shared" ref="AN22" si="61">IF(AM22="","",(AM22-AL22)/AL22)</f>
        <v>-5.0235629669120638E-2</v>
      </c>
      <c r="AQ22" s="135"/>
    </row>
    <row r="23" spans="1:43" ht="20.100000000000001" customHeight="1" thickBot="1" x14ac:dyDescent="0.3">
      <c r="A23" s="150" t="s">
        <v>92</v>
      </c>
      <c r="B23" s="261">
        <f>SUM(B16:B18)</f>
        <v>728473.89999999979</v>
      </c>
      <c r="C23" s="204">
        <f>SUM(C16:C18)</f>
        <v>868143.66999999981</v>
      </c>
      <c r="D23" s="204">
        <f>SUM(D16:D18)</f>
        <v>962791.87000000151</v>
      </c>
      <c r="E23" s="204">
        <f t="shared" ref="E23:H23" si="62">SUM(E16:E18)</f>
        <v>786527.00999999943</v>
      </c>
      <c r="F23" s="204">
        <f t="shared" si="62"/>
        <v>786761.36999999953</v>
      </c>
      <c r="G23" s="204">
        <f t="shared" ref="G23" si="63">SUM(G16:G18)</f>
        <v>751398.26999999967</v>
      </c>
      <c r="H23" s="204">
        <f t="shared" si="62"/>
        <v>756727.27000000025</v>
      </c>
      <c r="I23" s="204">
        <f t="shared" ref="I23:K23" si="64">SUM(I16:I18)</f>
        <v>858528.7000000003</v>
      </c>
      <c r="J23" s="204">
        <f t="shared" ref="J23" si="65">SUM(J16:J18)</f>
        <v>764733.08</v>
      </c>
      <c r="K23" s="204">
        <f t="shared" si="64"/>
        <v>809163.81999999948</v>
      </c>
      <c r="L23" s="151">
        <f>IF(L18="","",SUM(L16:L18))</f>
        <v>865530.20000000054</v>
      </c>
      <c r="M23" s="70">
        <f t="shared" si="2"/>
        <v>6.9660034972894719E-2</v>
      </c>
      <c r="O23" s="137" t="s">
        <v>92</v>
      </c>
      <c r="P23" s="261">
        <f t="shared" ref="P23:T23" si="66">SUM(P16:P18)</f>
        <v>189279.87400000004</v>
      </c>
      <c r="Q23" s="204">
        <f t="shared" si="66"/>
        <v>206246.13400000002</v>
      </c>
      <c r="R23" s="204">
        <f t="shared" si="66"/>
        <v>227564.73100000003</v>
      </c>
      <c r="S23" s="204">
        <f t="shared" si="66"/>
        <v>223989.65199999989</v>
      </c>
      <c r="T23" s="204">
        <f t="shared" si="66"/>
        <v>227828.40799999997</v>
      </c>
      <c r="U23" s="204">
        <f t="shared" ref="U23:V23" si="67">SUM(U16:U18)</f>
        <v>223073.37500000009</v>
      </c>
      <c r="V23" s="204">
        <f t="shared" si="67"/>
        <v>229063.12599999984</v>
      </c>
      <c r="W23" s="204">
        <f t="shared" ref="W23:Y23" si="68">SUM(W16:W18)</f>
        <v>242707.26199999999</v>
      </c>
      <c r="X23" s="204">
        <f t="shared" ref="X23" si="69">SUM(X16:X18)</f>
        <v>240530.057</v>
      </c>
      <c r="Y23" s="204">
        <f t="shared" si="68"/>
        <v>243753.49499999994</v>
      </c>
      <c r="Z23" s="151">
        <f>IF(Z18="","",SUM(Z16:Z18))</f>
        <v>254450.51099999988</v>
      </c>
      <c r="AA23" s="70">
        <f t="shared" si="3"/>
        <v>4.3884564609011856E-2</v>
      </c>
      <c r="AC23" s="155">
        <f>(P23/B23)*10</f>
        <v>2.5983068713923734</v>
      </c>
      <c r="AD23" s="207">
        <f>(Q23/C23)*10</f>
        <v>2.3757143100519302</v>
      </c>
      <c r="AE23" s="207">
        <f t="shared" ref="AE23:AJ23" si="70">IF(R18="","",(R23/D23)*10)</f>
        <v>2.363592154138149</v>
      </c>
      <c r="AF23" s="207">
        <f t="shared" si="70"/>
        <v>2.8478316593348785</v>
      </c>
      <c r="AG23" s="207">
        <f t="shared" si="70"/>
        <v>2.895775220890676</v>
      </c>
      <c r="AH23" s="207">
        <f t="shared" si="70"/>
        <v>2.9687767979556323</v>
      </c>
      <c r="AI23" s="207">
        <f t="shared" si="70"/>
        <v>3.0270235404625998</v>
      </c>
      <c r="AJ23" s="207">
        <f t="shared" si="70"/>
        <v>2.8270139600458304</v>
      </c>
      <c r="AK23" s="207">
        <f t="shared" ref="AK23:AM23" si="71">IF(X18="","",(X23/J23)*10)</f>
        <v>3.1452811875223183</v>
      </c>
      <c r="AL23" s="207">
        <f t="shared" si="71"/>
        <v>3.0124121837281366</v>
      </c>
      <c r="AM23" s="333">
        <f t="shared" si="71"/>
        <v>2.9398224464033689</v>
      </c>
      <c r="AN23" s="70">
        <f t="shared" si="12"/>
        <v>-2.4096880804316507E-2</v>
      </c>
      <c r="AQ23" s="135"/>
    </row>
    <row r="24" spans="1:43" x14ac:dyDescent="0.25">
      <c r="B24" s="147"/>
      <c r="C24" s="147"/>
      <c r="D24" s="147"/>
      <c r="E24" s="147"/>
      <c r="F24" s="147"/>
      <c r="G24" s="147"/>
      <c r="H24" s="147"/>
      <c r="I24" s="147"/>
      <c r="J24" s="147"/>
      <c r="K24" s="147"/>
      <c r="L24" s="147"/>
      <c r="AQ24" s="135"/>
    </row>
    <row r="25" spans="1:43" ht="15.75" thickBot="1" x14ac:dyDescent="0.3">
      <c r="M25" s="130" t="s">
        <v>1</v>
      </c>
      <c r="AA25" s="176">
        <v>1000</v>
      </c>
      <c r="AN25" s="176" t="s">
        <v>51</v>
      </c>
      <c r="AQ25" s="135"/>
    </row>
    <row r="26" spans="1:43" ht="20.100000000000001" customHeight="1" x14ac:dyDescent="0.25">
      <c r="A26" s="358" t="s">
        <v>2</v>
      </c>
      <c r="B26" s="360" t="s">
        <v>76</v>
      </c>
      <c r="C26" s="354"/>
      <c r="D26" s="354"/>
      <c r="E26" s="354"/>
      <c r="F26" s="354"/>
      <c r="G26" s="354"/>
      <c r="H26" s="354"/>
      <c r="I26" s="354"/>
      <c r="J26" s="354"/>
      <c r="K26" s="354"/>
      <c r="L26" s="355"/>
      <c r="M26" s="356" t="s">
        <v>133</v>
      </c>
      <c r="O26" s="361" t="s">
        <v>3</v>
      </c>
      <c r="P26" s="353" t="s">
        <v>76</v>
      </c>
      <c r="Q26" s="354"/>
      <c r="R26" s="354"/>
      <c r="S26" s="354"/>
      <c r="T26" s="354"/>
      <c r="U26" s="354"/>
      <c r="V26" s="354"/>
      <c r="W26" s="354"/>
      <c r="X26" s="354"/>
      <c r="Y26" s="354"/>
      <c r="Z26" s="355"/>
      <c r="AA26" s="356" t="s">
        <v>133</v>
      </c>
      <c r="AC26" s="353" t="s">
        <v>76</v>
      </c>
      <c r="AD26" s="354"/>
      <c r="AE26" s="354"/>
      <c r="AF26" s="354"/>
      <c r="AG26" s="354"/>
      <c r="AH26" s="354"/>
      <c r="AI26" s="354"/>
      <c r="AJ26" s="354"/>
      <c r="AK26" s="354"/>
      <c r="AL26" s="354"/>
      <c r="AM26" s="355"/>
      <c r="AN26" s="356" t="str">
        <f>AA26</f>
        <v>D       2020/2019</v>
      </c>
      <c r="AQ26" s="135"/>
    </row>
    <row r="27" spans="1:43" ht="20.100000000000001" customHeight="1" thickBot="1" x14ac:dyDescent="0.3">
      <c r="A27" s="359"/>
      <c r="B27" s="120">
        <v>2010</v>
      </c>
      <c r="C27" s="183">
        <v>2011</v>
      </c>
      <c r="D27" s="183">
        <v>2012</v>
      </c>
      <c r="E27" s="183">
        <v>2013</v>
      </c>
      <c r="F27" s="183">
        <v>2014</v>
      </c>
      <c r="G27" s="183">
        <v>2015</v>
      </c>
      <c r="H27" s="183">
        <v>2016</v>
      </c>
      <c r="I27" s="181">
        <v>2017</v>
      </c>
      <c r="J27" s="234">
        <v>2018</v>
      </c>
      <c r="K27" s="183">
        <v>2019</v>
      </c>
      <c r="L27" s="181">
        <v>2020</v>
      </c>
      <c r="M27" s="357"/>
      <c r="O27" s="362"/>
      <c r="P27" s="31">
        <v>2010</v>
      </c>
      <c r="Q27" s="183">
        <v>2011</v>
      </c>
      <c r="R27" s="183">
        <v>2012</v>
      </c>
      <c r="S27" s="183">
        <v>2013</v>
      </c>
      <c r="T27" s="183">
        <v>2014</v>
      </c>
      <c r="U27" s="183">
        <v>2015</v>
      </c>
      <c r="V27" s="183">
        <v>2016</v>
      </c>
      <c r="W27" s="183">
        <v>2017</v>
      </c>
      <c r="X27" s="183">
        <v>2018</v>
      </c>
      <c r="Y27" s="183">
        <v>2019</v>
      </c>
      <c r="Z27" s="181">
        <v>2020</v>
      </c>
      <c r="AA27" s="357"/>
      <c r="AC27" s="31">
        <v>2010</v>
      </c>
      <c r="AD27" s="183">
        <v>2011</v>
      </c>
      <c r="AE27" s="183">
        <v>2012</v>
      </c>
      <c r="AF27" s="183">
        <v>2013</v>
      </c>
      <c r="AG27" s="183">
        <v>2014</v>
      </c>
      <c r="AH27" s="183">
        <v>2015</v>
      </c>
      <c r="AI27" s="183">
        <v>2016</v>
      </c>
      <c r="AJ27" s="234">
        <v>2017</v>
      </c>
      <c r="AK27" s="183">
        <v>2018</v>
      </c>
      <c r="AL27" s="183">
        <v>2019</v>
      </c>
      <c r="AM27" s="181">
        <v>2020</v>
      </c>
      <c r="AN27" s="357"/>
      <c r="AQ27" s="135"/>
    </row>
    <row r="28" spans="1:43" ht="3" customHeight="1" thickBot="1" x14ac:dyDescent="0.3">
      <c r="A28" s="132" t="s">
        <v>93</v>
      </c>
      <c r="B28" s="131"/>
      <c r="C28" s="131"/>
      <c r="D28" s="131"/>
      <c r="E28" s="131"/>
      <c r="F28" s="131"/>
      <c r="G28" s="131"/>
      <c r="H28" s="131"/>
      <c r="I28" s="131"/>
      <c r="J28" s="131"/>
      <c r="K28" s="131"/>
      <c r="L28" s="131"/>
      <c r="M28" s="177"/>
      <c r="N28" s="8"/>
      <c r="O28" s="132"/>
      <c r="P28" s="156">
        <v>2010</v>
      </c>
      <c r="Q28" s="156">
        <v>2011</v>
      </c>
      <c r="R28" s="156">
        <v>2012</v>
      </c>
      <c r="S28" s="156"/>
      <c r="T28" s="156"/>
      <c r="U28" s="156"/>
      <c r="V28" s="156"/>
      <c r="W28" s="156"/>
      <c r="X28" s="131"/>
      <c r="Y28" s="131"/>
      <c r="Z28" s="156"/>
      <c r="AA28" s="175"/>
      <c r="AB28" s="8"/>
      <c r="AC28" s="156"/>
      <c r="AD28" s="156"/>
      <c r="AE28" s="156"/>
      <c r="AF28" s="156"/>
      <c r="AG28" s="156"/>
      <c r="AH28" s="156"/>
      <c r="AI28" s="156"/>
      <c r="AJ28" s="156"/>
      <c r="AK28" s="156"/>
      <c r="AL28" s="156"/>
      <c r="AM28" s="156"/>
      <c r="AN28" s="177"/>
      <c r="AQ28" s="135"/>
    </row>
    <row r="29" spans="1:43" ht="20.100000000000001" customHeight="1" x14ac:dyDescent="0.25">
      <c r="A29" s="148" t="s">
        <v>77</v>
      </c>
      <c r="B29" s="143">
        <v>85580.320000000022</v>
      </c>
      <c r="C29" s="202">
        <v>80916.799999999988</v>
      </c>
      <c r="D29" s="202">
        <v>125346.10000000003</v>
      </c>
      <c r="E29" s="202">
        <v>120157.7999999999</v>
      </c>
      <c r="F29" s="202">
        <v>101957.16000000005</v>
      </c>
      <c r="G29" s="202">
        <v>91780.269999999946</v>
      </c>
      <c r="H29" s="202">
        <v>94208.579999999958</v>
      </c>
      <c r="I29" s="202">
        <v>96265.579999999973</v>
      </c>
      <c r="J29" s="202">
        <v>125094.29</v>
      </c>
      <c r="K29" s="202">
        <v>116531.85999999999</v>
      </c>
      <c r="L29" s="140">
        <v>100948.91999999997</v>
      </c>
      <c r="M29" s="76">
        <f>IF(L29="","",(L29-K29)/K29)</f>
        <v>-0.13372257166409271</v>
      </c>
      <c r="O29" s="134" t="s">
        <v>77</v>
      </c>
      <c r="P29" s="46">
        <v>23270.865999999998</v>
      </c>
      <c r="Q29" s="202">
        <v>22495.121000000003</v>
      </c>
      <c r="R29" s="202">
        <v>24799.759999999984</v>
      </c>
      <c r="S29" s="202">
        <v>25615.480000000018</v>
      </c>
      <c r="T29" s="202">
        <v>29400.613000000012</v>
      </c>
      <c r="U29" s="202">
        <v>25803.076000000012</v>
      </c>
      <c r="V29" s="202">
        <v>26846.136999999999</v>
      </c>
      <c r="W29" s="202">
        <v>26379.177</v>
      </c>
      <c r="X29" s="202">
        <v>31327.83</v>
      </c>
      <c r="Y29" s="202">
        <v>31619.379000000026</v>
      </c>
      <c r="Z29" s="140">
        <v>28028.435999999991</v>
      </c>
      <c r="AA29" s="76">
        <f>IF(Z29="","",(Z29-Y29)/Y29)</f>
        <v>-0.11356779018335662</v>
      </c>
      <c r="AC29" s="262">
        <f t="shared" ref="AC29:AC38" si="72">(P29/B29)*10</f>
        <v>2.7191842704023532</v>
      </c>
      <c r="AD29" s="205">
        <f t="shared" ref="AD29:AD38" si="73">(Q29/C29)*10</f>
        <v>2.7800309700828514</v>
      </c>
      <c r="AE29" s="205">
        <f t="shared" ref="AE29:AE38" si="74">(R29/D29)*10</f>
        <v>1.9785027216642543</v>
      </c>
      <c r="AF29" s="205">
        <f t="shared" ref="AF29:AF38" si="75">(S29/E29)*10</f>
        <v>2.1318199900464254</v>
      </c>
      <c r="AG29" s="205">
        <f t="shared" ref="AG29:AG38" si="76">(T29/F29)*10</f>
        <v>2.8836241613634588</v>
      </c>
      <c r="AH29" s="205">
        <f t="shared" ref="AH29:AH38" si="77">(U29/G29)*10</f>
        <v>2.8113968285340656</v>
      </c>
      <c r="AI29" s="205">
        <f t="shared" ref="AI29:AI38" si="78">(V29/H29)*10</f>
        <v>2.849648832409958</v>
      </c>
      <c r="AJ29" s="205">
        <f t="shared" ref="AJ29:AJ38" si="79">(W29/I29)*10</f>
        <v>2.7402501496381166</v>
      </c>
      <c r="AK29" s="205">
        <f t="shared" ref="AK29:AM38" si="80">(X29/J29)*10</f>
        <v>2.504337328266542</v>
      </c>
      <c r="AL29" s="205">
        <f t="shared" si="80"/>
        <v>2.7133677433793668</v>
      </c>
      <c r="AM29" s="205">
        <f t="shared" si="80"/>
        <v>2.7764968659397251</v>
      </c>
      <c r="AN29" s="76">
        <f>IF(AM29="","",(AM29-AL29)/AL29)</f>
        <v>2.3265966330731882E-2</v>
      </c>
      <c r="AQ29" s="135"/>
    </row>
    <row r="30" spans="1:43" ht="20.100000000000001" customHeight="1" x14ac:dyDescent="0.25">
      <c r="A30" s="149" t="s">
        <v>78</v>
      </c>
      <c r="B30" s="145">
        <v>88844.739999999976</v>
      </c>
      <c r="C30" s="203">
        <v>127722.29999999996</v>
      </c>
      <c r="D30" s="203">
        <v>128469.03999999996</v>
      </c>
      <c r="E30" s="203">
        <v>149512.51999999999</v>
      </c>
      <c r="F30" s="203">
        <v>109776.64999999998</v>
      </c>
      <c r="G30" s="203">
        <v>98756.11</v>
      </c>
      <c r="H30" s="203">
        <v>114532.42999999993</v>
      </c>
      <c r="I30" s="203">
        <v>102519.81000000003</v>
      </c>
      <c r="J30" s="203">
        <v>148640.39000000001</v>
      </c>
      <c r="K30" s="203">
        <v>114647.40999999999</v>
      </c>
      <c r="L30" s="3">
        <v>103098.93999999987</v>
      </c>
      <c r="M30" s="67">
        <f t="shared" ref="M30:M45" si="81">IF(L30="","",(L30-K30)/K30)</f>
        <v>-0.10073031741406212</v>
      </c>
      <c r="O30" s="134" t="s">
        <v>78</v>
      </c>
      <c r="P30" s="25">
        <v>24769.378999999986</v>
      </c>
      <c r="Q30" s="203">
        <v>26090.180999999997</v>
      </c>
      <c r="R30" s="203">
        <v>26845.964000000011</v>
      </c>
      <c r="S30" s="203">
        <v>29407.368999999981</v>
      </c>
      <c r="T30" s="203">
        <v>29868.044999999998</v>
      </c>
      <c r="U30" s="203">
        <v>27835.92599999997</v>
      </c>
      <c r="V30" s="203">
        <v>29206.410000000018</v>
      </c>
      <c r="W30" s="203">
        <v>26234.001999999982</v>
      </c>
      <c r="X30" s="203">
        <v>31693.17</v>
      </c>
      <c r="Y30" s="203">
        <v>32055.040000000001</v>
      </c>
      <c r="Z30" s="3">
        <v>26644.275000000001</v>
      </c>
      <c r="AA30" s="67">
        <f t="shared" ref="AA30:AA45" si="82">IF(Z30="","",(Z30-Y30)/Y30)</f>
        <v>-0.16879607699756416</v>
      </c>
      <c r="AC30" s="263">
        <f t="shared" si="72"/>
        <v>2.7879398375187985</v>
      </c>
      <c r="AD30" s="206">
        <f t="shared" si="73"/>
        <v>2.0427271510143492</v>
      </c>
      <c r="AE30" s="206">
        <f t="shared" si="74"/>
        <v>2.0896835533292704</v>
      </c>
      <c r="AF30" s="206">
        <f t="shared" si="75"/>
        <v>1.9668833753855519</v>
      </c>
      <c r="AG30" s="206">
        <f t="shared" si="76"/>
        <v>2.7208012815111413</v>
      </c>
      <c r="AH30" s="206">
        <f t="shared" si="77"/>
        <v>2.8186535496385967</v>
      </c>
      <c r="AI30" s="206">
        <f t="shared" si="78"/>
        <v>2.5500559099287456</v>
      </c>
      <c r="AJ30" s="206">
        <f t="shared" si="79"/>
        <v>2.5589202711163801</v>
      </c>
      <c r="AK30" s="206">
        <f t="shared" si="80"/>
        <v>2.1322044432203118</v>
      </c>
      <c r="AL30" s="206">
        <f t="shared" si="80"/>
        <v>2.7959672180993889</v>
      </c>
      <c r="AM30" s="206">
        <f t="shared" si="80"/>
        <v>2.5843403433633783</v>
      </c>
      <c r="AN30" s="67">
        <f t="shared" ref="AN30:AN45" si="83">IF(AM30="","",(AM30-AL30)/AL30)</f>
        <v>-7.5690041487635154E-2</v>
      </c>
      <c r="AQ30" s="135"/>
    </row>
    <row r="31" spans="1:43" ht="20.100000000000001" customHeight="1" x14ac:dyDescent="0.25">
      <c r="A31" s="149" t="s">
        <v>79</v>
      </c>
      <c r="B31" s="145">
        <v>163017.80000000002</v>
      </c>
      <c r="C31" s="203">
        <v>124161.32999999994</v>
      </c>
      <c r="D31" s="203">
        <v>181017.38999999993</v>
      </c>
      <c r="E31" s="203">
        <v>128321.88000000003</v>
      </c>
      <c r="F31" s="203">
        <v>109180.21999999993</v>
      </c>
      <c r="G31" s="203">
        <v>128703.72000000002</v>
      </c>
      <c r="H31" s="203">
        <v>167047.14999999997</v>
      </c>
      <c r="I31" s="203">
        <v>131035.77999999998</v>
      </c>
      <c r="J31" s="203">
        <v>137187.45000000001</v>
      </c>
      <c r="K31" s="203">
        <v>131403.34000000003</v>
      </c>
      <c r="L31" s="3">
        <v>118408.59</v>
      </c>
      <c r="M31" s="67">
        <f t="shared" si="81"/>
        <v>-9.8892082956186858E-2</v>
      </c>
      <c r="O31" s="134" t="s">
        <v>79</v>
      </c>
      <c r="P31" s="25">
        <v>34176.324999999983</v>
      </c>
      <c r="Q31" s="203">
        <v>30181.553999999996</v>
      </c>
      <c r="R31" s="203">
        <v>34669.633000000002</v>
      </c>
      <c r="S31" s="203">
        <v>29423.860999999994</v>
      </c>
      <c r="T31" s="203">
        <v>29544.088000000018</v>
      </c>
      <c r="U31" s="203">
        <v>34831.201999999983</v>
      </c>
      <c r="V31" s="203">
        <v>34959.243999999999</v>
      </c>
      <c r="W31" s="203">
        <v>36752.83499999997</v>
      </c>
      <c r="X31" s="203">
        <v>36840.786</v>
      </c>
      <c r="Y31" s="203">
        <v>35665.699000000015</v>
      </c>
      <c r="Z31" s="3">
        <v>30612.189000000009</v>
      </c>
      <c r="AA31" s="67">
        <f t="shared" si="82"/>
        <v>-0.14169104045878936</v>
      </c>
      <c r="AC31" s="263">
        <f t="shared" si="72"/>
        <v>2.0964781146598703</v>
      </c>
      <c r="AD31" s="206">
        <f t="shared" si="73"/>
        <v>2.4308336581123937</v>
      </c>
      <c r="AE31" s="206">
        <f t="shared" si="74"/>
        <v>1.9152653234034593</v>
      </c>
      <c r="AF31" s="206">
        <f t="shared" si="75"/>
        <v>2.2929730300085991</v>
      </c>
      <c r="AG31" s="206">
        <f t="shared" si="76"/>
        <v>2.7059927155303445</v>
      </c>
      <c r="AH31" s="206">
        <f t="shared" si="77"/>
        <v>2.7063088774745574</v>
      </c>
      <c r="AI31" s="206">
        <f t="shared" si="78"/>
        <v>2.0927770392969895</v>
      </c>
      <c r="AJ31" s="206">
        <f t="shared" si="79"/>
        <v>2.8047938509619263</v>
      </c>
      <c r="AK31" s="206">
        <f t="shared" si="80"/>
        <v>2.6854341268097044</v>
      </c>
      <c r="AL31" s="206">
        <f t="shared" si="80"/>
        <v>2.7142155595131756</v>
      </c>
      <c r="AM31" s="206">
        <f t="shared" ref="AM31:AM32" si="84">(Z31/L31)*10</f>
        <v>2.5853013704495602</v>
      </c>
      <c r="AN31" s="67">
        <f t="shared" ref="AN31:AN32" si="85">IF(AM31="","",(AM31-AL31)/AL31)</f>
        <v>-4.7495928837257707E-2</v>
      </c>
      <c r="AQ31" s="135"/>
    </row>
    <row r="32" spans="1:43" ht="20.100000000000001" customHeight="1" x14ac:dyDescent="0.25">
      <c r="A32" s="149" t="s">
        <v>80</v>
      </c>
      <c r="B32" s="145">
        <v>129054.22999999992</v>
      </c>
      <c r="C32" s="203">
        <v>143928.69999999998</v>
      </c>
      <c r="D32" s="203">
        <v>130551.29999999993</v>
      </c>
      <c r="E32" s="203">
        <v>168057.08999999997</v>
      </c>
      <c r="F32" s="203">
        <v>116200.55999999991</v>
      </c>
      <c r="G32" s="203">
        <v>126285.80000000003</v>
      </c>
      <c r="H32" s="203">
        <v>162799.5</v>
      </c>
      <c r="I32" s="203">
        <v>135156.71</v>
      </c>
      <c r="J32" s="203">
        <v>164533.03</v>
      </c>
      <c r="K32" s="203">
        <v>132405.87000000014</v>
      </c>
      <c r="L32" s="3">
        <v>101867.75000000006</v>
      </c>
      <c r="M32" s="67">
        <f t="shared" si="81"/>
        <v>-0.23064022765758083</v>
      </c>
      <c r="O32" s="134" t="s">
        <v>80</v>
      </c>
      <c r="P32" s="25">
        <v>29571.834999999992</v>
      </c>
      <c r="Q32" s="203">
        <v>27556.182000000004</v>
      </c>
      <c r="R32" s="203">
        <v>27462.67</v>
      </c>
      <c r="S32" s="203">
        <v>33693.252999999975</v>
      </c>
      <c r="T32" s="203">
        <v>31434.276000000013</v>
      </c>
      <c r="U32" s="203">
        <v>35272.59899999998</v>
      </c>
      <c r="V32" s="203">
        <v>32738.878999999994</v>
      </c>
      <c r="W32" s="203">
        <v>32002.925999999999</v>
      </c>
      <c r="X32" s="203">
        <v>37204.339999999997</v>
      </c>
      <c r="Y32" s="203">
        <v>34138.758999999955</v>
      </c>
      <c r="Z32" s="3">
        <v>26565.284999999996</v>
      </c>
      <c r="AA32" s="67">
        <f t="shared" si="82"/>
        <v>-0.22184385788598726</v>
      </c>
      <c r="AC32" s="263">
        <f t="shared" si="72"/>
        <v>2.2914270225780289</v>
      </c>
      <c r="AD32" s="206">
        <f t="shared" si="73"/>
        <v>1.9145717289185553</v>
      </c>
      <c r="AE32" s="206">
        <f t="shared" si="74"/>
        <v>2.1035922277296368</v>
      </c>
      <c r="AF32" s="206">
        <f t="shared" si="75"/>
        <v>2.004869476200021</v>
      </c>
      <c r="AG32" s="206">
        <f t="shared" si="76"/>
        <v>2.7051742263548508</v>
      </c>
      <c r="AH32" s="206">
        <f t="shared" si="77"/>
        <v>2.7930772105810764</v>
      </c>
      <c r="AI32" s="206">
        <f t="shared" si="78"/>
        <v>2.0109938298336294</v>
      </c>
      <c r="AJ32" s="206">
        <f t="shared" si="79"/>
        <v>2.3678384891138591</v>
      </c>
      <c r="AK32" s="206">
        <f t="shared" si="80"/>
        <v>2.2612079775106553</v>
      </c>
      <c r="AL32" s="206">
        <f t="shared" si="80"/>
        <v>2.578341806144993</v>
      </c>
      <c r="AM32" s="206">
        <f t="shared" si="84"/>
        <v>2.6078209246793005</v>
      </c>
      <c r="AN32" s="67">
        <f t="shared" si="85"/>
        <v>1.143336328179979E-2</v>
      </c>
      <c r="AQ32" s="135"/>
    </row>
    <row r="33" spans="1:43" ht="20.100000000000001" customHeight="1" x14ac:dyDescent="0.25">
      <c r="A33" s="149" t="s">
        <v>81</v>
      </c>
      <c r="B33" s="145">
        <v>118132.11000000003</v>
      </c>
      <c r="C33" s="203">
        <v>147173.66999999995</v>
      </c>
      <c r="D33" s="203">
        <v>167545.44000000024</v>
      </c>
      <c r="E33" s="203">
        <v>131905.74000000005</v>
      </c>
      <c r="F33" s="203">
        <v>115807.50000000003</v>
      </c>
      <c r="G33" s="203">
        <v>114798.86000000002</v>
      </c>
      <c r="H33" s="203">
        <v>138304.09999999992</v>
      </c>
      <c r="I33" s="203">
        <v>134536.19999999998</v>
      </c>
      <c r="J33" s="203">
        <v>144476.35999999999</v>
      </c>
      <c r="K33" s="203">
        <v>143487.67999999979</v>
      </c>
      <c r="L33" s="3">
        <v>110068.53</v>
      </c>
      <c r="M33" s="67">
        <f t="shared" si="81"/>
        <v>-0.23290605855499119</v>
      </c>
      <c r="O33" s="134" t="s">
        <v>81</v>
      </c>
      <c r="P33" s="25">
        <v>29004.790999999972</v>
      </c>
      <c r="Q33" s="203">
        <v>32396.498</v>
      </c>
      <c r="R33" s="203">
        <v>31705.719999999998</v>
      </c>
      <c r="S33" s="203">
        <v>31122.389999999996</v>
      </c>
      <c r="T33" s="203">
        <v>31058.100000000006</v>
      </c>
      <c r="U33" s="203">
        <v>31539.86900000001</v>
      </c>
      <c r="V33" s="203">
        <v>33068.363999999994</v>
      </c>
      <c r="W33" s="203">
        <v>35573.933999999957</v>
      </c>
      <c r="X33" s="203">
        <v>34683.33</v>
      </c>
      <c r="Y33" s="203">
        <v>36493.041999999965</v>
      </c>
      <c r="Z33" s="3">
        <v>28320.263000000003</v>
      </c>
      <c r="AA33" s="67">
        <f t="shared" si="82"/>
        <v>-0.22395444589135569</v>
      </c>
      <c r="AC33" s="263">
        <f t="shared" si="72"/>
        <v>2.4552842575993914</v>
      </c>
      <c r="AD33" s="206">
        <f t="shared" si="73"/>
        <v>2.2012427902355096</v>
      </c>
      <c r="AE33" s="206">
        <f t="shared" si="74"/>
        <v>1.8923654382954234</v>
      </c>
      <c r="AF33" s="206">
        <f t="shared" si="75"/>
        <v>2.3594416740317734</v>
      </c>
      <c r="AG33" s="206">
        <f t="shared" si="76"/>
        <v>2.6818729356906932</v>
      </c>
      <c r="AH33" s="206">
        <f t="shared" si="77"/>
        <v>2.7474026310017368</v>
      </c>
      <c r="AI33" s="206">
        <f t="shared" si="78"/>
        <v>2.3909894211379137</v>
      </c>
      <c r="AJ33" s="206">
        <f t="shared" si="79"/>
        <v>2.6441904855347453</v>
      </c>
      <c r="AK33" s="206">
        <f t="shared" si="80"/>
        <v>2.4006231884579599</v>
      </c>
      <c r="AL33" s="206">
        <f t="shared" si="80"/>
        <v>2.5432874794546834</v>
      </c>
      <c r="AM33" s="206">
        <f t="shared" ref="AM33" si="86">(Z33/L33)*10</f>
        <v>2.5729664055656967</v>
      </c>
      <c r="AN33" s="67">
        <f t="shared" ref="AN33" si="87">IF(AM33="","",(AM33-AL33)/AL33)</f>
        <v>1.1669512924027323E-2</v>
      </c>
      <c r="AQ33" s="135"/>
    </row>
    <row r="34" spans="1:43" ht="20.100000000000001" customHeight="1" x14ac:dyDescent="0.25">
      <c r="A34" s="149" t="s">
        <v>82</v>
      </c>
      <c r="B34" s="145">
        <v>135211.27999999997</v>
      </c>
      <c r="C34" s="203">
        <v>175317.34000000005</v>
      </c>
      <c r="D34" s="203">
        <v>118154.39000000004</v>
      </c>
      <c r="E34" s="203">
        <v>152399.24000000002</v>
      </c>
      <c r="F34" s="203">
        <v>114737.72999999998</v>
      </c>
      <c r="G34" s="203">
        <v>115427.66999999995</v>
      </c>
      <c r="H34" s="203">
        <v>126613.06000000001</v>
      </c>
      <c r="I34" s="203">
        <v>156897.32000000004</v>
      </c>
      <c r="J34" s="203">
        <v>147124.54999999999</v>
      </c>
      <c r="K34" s="203">
        <v>114891.17000000013</v>
      </c>
      <c r="L34" s="3">
        <v>129449.94999999994</v>
      </c>
      <c r="M34" s="67">
        <f t="shared" si="81"/>
        <v>0.12671800626627611</v>
      </c>
      <c r="O34" s="134" t="s">
        <v>82</v>
      </c>
      <c r="P34" s="25">
        <v>28421.635000000002</v>
      </c>
      <c r="Q34" s="203">
        <v>31101.468000000008</v>
      </c>
      <c r="R34" s="203">
        <v>27821.58</v>
      </c>
      <c r="S34" s="203">
        <v>30041.770000000019</v>
      </c>
      <c r="T34" s="203">
        <v>29496.788000000015</v>
      </c>
      <c r="U34" s="203">
        <v>31068.588000000022</v>
      </c>
      <c r="V34" s="203">
        <v>31963.873999999989</v>
      </c>
      <c r="W34" s="203">
        <v>36419.877999999997</v>
      </c>
      <c r="X34" s="203">
        <v>35519.769999999997</v>
      </c>
      <c r="Y34" s="203">
        <v>29960.27800000002</v>
      </c>
      <c r="Z34" s="3">
        <v>33880.457999999984</v>
      </c>
      <c r="AA34" s="67">
        <f t="shared" si="82"/>
        <v>0.13084591538169177</v>
      </c>
      <c r="AC34" s="263">
        <f t="shared" si="72"/>
        <v>2.1020165625234823</v>
      </c>
      <c r="AD34" s="206">
        <f t="shared" si="73"/>
        <v>1.7740098041642658</v>
      </c>
      <c r="AE34" s="206">
        <f t="shared" si="74"/>
        <v>2.354680177351006</v>
      </c>
      <c r="AF34" s="206">
        <f t="shared" si="75"/>
        <v>1.9712545810595916</v>
      </c>
      <c r="AG34" s="206">
        <f t="shared" si="76"/>
        <v>2.5708010782503732</v>
      </c>
      <c r="AH34" s="206">
        <f t="shared" si="77"/>
        <v>2.691606613908089</v>
      </c>
      <c r="AI34" s="206">
        <f t="shared" si="78"/>
        <v>2.5245321454200687</v>
      </c>
      <c r="AJ34" s="206">
        <f t="shared" si="79"/>
        <v>2.3212555829506831</v>
      </c>
      <c r="AK34" s="206">
        <f t="shared" si="80"/>
        <v>2.4142653282541899</v>
      </c>
      <c r="AL34" s="206">
        <f t="shared" si="80"/>
        <v>2.6077093653063144</v>
      </c>
      <c r="AM34" s="206">
        <f t="shared" ref="AM34" si="88">(Z34/L34)*10</f>
        <v>2.61726311983898</v>
      </c>
      <c r="AN34" s="67">
        <f t="shared" ref="AN34" si="89">IF(AM34="","",(AM34-AL34)/AL34)</f>
        <v>3.6636577142266668E-3</v>
      </c>
      <c r="AQ34" s="135"/>
    </row>
    <row r="35" spans="1:43" ht="20.100000000000001" customHeight="1" x14ac:dyDescent="0.25">
      <c r="A35" s="149" t="s">
        <v>83</v>
      </c>
      <c r="B35" s="145">
        <v>127394.07999999993</v>
      </c>
      <c r="C35" s="203">
        <v>153173.20000000004</v>
      </c>
      <c r="D35" s="203">
        <v>157184.51</v>
      </c>
      <c r="E35" s="203">
        <v>153334.56</v>
      </c>
      <c r="F35" s="203">
        <v>127866.06000000003</v>
      </c>
      <c r="G35" s="203">
        <v>125620.06999999993</v>
      </c>
      <c r="H35" s="203">
        <v>136980</v>
      </c>
      <c r="I35" s="203">
        <v>143925.01</v>
      </c>
      <c r="J35" s="203">
        <v>137930.28</v>
      </c>
      <c r="K35" s="203">
        <v>141500.09000000011</v>
      </c>
      <c r="L35" s="3">
        <v>140535.58000000016</v>
      </c>
      <c r="M35" s="67">
        <f t="shared" si="81"/>
        <v>-6.8163207528698418E-3</v>
      </c>
      <c r="O35" s="134" t="s">
        <v>83</v>
      </c>
      <c r="P35" s="25">
        <v>32779.412000000004</v>
      </c>
      <c r="Q35" s="203">
        <v>32399.374999999993</v>
      </c>
      <c r="R35" s="203">
        <v>32672.658999999996</v>
      </c>
      <c r="S35" s="203">
        <v>33859.816999999988</v>
      </c>
      <c r="T35" s="203">
        <v>36267.96699999999</v>
      </c>
      <c r="U35" s="203">
        <v>36630.704999999973</v>
      </c>
      <c r="V35" s="203">
        <v>36275.366999999962</v>
      </c>
      <c r="W35" s="203">
        <v>35138.28200000005</v>
      </c>
      <c r="X35" s="203">
        <v>35556.04</v>
      </c>
      <c r="Y35" s="203">
        <v>41925.194999999992</v>
      </c>
      <c r="Z35" s="3">
        <v>38578.138000000014</v>
      </c>
      <c r="AA35" s="67">
        <f t="shared" si="82"/>
        <v>-7.983402343149458E-2</v>
      </c>
      <c r="AC35" s="263">
        <f t="shared" si="72"/>
        <v>2.5730718413288924</v>
      </c>
      <c r="AD35" s="206">
        <f t="shared" si="73"/>
        <v>2.1152117341675951</v>
      </c>
      <c r="AE35" s="206">
        <f t="shared" si="74"/>
        <v>2.0786182429808124</v>
      </c>
      <c r="AF35" s="206">
        <f t="shared" si="75"/>
        <v>2.2082312689324564</v>
      </c>
      <c r="AG35" s="206">
        <f t="shared" si="76"/>
        <v>2.8364029516511247</v>
      </c>
      <c r="AH35" s="206">
        <f t="shared" si="77"/>
        <v>2.9159914494554884</v>
      </c>
      <c r="AI35" s="206">
        <f t="shared" si="78"/>
        <v>2.6482236092860245</v>
      </c>
      <c r="AJ35" s="206">
        <f t="shared" si="79"/>
        <v>2.4414298807413699</v>
      </c>
      <c r="AK35" s="206">
        <f t="shared" si="80"/>
        <v>2.5778270007136941</v>
      </c>
      <c r="AL35" s="206">
        <f t="shared" si="80"/>
        <v>2.9629094228844632</v>
      </c>
      <c r="AM35" s="206">
        <f t="shared" ref="AM35" si="90">(Z35/L35)*10</f>
        <v>2.7450797869123229</v>
      </c>
      <c r="AN35" s="67">
        <f t="shared" ref="AN35" si="91">IF(AM35="","",(AM35-AL35)/AL35)</f>
        <v>-7.3518830609434552E-2</v>
      </c>
      <c r="AQ35" s="135"/>
    </row>
    <row r="36" spans="1:43" ht="20.100000000000001" customHeight="1" x14ac:dyDescent="0.25">
      <c r="A36" s="149" t="s">
        <v>84</v>
      </c>
      <c r="B36" s="145">
        <v>84144.9</v>
      </c>
      <c r="C36" s="203">
        <v>93566.699999999968</v>
      </c>
      <c r="D36" s="203">
        <v>109659.02</v>
      </c>
      <c r="E36" s="203">
        <v>85683.409999999989</v>
      </c>
      <c r="F36" s="203">
        <v>75119.589999999982</v>
      </c>
      <c r="G36" s="203">
        <v>77720.049999999974</v>
      </c>
      <c r="H36" s="203">
        <v>113987.73000000001</v>
      </c>
      <c r="I36" s="203">
        <v>109779.21999999999</v>
      </c>
      <c r="J36" s="203">
        <v>115475.02</v>
      </c>
      <c r="K36" s="203">
        <v>101102.37999999992</v>
      </c>
      <c r="L36" s="3">
        <v>88444.950000000041</v>
      </c>
      <c r="M36" s="67">
        <f t="shared" si="81"/>
        <v>-0.12519418435055521</v>
      </c>
      <c r="O36" s="134" t="s">
        <v>84</v>
      </c>
      <c r="P36" s="25">
        <v>21851.23599999999</v>
      </c>
      <c r="Q36" s="203">
        <v>23756.94100000001</v>
      </c>
      <c r="R36" s="203">
        <v>26722.863000000001</v>
      </c>
      <c r="S36" s="203">
        <v>25745.833000000013</v>
      </c>
      <c r="T36" s="203">
        <v>21196.857</v>
      </c>
      <c r="U36" s="203">
        <v>23742.381999999994</v>
      </c>
      <c r="V36" s="203">
        <v>27458.442999999999</v>
      </c>
      <c r="W36" s="203">
        <v>27213.074000000004</v>
      </c>
      <c r="X36" s="203">
        <v>30556.269</v>
      </c>
      <c r="Y36" s="203">
        <v>28270.807000000033</v>
      </c>
      <c r="Z36" s="3">
        <v>25564.880999999994</v>
      </c>
      <c r="AA36" s="67">
        <f t="shared" si="82"/>
        <v>-9.5714494460665253E-2</v>
      </c>
      <c r="AC36" s="263">
        <f t="shared" si="72"/>
        <v>2.596858038930463</v>
      </c>
      <c r="AD36" s="206">
        <f t="shared" si="73"/>
        <v>2.5390380338304137</v>
      </c>
      <c r="AE36" s="206">
        <f t="shared" si="74"/>
        <v>2.4369051446930676</v>
      </c>
      <c r="AF36" s="206">
        <f t="shared" si="75"/>
        <v>3.0047628823362675</v>
      </c>
      <c r="AG36" s="206">
        <f t="shared" si="76"/>
        <v>2.8217482283915563</v>
      </c>
      <c r="AH36" s="206">
        <f t="shared" si="77"/>
        <v>3.0548593316653818</v>
      </c>
      <c r="AI36" s="206">
        <f t="shared" si="78"/>
        <v>2.4088946240090925</v>
      </c>
      <c r="AJ36" s="206">
        <f t="shared" si="79"/>
        <v>2.4788911781300693</v>
      </c>
      <c r="AK36" s="206">
        <f t="shared" si="80"/>
        <v>2.6461367142434788</v>
      </c>
      <c r="AL36" s="206">
        <f t="shared" si="80"/>
        <v>2.796255340378738</v>
      </c>
      <c r="AM36" s="206">
        <f t="shared" ref="AM36:AM37" si="92">(Z36/L36)*10</f>
        <v>2.8904850983577903</v>
      </c>
      <c r="AN36" s="67">
        <f t="shared" ref="AN36:AN37" si="93">IF(AM36="","",(AM36-AL36)/AL36)</f>
        <v>3.3698552710243329E-2</v>
      </c>
      <c r="AQ36" s="135"/>
    </row>
    <row r="37" spans="1:43" ht="20.100000000000001" customHeight="1" x14ac:dyDescent="0.25">
      <c r="A37" s="149" t="s">
        <v>85</v>
      </c>
      <c r="B37" s="145">
        <v>138558.80000000005</v>
      </c>
      <c r="C37" s="203">
        <v>155834.77000000008</v>
      </c>
      <c r="D37" s="203">
        <v>166910.12999999986</v>
      </c>
      <c r="E37" s="203">
        <v>141021.50999999992</v>
      </c>
      <c r="F37" s="203">
        <v>123949.06000000001</v>
      </c>
      <c r="G37" s="203">
        <v>108934.93999999996</v>
      </c>
      <c r="H37" s="203">
        <v>146959.93000000008</v>
      </c>
      <c r="I37" s="203">
        <v>147602.30999999997</v>
      </c>
      <c r="J37" s="203">
        <v>117563.5</v>
      </c>
      <c r="K37" s="203">
        <v>135705.82999999999</v>
      </c>
      <c r="L37" s="3">
        <v>124335.44000000003</v>
      </c>
      <c r="M37" s="67">
        <f t="shared" si="81"/>
        <v>-8.3787041426296546E-2</v>
      </c>
      <c r="O37" s="134" t="s">
        <v>85</v>
      </c>
      <c r="P37" s="25">
        <v>36869.314999999995</v>
      </c>
      <c r="Q37" s="203">
        <v>38144.778000000013</v>
      </c>
      <c r="R37" s="203">
        <v>35747.971000000005</v>
      </c>
      <c r="S37" s="203">
        <v>35405.063999999991</v>
      </c>
      <c r="T37" s="203">
        <v>39468.506000000016</v>
      </c>
      <c r="U37" s="203">
        <v>36656.012999999941</v>
      </c>
      <c r="V37" s="203">
        <v>39730.441999999974</v>
      </c>
      <c r="W37" s="203">
        <v>38905.268000000018</v>
      </c>
      <c r="X37" s="203">
        <v>37138.597999999998</v>
      </c>
      <c r="Y37" s="203">
        <v>44437.182000000023</v>
      </c>
      <c r="Z37" s="3">
        <v>35075.179999999993</v>
      </c>
      <c r="AA37" s="67">
        <f t="shared" si="82"/>
        <v>-0.21067947107897222</v>
      </c>
      <c r="AC37" s="263">
        <f t="shared" si="72"/>
        <v>2.6609147163514684</v>
      </c>
      <c r="AD37" s="206">
        <f t="shared" si="73"/>
        <v>2.4477706740286518</v>
      </c>
      <c r="AE37" s="206">
        <f t="shared" si="74"/>
        <v>2.1417496349682335</v>
      </c>
      <c r="AF37" s="206">
        <f t="shared" si="75"/>
        <v>2.5106144445623939</v>
      </c>
      <c r="AG37" s="206">
        <f t="shared" si="76"/>
        <v>3.1842521435822113</v>
      </c>
      <c r="AH37" s="206">
        <f t="shared" si="77"/>
        <v>3.3649454435831103</v>
      </c>
      <c r="AI37" s="206">
        <f t="shared" si="78"/>
        <v>2.7034880868546924</v>
      </c>
      <c r="AJ37" s="206">
        <f t="shared" si="79"/>
        <v>2.6358170139749189</v>
      </c>
      <c r="AK37" s="206">
        <f t="shared" si="80"/>
        <v>3.1590245271704225</v>
      </c>
      <c r="AL37" s="206">
        <f t="shared" si="80"/>
        <v>3.2745226936823588</v>
      </c>
      <c r="AM37" s="206">
        <f t="shared" si="92"/>
        <v>2.821012255234709</v>
      </c>
      <c r="AN37" s="67">
        <f t="shared" si="93"/>
        <v>-0.13849665458804788</v>
      </c>
      <c r="AQ37" s="135"/>
    </row>
    <row r="38" spans="1:43" ht="20.100000000000001" customHeight="1" x14ac:dyDescent="0.25">
      <c r="A38" s="149" t="s">
        <v>86</v>
      </c>
      <c r="B38" s="145">
        <v>122092.12999999996</v>
      </c>
      <c r="C38" s="203">
        <v>129989.20999999999</v>
      </c>
      <c r="D38" s="203">
        <v>213923.46999999977</v>
      </c>
      <c r="E38" s="203">
        <v>143278.98999999987</v>
      </c>
      <c r="F38" s="203">
        <v>142422.69000000009</v>
      </c>
      <c r="G38" s="203">
        <v>143940.27999999988</v>
      </c>
      <c r="H38" s="203">
        <v>138455.72000000012</v>
      </c>
      <c r="I38" s="203">
        <v>171460.04999999996</v>
      </c>
      <c r="J38" s="203">
        <v>168510.43</v>
      </c>
      <c r="K38" s="203">
        <v>161547.5199999999</v>
      </c>
      <c r="L38" s="3">
        <v>128968.40999999997</v>
      </c>
      <c r="M38" s="67">
        <f t="shared" si="81"/>
        <v>-0.20166889593848267</v>
      </c>
      <c r="O38" s="134" t="s">
        <v>86</v>
      </c>
      <c r="P38" s="25">
        <v>39727.941999999974</v>
      </c>
      <c r="Q38" s="203">
        <v>40734.826999999983</v>
      </c>
      <c r="R38" s="203">
        <v>48266.111999999994</v>
      </c>
      <c r="S38" s="203">
        <v>48573.176999999916</v>
      </c>
      <c r="T38" s="203">
        <v>47199.009999999987</v>
      </c>
      <c r="U38" s="203">
        <v>49361.275999999947</v>
      </c>
      <c r="V38" s="203">
        <v>45412.628000000033</v>
      </c>
      <c r="W38" s="203">
        <v>51801.627999999968</v>
      </c>
      <c r="X38" s="203">
        <v>54676.006999999998</v>
      </c>
      <c r="Y38" s="203">
        <v>54939.10699999996</v>
      </c>
      <c r="Z38" s="3">
        <v>39461.563000000002</v>
      </c>
      <c r="AA38" s="67">
        <f t="shared" si="82"/>
        <v>-0.28172179791710067</v>
      </c>
      <c r="AC38" s="263">
        <f t="shared" si="72"/>
        <v>3.2539314368583776</v>
      </c>
      <c r="AD38" s="206">
        <f t="shared" si="73"/>
        <v>3.1337083285605001</v>
      </c>
      <c r="AE38" s="206">
        <f t="shared" si="74"/>
        <v>2.2562326611474677</v>
      </c>
      <c r="AF38" s="206">
        <f t="shared" si="75"/>
        <v>3.3901116276712977</v>
      </c>
      <c r="AG38" s="206">
        <f t="shared" si="76"/>
        <v>3.3140091652530894</v>
      </c>
      <c r="AH38" s="206">
        <f t="shared" si="77"/>
        <v>3.4292885910740196</v>
      </c>
      <c r="AI38" s="206">
        <f t="shared" si="78"/>
        <v>3.2799387414257781</v>
      </c>
      <c r="AJ38" s="206">
        <f t="shared" si="79"/>
        <v>3.0212068642228891</v>
      </c>
      <c r="AK38" s="206">
        <f t="shared" si="80"/>
        <v>3.2446660423334035</v>
      </c>
      <c r="AL38" s="206">
        <f t="shared" si="80"/>
        <v>3.4008016340950324</v>
      </c>
      <c r="AM38" s="206">
        <f t="shared" ref="AM38" si="94">(Z38/L38)*10</f>
        <v>3.0597851830537426</v>
      </c>
      <c r="AN38" s="67">
        <f t="shared" ref="AN38" si="95">IF(AM38="","",(AM38-AL38)/AL38)</f>
        <v>-0.10027531380319268</v>
      </c>
      <c r="AQ38" s="135"/>
    </row>
    <row r="39" spans="1:43" ht="20.100000000000001" customHeight="1" x14ac:dyDescent="0.25">
      <c r="A39" s="149" t="s">
        <v>87</v>
      </c>
      <c r="B39" s="145">
        <v>155283.11000000002</v>
      </c>
      <c r="C39" s="203">
        <v>190846.28999999995</v>
      </c>
      <c r="D39" s="203">
        <v>164476.10999999999</v>
      </c>
      <c r="E39" s="203">
        <v>155784.03000000006</v>
      </c>
      <c r="F39" s="203">
        <v>141171.96999999974</v>
      </c>
      <c r="G39" s="203">
        <v>154005.31000000008</v>
      </c>
      <c r="H39" s="203">
        <v>193124.43999999997</v>
      </c>
      <c r="I39" s="203">
        <v>201827.3900000001</v>
      </c>
      <c r="J39" s="203">
        <v>163467.64000000001</v>
      </c>
      <c r="K39" s="203">
        <v>150815.30999999974</v>
      </c>
      <c r="L39" s="3">
        <v>143580.48999999979</v>
      </c>
      <c r="M39" s="67">
        <f t="shared" si="81"/>
        <v>-4.7971389642072558E-2</v>
      </c>
      <c r="O39" s="134" t="s">
        <v>87</v>
      </c>
      <c r="P39" s="25">
        <v>50334.872000000032</v>
      </c>
      <c r="Q39" s="203">
        <v>48986.57900000002</v>
      </c>
      <c r="R39" s="203">
        <v>51362.042000000016</v>
      </c>
      <c r="S39" s="203">
        <v>51289.855999999963</v>
      </c>
      <c r="T39" s="203">
        <v>48284.936000000031</v>
      </c>
      <c r="U39" s="203">
        <v>53105.856999999989</v>
      </c>
      <c r="V39" s="203">
        <v>59549.020999999986</v>
      </c>
      <c r="W39" s="203">
        <v>59908.970000000067</v>
      </c>
      <c r="X39" s="203">
        <v>53906.364000000001</v>
      </c>
      <c r="Y39" s="203">
        <v>48381.740000000013</v>
      </c>
      <c r="Z39" s="3">
        <v>43990.037999999942</v>
      </c>
      <c r="AA39" s="67">
        <f t="shared" si="82"/>
        <v>-9.0771890386746504E-2</v>
      </c>
      <c r="AC39" s="263">
        <f t="shared" ref="AC39:AD45" si="96">(P39/B39)*10</f>
        <v>3.2414904621629503</v>
      </c>
      <c r="AD39" s="206">
        <f t="shared" si="96"/>
        <v>2.5668080317411479</v>
      </c>
      <c r="AE39" s="206">
        <f t="shared" ref="AE39:AJ41" si="97">IF(R39="","",(R39/D39)*10)</f>
        <v>3.1227660965473962</v>
      </c>
      <c r="AF39" s="206">
        <f t="shared" si="97"/>
        <v>3.2923693141074821</v>
      </c>
      <c r="AG39" s="206">
        <f t="shared" si="97"/>
        <v>3.4202920027254784</v>
      </c>
      <c r="AH39" s="206">
        <f t="shared" si="97"/>
        <v>3.4483133730908344</v>
      </c>
      <c r="AI39" s="206">
        <f t="shared" si="97"/>
        <v>3.0834533940913951</v>
      </c>
      <c r="AJ39" s="206">
        <f t="shared" si="97"/>
        <v>2.9683270442133765</v>
      </c>
      <c r="AK39" s="206">
        <f t="shared" ref="AK39:AM41" si="98">IF(X39="","",(X39/J39)*10)</f>
        <v>3.2976779991440508</v>
      </c>
      <c r="AL39" s="206">
        <f t="shared" si="98"/>
        <v>3.2080125021789963</v>
      </c>
      <c r="AM39" s="206">
        <f t="shared" si="98"/>
        <v>3.0637893769550448</v>
      </c>
      <c r="AN39" s="67">
        <f t="shared" si="83"/>
        <v>-4.4957158092741201E-2</v>
      </c>
      <c r="AQ39" s="135"/>
    </row>
    <row r="40" spans="1:43" ht="20.100000000000001" customHeight="1" thickBot="1" x14ac:dyDescent="0.3">
      <c r="A40" s="149" t="s">
        <v>88</v>
      </c>
      <c r="B40" s="145">
        <v>149645.83999999991</v>
      </c>
      <c r="C40" s="203">
        <v>159202.30000000008</v>
      </c>
      <c r="D40" s="203">
        <v>203434.65000000014</v>
      </c>
      <c r="E40" s="203">
        <v>108594.94999999985</v>
      </c>
      <c r="F40" s="203">
        <v>106301.55</v>
      </c>
      <c r="G40" s="203">
        <v>116548.94000000003</v>
      </c>
      <c r="H40" s="203">
        <v>113772.80000000005</v>
      </c>
      <c r="I40" s="203">
        <v>147624.20999999967</v>
      </c>
      <c r="J40" s="203">
        <v>117859.98</v>
      </c>
      <c r="K40" s="203">
        <v>123931.32000000007</v>
      </c>
      <c r="L40" s="3">
        <v>104991.65999999996</v>
      </c>
      <c r="M40" s="67">
        <f t="shared" si="81"/>
        <v>-0.15282383823556545</v>
      </c>
      <c r="O40" s="137" t="s">
        <v>88</v>
      </c>
      <c r="P40" s="25">
        <v>35379.044000000002</v>
      </c>
      <c r="Q40" s="203">
        <v>37144.067999999992</v>
      </c>
      <c r="R40" s="203">
        <v>37986.12000000001</v>
      </c>
      <c r="S40" s="203">
        <v>33420.183999999987</v>
      </c>
      <c r="T40" s="203">
        <v>33733.983000000022</v>
      </c>
      <c r="U40" s="203">
        <v>36039.897999999965</v>
      </c>
      <c r="V40" s="203">
        <v>34055.992000000013</v>
      </c>
      <c r="W40" s="203">
        <v>36034.477999999988</v>
      </c>
      <c r="X40" s="203">
        <v>36060.796999999999</v>
      </c>
      <c r="Y40" s="203">
        <v>37043.72399999998</v>
      </c>
      <c r="Z40" s="3">
        <v>31919.966999999997</v>
      </c>
      <c r="AA40" s="67">
        <f t="shared" si="82"/>
        <v>-0.13831646623865315</v>
      </c>
      <c r="AC40" s="263">
        <f t="shared" si="96"/>
        <v>2.3641849315690981</v>
      </c>
      <c r="AD40" s="206">
        <f t="shared" si="96"/>
        <v>2.3331363931299971</v>
      </c>
      <c r="AE40" s="206">
        <f t="shared" si="97"/>
        <v>1.8672394304510065</v>
      </c>
      <c r="AF40" s="206">
        <f t="shared" si="97"/>
        <v>3.0775081161693092</v>
      </c>
      <c r="AG40" s="206">
        <f t="shared" si="97"/>
        <v>3.1734234355002373</v>
      </c>
      <c r="AH40" s="206">
        <f t="shared" si="97"/>
        <v>3.0922544640903604</v>
      </c>
      <c r="AI40" s="206">
        <f t="shared" si="97"/>
        <v>2.9933333802103839</v>
      </c>
      <c r="AJ40" s="206">
        <f t="shared" si="97"/>
        <v>2.4409599211403106</v>
      </c>
      <c r="AK40" s="206">
        <f t="shared" si="98"/>
        <v>3.0596303342321969</v>
      </c>
      <c r="AL40" s="206">
        <f t="shared" si="98"/>
        <v>2.9890526462560034</v>
      </c>
      <c r="AM40" s="206">
        <f t="shared" si="98"/>
        <v>3.040238338930922</v>
      </c>
      <c r="AN40" s="67">
        <f t="shared" si="83"/>
        <v>1.7124386463728637E-2</v>
      </c>
      <c r="AQ40" s="135"/>
    </row>
    <row r="41" spans="1:43" ht="20.100000000000001" customHeight="1" thickBot="1" x14ac:dyDescent="0.3">
      <c r="A41" s="42" t="str">
        <f>A19</f>
        <v>janeiro-dezembro</v>
      </c>
      <c r="B41" s="220">
        <f>SUM(B29:B40)</f>
        <v>1496959.3399999999</v>
      </c>
      <c r="C41" s="221">
        <f t="shared" ref="C41:L41" si="99">SUM(C29:C40)</f>
        <v>1681832.61</v>
      </c>
      <c r="D41" s="221">
        <f t="shared" si="99"/>
        <v>1866671.5499999996</v>
      </c>
      <c r="E41" s="221">
        <f t="shared" si="99"/>
        <v>1638051.7199999997</v>
      </c>
      <c r="F41" s="221">
        <f t="shared" si="99"/>
        <v>1384490.7399999998</v>
      </c>
      <c r="G41" s="221">
        <f t="shared" si="99"/>
        <v>1402522.0199999996</v>
      </c>
      <c r="H41" s="221">
        <f t="shared" si="99"/>
        <v>1646785.4400000002</v>
      </c>
      <c r="I41" s="221">
        <f t="shared" si="99"/>
        <v>1678629.5899999999</v>
      </c>
      <c r="J41" s="221">
        <f t="shared" si="99"/>
        <v>1687862.92</v>
      </c>
      <c r="K41" s="221">
        <f t="shared" si="99"/>
        <v>1567969.7799999998</v>
      </c>
      <c r="L41" s="222">
        <f t="shared" si="99"/>
        <v>1394699.2099999997</v>
      </c>
      <c r="M41" s="76">
        <f t="shared" si="81"/>
        <v>-0.11050631983481218</v>
      </c>
      <c r="O41" s="134"/>
      <c r="P41" s="220">
        <f>SUM(P29:P40)</f>
        <v>386156.65199999994</v>
      </c>
      <c r="Q41" s="221">
        <f t="shared" ref="Q41:Z41" si="100">SUM(Q29:Q40)</f>
        <v>390987.57200000004</v>
      </c>
      <c r="R41" s="221">
        <f t="shared" si="100"/>
        <v>406063.09400000004</v>
      </c>
      <c r="S41" s="221">
        <f t="shared" si="100"/>
        <v>407598.05399999983</v>
      </c>
      <c r="T41" s="221">
        <f t="shared" si="100"/>
        <v>406953.16900000011</v>
      </c>
      <c r="U41" s="221">
        <f t="shared" si="100"/>
        <v>421887.39099999977</v>
      </c>
      <c r="V41" s="221">
        <f t="shared" si="100"/>
        <v>431264.80099999998</v>
      </c>
      <c r="W41" s="221">
        <f t="shared" si="100"/>
        <v>442364.45199999999</v>
      </c>
      <c r="X41" s="221">
        <f t="shared" si="100"/>
        <v>455163.30100000004</v>
      </c>
      <c r="Y41" s="221">
        <f t="shared" si="100"/>
        <v>454929.95199999999</v>
      </c>
      <c r="Z41" s="222">
        <f t="shared" si="100"/>
        <v>388640.67299999995</v>
      </c>
      <c r="AA41" s="72">
        <f t="shared" si="82"/>
        <v>-0.14571315585745395</v>
      </c>
      <c r="AC41" s="264">
        <f t="shared" si="96"/>
        <v>2.5796068181785081</v>
      </c>
      <c r="AD41" s="226">
        <f t="shared" si="96"/>
        <v>2.3247710246265236</v>
      </c>
      <c r="AE41" s="226">
        <f t="shared" si="97"/>
        <v>2.1753323127467183</v>
      </c>
      <c r="AF41" s="226">
        <f t="shared" si="97"/>
        <v>2.4883100394412452</v>
      </c>
      <c r="AG41" s="226">
        <f t="shared" si="97"/>
        <v>2.9393708259832794</v>
      </c>
      <c r="AH41" s="226">
        <f t="shared" si="97"/>
        <v>3.0080625115604236</v>
      </c>
      <c r="AI41" s="226">
        <f t="shared" si="97"/>
        <v>2.618828115215786</v>
      </c>
      <c r="AJ41" s="226">
        <f t="shared" si="97"/>
        <v>2.6352713822946496</v>
      </c>
      <c r="AK41" s="226">
        <f t="shared" si="98"/>
        <v>2.6966840470670457</v>
      </c>
      <c r="AL41" s="226">
        <f t="shared" si="98"/>
        <v>2.901394898057283</v>
      </c>
      <c r="AM41" s="332">
        <f t="shared" si="98"/>
        <v>2.7865554824541707</v>
      </c>
      <c r="AN41" s="72">
        <f t="shared" si="83"/>
        <v>-3.9580760164707844E-2</v>
      </c>
      <c r="AQ41" s="135"/>
    </row>
    <row r="42" spans="1:43" ht="20.100000000000001" customHeight="1" x14ac:dyDescent="0.25">
      <c r="A42" s="149" t="s">
        <v>89</v>
      </c>
      <c r="B42" s="145">
        <f>SUM(B29:B31)</f>
        <v>337442.86</v>
      </c>
      <c r="C42" s="203">
        <f>SUM(C29:C31)</f>
        <v>332800.42999999988</v>
      </c>
      <c r="D42" s="203">
        <f>SUM(D29:D31)</f>
        <v>434832.52999999991</v>
      </c>
      <c r="E42" s="203">
        <f t="shared" ref="E42:F42" si="101">SUM(E29:E31)</f>
        <v>397992.19999999995</v>
      </c>
      <c r="F42" s="203">
        <f t="shared" si="101"/>
        <v>320914.02999999997</v>
      </c>
      <c r="G42" s="203">
        <f t="shared" ref="G42:H42" si="102">SUM(G29:G31)</f>
        <v>319240.09999999998</v>
      </c>
      <c r="H42" s="203">
        <f t="shared" si="102"/>
        <v>375788.15999999986</v>
      </c>
      <c r="I42" s="203">
        <f t="shared" ref="I42:K42" si="103">SUM(I29:I31)</f>
        <v>329821.17</v>
      </c>
      <c r="J42" s="203">
        <f t="shared" ref="J42" si="104">SUM(J29:J31)</f>
        <v>410922.13</v>
      </c>
      <c r="K42" s="203">
        <f t="shared" si="103"/>
        <v>362582.61</v>
      </c>
      <c r="L42" s="3">
        <f>IF(L31="","",SUM(L29:L31))</f>
        <v>322456.44999999984</v>
      </c>
      <c r="M42" s="76">
        <f t="shared" si="81"/>
        <v>-0.11066763516319812</v>
      </c>
      <c r="O42" s="133" t="s">
        <v>89</v>
      </c>
      <c r="P42" s="25">
        <f>SUM(P29:P31)</f>
        <v>82216.569999999963</v>
      </c>
      <c r="Q42" s="203">
        <f>SUM(Q29:Q31)</f>
        <v>78766.856</v>
      </c>
      <c r="R42" s="203">
        <f>SUM(R29:R31)</f>
        <v>86315.356999999989</v>
      </c>
      <c r="S42" s="203">
        <f t="shared" ref="S42:T42" si="105">SUM(S29:S31)</f>
        <v>84446.709999999992</v>
      </c>
      <c r="T42" s="203">
        <f t="shared" si="105"/>
        <v>88812.746000000028</v>
      </c>
      <c r="U42" s="203">
        <f t="shared" ref="U42:V42" si="106">SUM(U29:U31)</f>
        <v>88470.203999999969</v>
      </c>
      <c r="V42" s="203">
        <f t="shared" si="106"/>
        <v>91011.791000000027</v>
      </c>
      <c r="W42" s="203">
        <f t="shared" ref="W42:Y42" si="107">SUM(W29:W31)</f>
        <v>89366.013999999952</v>
      </c>
      <c r="X42" s="203">
        <f t="shared" ref="X42" si="108">SUM(X29:X31)</f>
        <v>99861.785999999993</v>
      </c>
      <c r="Y42" s="203">
        <f t="shared" si="107"/>
        <v>99340.118000000046</v>
      </c>
      <c r="Z42" s="3">
        <f>IF(Z31="","",SUM(Z29:Z31))</f>
        <v>85284.900000000009</v>
      </c>
      <c r="AA42" s="67">
        <f t="shared" si="82"/>
        <v>-0.14148581945513725</v>
      </c>
      <c r="AC42" s="262">
        <f t="shared" si="96"/>
        <v>2.4364590200545351</v>
      </c>
      <c r="AD42" s="205">
        <f t="shared" si="96"/>
        <v>2.3667894900255999</v>
      </c>
      <c r="AE42" s="205">
        <f t="shared" ref="AE42:AJ44" si="109">(R42/D42)*10</f>
        <v>1.9850252923809542</v>
      </c>
      <c r="AF42" s="205">
        <f t="shared" si="109"/>
        <v>2.1218182165379122</v>
      </c>
      <c r="AG42" s="205">
        <f t="shared" si="109"/>
        <v>2.7674934000236773</v>
      </c>
      <c r="AH42" s="205">
        <f t="shared" si="109"/>
        <v>2.7712747865947911</v>
      </c>
      <c r="AI42" s="205">
        <f t="shared" si="109"/>
        <v>2.4218908599994227</v>
      </c>
      <c r="AJ42" s="205">
        <f t="shared" si="109"/>
        <v>2.7095293488892769</v>
      </c>
      <c r="AK42" s="205">
        <f t="shared" ref="AK42:AM44" si="110">(X42/J42)*10</f>
        <v>2.4301875880960706</v>
      </c>
      <c r="AL42" s="205">
        <f t="shared" si="110"/>
        <v>2.7397926778672606</v>
      </c>
      <c r="AM42" s="136">
        <f t="shared" si="110"/>
        <v>2.6448501805437621</v>
      </c>
      <c r="AN42" s="67">
        <f t="shared" si="83"/>
        <v>-3.4653168500838771E-2</v>
      </c>
      <c r="AQ42" s="135"/>
    </row>
    <row r="43" spans="1:43" ht="20.100000000000001" customHeight="1" x14ac:dyDescent="0.25">
      <c r="A43" s="149" t="s">
        <v>90</v>
      </c>
      <c r="B43" s="145">
        <f>SUM(B32:B34)</f>
        <v>382397.61999999994</v>
      </c>
      <c r="C43" s="203">
        <f>SUM(C32:C34)</f>
        <v>466419.70999999996</v>
      </c>
      <c r="D43" s="203">
        <f>SUM(D32:D34)</f>
        <v>416251.13000000024</v>
      </c>
      <c r="E43" s="203">
        <f t="shared" ref="E43:F43" si="111">SUM(E32:E34)</f>
        <v>452362.07000000007</v>
      </c>
      <c r="F43" s="203">
        <f t="shared" si="111"/>
        <v>346745.78999999992</v>
      </c>
      <c r="G43" s="203">
        <f t="shared" ref="G43:H43" si="112">SUM(G32:G34)</f>
        <v>356512.32999999996</v>
      </c>
      <c r="H43" s="203">
        <f t="shared" si="112"/>
        <v>427716.65999999992</v>
      </c>
      <c r="I43" s="203">
        <f t="shared" ref="I43:K43" si="113">SUM(I32:I34)</f>
        <v>426590.23</v>
      </c>
      <c r="J43" s="203">
        <f t="shared" ref="J43" si="114">SUM(J32:J34)</f>
        <v>456133.94</v>
      </c>
      <c r="K43" s="203">
        <f t="shared" si="113"/>
        <v>390784.72000000009</v>
      </c>
      <c r="L43" s="3">
        <f>IF(L34="","",SUM(L32:L34))</f>
        <v>341386.23</v>
      </c>
      <c r="M43" s="67">
        <f t="shared" si="81"/>
        <v>-0.1264084481092303</v>
      </c>
      <c r="O43" s="134" t="s">
        <v>90</v>
      </c>
      <c r="P43" s="25">
        <f>SUM(P32:P34)</f>
        <v>86998.260999999969</v>
      </c>
      <c r="Q43" s="203">
        <f>SUM(Q32:Q34)</f>
        <v>91054.148000000016</v>
      </c>
      <c r="R43" s="203">
        <f>SUM(R32:R34)</f>
        <v>86989.97</v>
      </c>
      <c r="S43" s="203">
        <f t="shared" ref="S43:T43" si="115">SUM(S32:S34)</f>
        <v>94857.412999999986</v>
      </c>
      <c r="T43" s="203">
        <f t="shared" si="115"/>
        <v>91989.164000000033</v>
      </c>
      <c r="U43" s="203">
        <f t="shared" ref="U43:V43" si="116">SUM(U32:U34)</f>
        <v>97881.056000000011</v>
      </c>
      <c r="V43" s="203">
        <f t="shared" si="116"/>
        <v>97771.116999999969</v>
      </c>
      <c r="W43" s="203">
        <f t="shared" ref="W43:Y43" si="117">SUM(W32:W34)</f>
        <v>103996.73799999995</v>
      </c>
      <c r="X43" s="203">
        <f t="shared" ref="X43" si="118">SUM(X32:X34)</f>
        <v>107407.44</v>
      </c>
      <c r="Y43" s="203">
        <f t="shared" si="117"/>
        <v>100592.07899999994</v>
      </c>
      <c r="Z43" s="3">
        <f>IF(Z34="","",SUM(Z32:Z34))</f>
        <v>88766.005999999979</v>
      </c>
      <c r="AA43" s="67">
        <f t="shared" si="82"/>
        <v>-0.11756465437005201</v>
      </c>
      <c r="AC43" s="263">
        <f t="shared" si="96"/>
        <v>2.2750732862824821</v>
      </c>
      <c r="AD43" s="206">
        <f t="shared" si="96"/>
        <v>1.9521934010893327</v>
      </c>
      <c r="AE43" s="206">
        <f t="shared" si="109"/>
        <v>2.0898434558003469</v>
      </c>
      <c r="AF43" s="206">
        <f t="shared" si="109"/>
        <v>2.0969356029341712</v>
      </c>
      <c r="AG43" s="206">
        <f t="shared" si="109"/>
        <v>2.6529280715996597</v>
      </c>
      <c r="AH43" s="206">
        <f t="shared" si="109"/>
        <v>2.7455167118623924</v>
      </c>
      <c r="AI43" s="206">
        <f t="shared" si="109"/>
        <v>2.2858851698692302</v>
      </c>
      <c r="AJ43" s="206">
        <f t="shared" si="109"/>
        <v>2.4378602857360319</v>
      </c>
      <c r="AK43" s="206">
        <f t="shared" si="110"/>
        <v>2.3547346641208065</v>
      </c>
      <c r="AL43" s="206">
        <f t="shared" si="110"/>
        <v>2.5741047142273095</v>
      </c>
      <c r="AM43" s="136">
        <f t="shared" ref="AM43" si="119">(Z43/L43)*10</f>
        <v>2.6001636328448274</v>
      </c>
      <c r="AN43" s="67">
        <f t="shared" ref="AN43" si="120">IF(AM43="","",(AM43-AL43)/AL43)</f>
        <v>1.0123488167939699E-2</v>
      </c>
      <c r="AQ43" s="135"/>
    </row>
    <row r="44" spans="1:43" ht="20.100000000000001" customHeight="1" x14ac:dyDescent="0.25">
      <c r="A44" s="149" t="s">
        <v>91</v>
      </c>
      <c r="B44" s="145">
        <f>SUM(B35:B37)</f>
        <v>350097.77999999997</v>
      </c>
      <c r="C44" s="203">
        <f>SUM(C35:C37)</f>
        <v>402574.6700000001</v>
      </c>
      <c r="D44" s="203">
        <f>SUM(D35:D37)</f>
        <v>433753.65999999992</v>
      </c>
      <c r="E44" s="203">
        <f t="shared" ref="E44:F44" si="121">SUM(E35:E37)</f>
        <v>380039.47999999986</v>
      </c>
      <c r="F44" s="203">
        <f t="shared" si="121"/>
        <v>326934.71000000002</v>
      </c>
      <c r="G44" s="203">
        <f t="shared" ref="G44:H44" si="122">SUM(G35:G37)</f>
        <v>312275.05999999988</v>
      </c>
      <c r="H44" s="203">
        <f t="shared" si="122"/>
        <v>397927.66000000009</v>
      </c>
      <c r="I44" s="203">
        <f t="shared" ref="I44:K44" si="123">SUM(I35:I37)</f>
        <v>401306.53999999992</v>
      </c>
      <c r="J44" s="203">
        <f t="shared" ref="J44" si="124">SUM(J35:J37)</f>
        <v>370968.8</v>
      </c>
      <c r="K44" s="203">
        <f t="shared" si="123"/>
        <v>378308.30000000005</v>
      </c>
      <c r="L44" s="3">
        <f>IF(L37="","",SUM(L35:L37))</f>
        <v>353315.9700000002</v>
      </c>
      <c r="M44" s="67">
        <f t="shared" si="81"/>
        <v>-6.6063393269457316E-2</v>
      </c>
      <c r="O44" s="134" t="s">
        <v>91</v>
      </c>
      <c r="P44" s="25">
        <f>SUM(P35:P37)</f>
        <v>91499.962999999989</v>
      </c>
      <c r="Q44" s="203">
        <f>SUM(Q35:Q37)</f>
        <v>94301.094000000012</v>
      </c>
      <c r="R44" s="203">
        <f>SUM(R35:R37)</f>
        <v>95143.493000000002</v>
      </c>
      <c r="S44" s="203">
        <f t="shared" ref="S44:T44" si="125">SUM(S35:S37)</f>
        <v>95010.713999999993</v>
      </c>
      <c r="T44" s="203">
        <f t="shared" si="125"/>
        <v>96933.330000000016</v>
      </c>
      <c r="U44" s="203">
        <f t="shared" ref="U44:V44" si="126">SUM(U35:U37)</f>
        <v>97029.099999999919</v>
      </c>
      <c r="V44" s="203">
        <f t="shared" si="126"/>
        <v>103464.25199999993</v>
      </c>
      <c r="W44" s="203">
        <f t="shared" ref="W44:Y44" si="127">SUM(W35:W37)</f>
        <v>101256.62400000007</v>
      </c>
      <c r="X44" s="203">
        <f t="shared" ref="X44" si="128">SUM(X35:X37)</f>
        <v>103250.90700000001</v>
      </c>
      <c r="Y44" s="203">
        <f t="shared" si="127"/>
        <v>114633.18400000004</v>
      </c>
      <c r="Z44" s="3">
        <f>IF(Z37="","",SUM(Z35:Z37))</f>
        <v>99218.198999999993</v>
      </c>
      <c r="AA44" s="67">
        <f t="shared" si="82"/>
        <v>-0.1344722746251211</v>
      </c>
      <c r="AC44" s="263">
        <f t="shared" si="96"/>
        <v>2.613554504687233</v>
      </c>
      <c r="AD44" s="206">
        <f t="shared" si="96"/>
        <v>2.3424497621770386</v>
      </c>
      <c r="AE44" s="206">
        <f t="shared" si="109"/>
        <v>2.1934914163029777</v>
      </c>
      <c r="AF44" s="206">
        <f t="shared" si="109"/>
        <v>2.5000222082189993</v>
      </c>
      <c r="AG44" s="206">
        <f t="shared" si="109"/>
        <v>2.9649140037776966</v>
      </c>
      <c r="AH44" s="206">
        <f t="shared" si="109"/>
        <v>3.1071677642140223</v>
      </c>
      <c r="AI44" s="206">
        <f t="shared" si="109"/>
        <v>2.6000769084511473</v>
      </c>
      <c r="AJ44" s="206">
        <f t="shared" si="109"/>
        <v>2.5231740305054604</v>
      </c>
      <c r="AK44" s="206">
        <f t="shared" si="110"/>
        <v>2.783277380739297</v>
      </c>
      <c r="AL44" s="206">
        <f t="shared" si="110"/>
        <v>3.0301524973150213</v>
      </c>
      <c r="AM44" s="136">
        <f t="shared" ref="AM44" si="129">(Z44/L44)*10</f>
        <v>2.8082002350473978</v>
      </c>
      <c r="AN44" s="67">
        <f t="shared" ref="AN44" si="130">IF(AM44="","",(AM44-AL44)/AL44)</f>
        <v>-7.3247885201913943E-2</v>
      </c>
      <c r="AQ44" s="135"/>
    </row>
    <row r="45" spans="1:43" ht="20.100000000000001" customHeight="1" thickBot="1" x14ac:dyDescent="0.3">
      <c r="A45" s="150" t="s">
        <v>92</v>
      </c>
      <c r="B45" s="261">
        <f>SUM(B38:B40)</f>
        <v>427021.0799999999</v>
      </c>
      <c r="C45" s="204">
        <f>SUM(C38:C40)</f>
        <v>480037.80000000005</v>
      </c>
      <c r="D45" s="204">
        <f>IF(D40="","",SUM(D38:D40))</f>
        <v>581834.22999999986</v>
      </c>
      <c r="E45" s="204">
        <f t="shared" ref="E45:F45" si="131">IF(E40="","",SUM(E38:E40))</f>
        <v>407657.96999999974</v>
      </c>
      <c r="F45" s="204">
        <f t="shared" si="131"/>
        <v>389896.20999999979</v>
      </c>
      <c r="G45" s="204">
        <f t="shared" ref="G45:L45" si="132">IF(G40="","",SUM(G38:G40))</f>
        <v>414494.53</v>
      </c>
      <c r="H45" s="204">
        <f t="shared" si="132"/>
        <v>445352.96000000014</v>
      </c>
      <c r="I45" s="204">
        <f t="shared" ref="I45:K45" si="133">IF(I40="","",SUM(I38:I40))</f>
        <v>520911.64999999973</v>
      </c>
      <c r="J45" s="204">
        <f t="shared" ref="J45" si="134">IF(J40="","",SUM(J38:J40))</f>
        <v>449838.05</v>
      </c>
      <c r="K45" s="204">
        <f t="shared" si="133"/>
        <v>436294.14999999967</v>
      </c>
      <c r="L45" s="151">
        <f t="shared" si="132"/>
        <v>377540.55999999976</v>
      </c>
      <c r="M45" s="70">
        <f t="shared" si="81"/>
        <v>-0.13466508776246475</v>
      </c>
      <c r="O45" s="137" t="s">
        <v>92</v>
      </c>
      <c r="P45" s="27">
        <f>SUM(P38:P40)</f>
        <v>125441.85800000001</v>
      </c>
      <c r="Q45" s="204">
        <f>SUM(Q38:Q40)</f>
        <v>126865.47399999999</v>
      </c>
      <c r="R45" s="204">
        <f>IF(R40="","",SUM(R38:R40))</f>
        <v>137614.27400000003</v>
      </c>
      <c r="S45" s="204">
        <f t="shared" ref="S45:T45" si="135">IF(S40="","",SUM(S38:S40))</f>
        <v>133283.21699999986</v>
      </c>
      <c r="T45" s="204">
        <f t="shared" si="135"/>
        <v>129217.92900000005</v>
      </c>
      <c r="U45" s="204">
        <f t="shared" ref="U45:Z45" si="136">IF(U40="","",SUM(U38:U40))</f>
        <v>138507.0309999999</v>
      </c>
      <c r="V45" s="204">
        <f t="shared" si="136"/>
        <v>139017.64100000003</v>
      </c>
      <c r="W45" s="204">
        <f t="shared" ref="W45:Y45" si="137">IF(W40="","",SUM(W38:W40))</f>
        <v>147745.076</v>
      </c>
      <c r="X45" s="204">
        <f t="shared" ref="X45" si="138">IF(X40="","",SUM(X38:X40))</f>
        <v>144643.16800000001</v>
      </c>
      <c r="Y45" s="204">
        <f t="shared" si="137"/>
        <v>140364.57099999997</v>
      </c>
      <c r="Z45" s="151">
        <f t="shared" si="136"/>
        <v>115371.56799999994</v>
      </c>
      <c r="AA45" s="70">
        <f t="shared" si="82"/>
        <v>-0.17805777356737715</v>
      </c>
      <c r="AC45" s="265">
        <f t="shared" si="96"/>
        <v>2.9376034082439215</v>
      </c>
      <c r="AD45" s="207">
        <f t="shared" si="96"/>
        <v>2.642822586054681</v>
      </c>
      <c r="AE45" s="207">
        <f t="shared" ref="AE45:AJ45" si="139">IF(R40="","",(R45/D45)*10)</f>
        <v>2.3651800960558829</v>
      </c>
      <c r="AF45" s="207">
        <f t="shared" si="139"/>
        <v>3.2694863539648189</v>
      </c>
      <c r="AG45" s="207">
        <f t="shared" si="139"/>
        <v>3.3141622228130947</v>
      </c>
      <c r="AH45" s="207">
        <f t="shared" si="139"/>
        <v>3.3415888745262787</v>
      </c>
      <c r="AI45" s="207">
        <f t="shared" si="139"/>
        <v>3.1215160442629593</v>
      </c>
      <c r="AJ45" s="207">
        <f t="shared" si="139"/>
        <v>2.8362789736032989</v>
      </c>
      <c r="AK45" s="207">
        <f t="shared" ref="AK45:AM45" si="140">IF(X40="","",(X45/J45)*10)</f>
        <v>3.2154498268876992</v>
      </c>
      <c r="AL45" s="207">
        <f t="shared" si="140"/>
        <v>3.2172003910664415</v>
      </c>
      <c r="AM45" s="151">
        <f t="shared" si="140"/>
        <v>3.0558721425851569</v>
      </c>
      <c r="AN45" s="70">
        <f t="shared" si="83"/>
        <v>-5.0145539248740205E-2</v>
      </c>
      <c r="AQ45" s="135"/>
    </row>
    <row r="46" spans="1:43" x14ac:dyDescent="0.25">
      <c r="B46" s="147"/>
      <c r="C46" s="147"/>
      <c r="D46" s="147"/>
      <c r="E46" s="147"/>
      <c r="F46" s="147"/>
      <c r="G46" s="147"/>
      <c r="H46" s="147"/>
      <c r="I46" s="147"/>
      <c r="J46" s="147"/>
      <c r="K46" s="147"/>
      <c r="L46" s="147"/>
      <c r="P46" s="147"/>
      <c r="Q46" s="147"/>
      <c r="R46" s="147"/>
      <c r="S46" s="147"/>
      <c r="T46" s="147"/>
      <c r="U46" s="147"/>
      <c r="V46" s="147"/>
      <c r="W46" s="147"/>
      <c r="X46" s="147"/>
      <c r="Y46" s="147"/>
      <c r="Z46" s="147"/>
      <c r="AQ46" s="135"/>
    </row>
    <row r="47" spans="1:43" ht="15.75" thickBot="1" x14ac:dyDescent="0.3">
      <c r="M47" s="130" t="s">
        <v>1</v>
      </c>
      <c r="AA47" s="176">
        <v>1000</v>
      </c>
      <c r="AN47" s="176" t="s">
        <v>51</v>
      </c>
      <c r="AQ47" s="135"/>
    </row>
    <row r="48" spans="1:43" ht="20.100000000000001" customHeight="1" x14ac:dyDescent="0.25">
      <c r="A48" s="358" t="s">
        <v>15</v>
      </c>
      <c r="B48" s="360" t="s">
        <v>76</v>
      </c>
      <c r="C48" s="354"/>
      <c r="D48" s="354"/>
      <c r="E48" s="354"/>
      <c r="F48" s="354"/>
      <c r="G48" s="354"/>
      <c r="H48" s="354"/>
      <c r="I48" s="354"/>
      <c r="J48" s="354"/>
      <c r="K48" s="354"/>
      <c r="L48" s="355"/>
      <c r="M48" s="356" t="s">
        <v>133</v>
      </c>
      <c r="O48" s="361" t="s">
        <v>3</v>
      </c>
      <c r="P48" s="353" t="s">
        <v>76</v>
      </c>
      <c r="Q48" s="354"/>
      <c r="R48" s="354"/>
      <c r="S48" s="354"/>
      <c r="T48" s="354"/>
      <c r="U48" s="354"/>
      <c r="V48" s="354"/>
      <c r="W48" s="354"/>
      <c r="X48" s="354"/>
      <c r="Y48" s="354"/>
      <c r="Z48" s="355"/>
      <c r="AA48" s="356" t="s">
        <v>133</v>
      </c>
      <c r="AC48" s="353" t="s">
        <v>76</v>
      </c>
      <c r="AD48" s="354"/>
      <c r="AE48" s="354"/>
      <c r="AF48" s="354"/>
      <c r="AG48" s="354"/>
      <c r="AH48" s="354"/>
      <c r="AI48" s="354"/>
      <c r="AJ48" s="354"/>
      <c r="AK48" s="354"/>
      <c r="AL48" s="354"/>
      <c r="AM48" s="355"/>
      <c r="AN48" s="356" t="str">
        <f>AA48</f>
        <v>D       2020/2019</v>
      </c>
      <c r="AQ48" s="135"/>
    </row>
    <row r="49" spans="1:43" ht="20.100000000000001" customHeight="1" thickBot="1" x14ac:dyDescent="0.3">
      <c r="A49" s="359"/>
      <c r="B49" s="120">
        <v>2010</v>
      </c>
      <c r="C49" s="183">
        <v>2011</v>
      </c>
      <c r="D49" s="183">
        <v>2012</v>
      </c>
      <c r="E49" s="183">
        <v>2013</v>
      </c>
      <c r="F49" s="183">
        <v>2014</v>
      </c>
      <c r="G49" s="183">
        <v>2015</v>
      </c>
      <c r="H49" s="183">
        <v>2016</v>
      </c>
      <c r="I49" s="183">
        <v>2017</v>
      </c>
      <c r="J49" s="183">
        <v>2018</v>
      </c>
      <c r="K49" s="329">
        <v>2019</v>
      </c>
      <c r="L49" s="181">
        <v>2020</v>
      </c>
      <c r="M49" s="357"/>
      <c r="O49" s="362"/>
      <c r="P49" s="31">
        <v>2010</v>
      </c>
      <c r="Q49" s="183">
        <v>2011</v>
      </c>
      <c r="R49" s="183">
        <v>2012</v>
      </c>
      <c r="S49" s="183">
        <v>2013</v>
      </c>
      <c r="T49" s="183">
        <v>2014</v>
      </c>
      <c r="U49" s="183">
        <v>2015</v>
      </c>
      <c r="V49" s="183">
        <v>2016</v>
      </c>
      <c r="W49" s="183">
        <v>2017</v>
      </c>
      <c r="X49" s="183">
        <v>2018</v>
      </c>
      <c r="Y49" s="183">
        <v>2019</v>
      </c>
      <c r="Z49" s="181">
        <v>2020</v>
      </c>
      <c r="AA49" s="357"/>
      <c r="AC49" s="31">
        <v>2010</v>
      </c>
      <c r="AD49" s="183">
        <v>2011</v>
      </c>
      <c r="AE49" s="183">
        <v>2012</v>
      </c>
      <c r="AF49" s="183">
        <v>2013</v>
      </c>
      <c r="AG49" s="183">
        <v>2014</v>
      </c>
      <c r="AH49" s="183">
        <v>2015</v>
      </c>
      <c r="AI49" s="183">
        <v>2017</v>
      </c>
      <c r="AJ49" s="183">
        <v>2017</v>
      </c>
      <c r="AK49" s="183">
        <v>2018</v>
      </c>
      <c r="AL49" s="183">
        <v>2019</v>
      </c>
      <c r="AM49" s="181">
        <v>2020</v>
      </c>
      <c r="AN49" s="357"/>
      <c r="AQ49" s="135"/>
    </row>
    <row r="50" spans="1:43" ht="3" customHeight="1" thickBot="1" x14ac:dyDescent="0.3">
      <c r="A50" s="132" t="s">
        <v>94</v>
      </c>
      <c r="B50" s="131"/>
      <c r="C50" s="131"/>
      <c r="D50" s="131"/>
      <c r="E50" s="131"/>
      <c r="F50" s="131"/>
      <c r="G50" s="131"/>
      <c r="H50" s="131"/>
      <c r="I50" s="131"/>
      <c r="J50" s="330"/>
      <c r="K50" s="131"/>
      <c r="L50" s="131"/>
      <c r="M50" s="177"/>
      <c r="N50" s="8"/>
      <c r="O50" s="132"/>
      <c r="P50" s="156">
        <v>2010</v>
      </c>
      <c r="Q50" s="156">
        <v>2011</v>
      </c>
      <c r="R50" s="156">
        <v>2012</v>
      </c>
      <c r="S50" s="156"/>
      <c r="T50" s="156"/>
      <c r="U50" s="156"/>
      <c r="V50" s="156"/>
      <c r="W50" s="156"/>
      <c r="X50" s="156"/>
      <c r="Y50" s="156"/>
      <c r="Z50" s="156"/>
      <c r="AA50" s="175"/>
      <c r="AB50" s="8"/>
      <c r="AC50" s="156"/>
      <c r="AD50" s="156"/>
      <c r="AE50" s="156"/>
      <c r="AF50" s="156"/>
      <c r="AG50" s="156"/>
      <c r="AH50" s="156"/>
      <c r="AI50" s="156"/>
      <c r="AJ50" s="156"/>
      <c r="AK50" s="156"/>
      <c r="AL50" s="156"/>
      <c r="AM50" s="156"/>
      <c r="AN50" s="177"/>
      <c r="AQ50" s="135"/>
    </row>
    <row r="51" spans="1:43" ht="20.100000000000001" customHeight="1" x14ac:dyDescent="0.25">
      <c r="A51" s="148" t="s">
        <v>77</v>
      </c>
      <c r="B51" s="143">
        <v>77038.130000000048</v>
      </c>
      <c r="C51" s="202">
        <v>75617.27</v>
      </c>
      <c r="D51" s="202">
        <v>113844.10000000002</v>
      </c>
      <c r="E51" s="202">
        <v>93610.949999999983</v>
      </c>
      <c r="F51" s="202">
        <v>94388.039999999921</v>
      </c>
      <c r="G51" s="202">
        <v>91436.9399999999</v>
      </c>
      <c r="H51" s="202">
        <v>70145.979999999967</v>
      </c>
      <c r="I51" s="202">
        <v>96670.400000000038</v>
      </c>
      <c r="J51" s="202">
        <v>86690.71</v>
      </c>
      <c r="K51" s="279">
        <v>102746.4699999999</v>
      </c>
      <c r="L51" s="140">
        <v>136104.49999999985</v>
      </c>
      <c r="M51" s="76">
        <f>IF(L51="","",(L51-K51)/K51)</f>
        <v>0.32466351398739041</v>
      </c>
      <c r="O51" s="134" t="s">
        <v>77</v>
      </c>
      <c r="P51" s="143">
        <v>14178.058999999999</v>
      </c>
      <c r="Q51" s="202">
        <v>16344.844999999999</v>
      </c>
      <c r="R51" s="202">
        <v>18481.169000000002</v>
      </c>
      <c r="S51" s="202">
        <v>20000.632999999987</v>
      </c>
      <c r="T51" s="202">
        <v>18045.733999999989</v>
      </c>
      <c r="U51" s="202">
        <v>19063.57499999999</v>
      </c>
      <c r="V51" s="202">
        <v>17884.870999999992</v>
      </c>
      <c r="W51" s="202">
        <v>22256.164000000001</v>
      </c>
      <c r="X51" s="202">
        <v>22751.996999999999</v>
      </c>
      <c r="Y51" s="202">
        <v>25859.544999999991</v>
      </c>
      <c r="Z51" s="140">
        <v>35099.480000000025</v>
      </c>
      <c r="AA51" s="76">
        <f>IF(Z51="","",(Z51-Y51)/Y51)</f>
        <v>0.35731235797072364</v>
      </c>
      <c r="AC51" s="262">
        <f t="shared" ref="AC51:AC60" si="141">(P51/B51)*10</f>
        <v>1.8403950095881081</v>
      </c>
      <c r="AD51" s="205">
        <f t="shared" ref="AD51:AD60" si="142">(Q51/C51)*10</f>
        <v>2.1615227579625658</v>
      </c>
      <c r="AE51" s="205">
        <f t="shared" ref="AE51:AE60" si="143">(R51/D51)*10</f>
        <v>1.6233752122420044</v>
      </c>
      <c r="AF51" s="205">
        <f t="shared" ref="AF51:AF60" si="144">(S51/E51)*10</f>
        <v>2.1365698136809841</v>
      </c>
      <c r="AG51" s="205">
        <f t="shared" ref="AG51:AG60" si="145">(T51/F51)*10</f>
        <v>1.9118665881821473</v>
      </c>
      <c r="AH51" s="205">
        <f t="shared" ref="AH51:AH60" si="146">(U51/G51)*10</f>
        <v>2.084887683249244</v>
      </c>
      <c r="AI51" s="205">
        <f t="shared" ref="AI51:AI60" si="147">(V51/H51)*10</f>
        <v>2.5496644283820684</v>
      </c>
      <c r="AJ51" s="205">
        <f t="shared" ref="AJ51:AJ60" si="148">(W51/I51)*10</f>
        <v>2.3022728777371348</v>
      </c>
      <c r="AK51" s="205">
        <f t="shared" ref="AK51:AM60" si="149">(X51/J51)*10</f>
        <v>2.6245023255663726</v>
      </c>
      <c r="AL51" s="205">
        <f t="shared" si="149"/>
        <v>2.5168305052231981</v>
      </c>
      <c r="AM51" s="205">
        <f t="shared" si="149"/>
        <v>2.5788625651613328</v>
      </c>
      <c r="AN51" s="76">
        <f>IF(AM51="","",(AM51-AL51)/AL51)</f>
        <v>2.4646896089903211E-2</v>
      </c>
      <c r="AQ51" s="135"/>
    </row>
    <row r="52" spans="1:43" ht="20.100000000000001" customHeight="1" x14ac:dyDescent="0.25">
      <c r="A52" s="149" t="s">
        <v>78</v>
      </c>
      <c r="B52" s="145">
        <v>72819.339999999982</v>
      </c>
      <c r="C52" s="203">
        <v>87274.840000000011</v>
      </c>
      <c r="D52" s="203">
        <v>101727.20000000001</v>
      </c>
      <c r="E52" s="203">
        <v>110658.78999999996</v>
      </c>
      <c r="F52" s="203">
        <v>109991.49999999996</v>
      </c>
      <c r="G52" s="203">
        <v>92866.790000000066</v>
      </c>
      <c r="H52" s="203">
        <v>72567.640000000072</v>
      </c>
      <c r="I52" s="203">
        <v>85040.37</v>
      </c>
      <c r="J52" s="203">
        <v>97721.83</v>
      </c>
      <c r="K52" s="277">
        <v>111683.34999999996</v>
      </c>
      <c r="L52" s="3">
        <v>112193.00999999992</v>
      </c>
      <c r="M52" s="67">
        <f t="shared" ref="M52:M67" si="150">IF(L52="","",(L52-K52)/K52)</f>
        <v>4.5634376117833142E-3</v>
      </c>
      <c r="O52" s="134" t="s">
        <v>78</v>
      </c>
      <c r="P52" s="145">
        <v>14439.179</v>
      </c>
      <c r="Q52" s="203">
        <v>17444.693999999992</v>
      </c>
      <c r="R52" s="203">
        <v>20090.994000000017</v>
      </c>
      <c r="S52" s="203">
        <v>22514.599000000009</v>
      </c>
      <c r="T52" s="203">
        <v>22065.344000000008</v>
      </c>
      <c r="U52" s="203">
        <v>19101.218999999997</v>
      </c>
      <c r="V52" s="203">
        <v>19254.929999999989</v>
      </c>
      <c r="W52" s="203">
        <v>22517.317999999988</v>
      </c>
      <c r="X52" s="203">
        <v>25713.953000000001</v>
      </c>
      <c r="Y52" s="203">
        <v>28323.108</v>
      </c>
      <c r="Z52" s="3">
        <v>27858.284999999996</v>
      </c>
      <c r="AA52" s="67">
        <f t="shared" ref="AA52:AA67" si="151">IF(Z52="","",(Z52-Y52)/Y52)</f>
        <v>-1.641144043937565E-2</v>
      </c>
      <c r="AC52" s="263">
        <f t="shared" si="141"/>
        <v>1.9828769390109828</v>
      </c>
      <c r="AD52" s="206">
        <f t="shared" si="142"/>
        <v>1.9988227993313985</v>
      </c>
      <c r="AE52" s="206">
        <f t="shared" si="143"/>
        <v>1.9749874173279136</v>
      </c>
      <c r="AF52" s="206">
        <f t="shared" si="144"/>
        <v>2.0345965286625685</v>
      </c>
      <c r="AG52" s="206">
        <f t="shared" si="145"/>
        <v>2.0060953800975545</v>
      </c>
      <c r="AH52" s="206">
        <f t="shared" si="146"/>
        <v>2.0568406639230217</v>
      </c>
      <c r="AI52" s="206">
        <f t="shared" si="147"/>
        <v>2.6533769046368283</v>
      </c>
      <c r="AJ52" s="206">
        <f t="shared" si="148"/>
        <v>2.647838667682183</v>
      </c>
      <c r="AK52" s="206">
        <f t="shared" si="149"/>
        <v>2.631341738074287</v>
      </c>
      <c r="AL52" s="206">
        <f t="shared" si="149"/>
        <v>2.536018842558001</v>
      </c>
      <c r="AM52" s="206">
        <f t="shared" si="149"/>
        <v>2.483067795400089</v>
      </c>
      <c r="AN52" s="67">
        <f t="shared" ref="AN52:AN67" si="152">IF(AM52="","",(AM52-AL52)/AL52)</f>
        <v>-2.0879595320554466E-2</v>
      </c>
      <c r="AQ52" s="135"/>
    </row>
    <row r="53" spans="1:43" ht="20.100000000000001" customHeight="1" x14ac:dyDescent="0.25">
      <c r="A53" s="149" t="s">
        <v>79</v>
      </c>
      <c r="B53" s="145">
        <v>84633.959999999977</v>
      </c>
      <c r="C53" s="203">
        <v>105231.42000000006</v>
      </c>
      <c r="D53" s="203">
        <v>125552.12000000001</v>
      </c>
      <c r="E53" s="203">
        <v>103316.65999999999</v>
      </c>
      <c r="F53" s="203">
        <v>107623.27999999997</v>
      </c>
      <c r="G53" s="203">
        <v>129782.01999999996</v>
      </c>
      <c r="H53" s="203">
        <v>82471.939999999886</v>
      </c>
      <c r="I53" s="203">
        <v>109657.74999999996</v>
      </c>
      <c r="J53" s="203">
        <v>106501.37</v>
      </c>
      <c r="K53" s="277">
        <v>100151.62000000002</v>
      </c>
      <c r="L53" s="3">
        <v>136564.21999999991</v>
      </c>
      <c r="M53" s="67">
        <f t="shared" si="150"/>
        <v>0.36357474796713102</v>
      </c>
      <c r="O53" s="134" t="s">
        <v>79</v>
      </c>
      <c r="P53" s="145">
        <v>16992.152000000002</v>
      </c>
      <c r="Q53" s="203">
        <v>19273.382000000009</v>
      </c>
      <c r="R53" s="203">
        <v>22749.488000000016</v>
      </c>
      <c r="S53" s="203">
        <v>20836.083999999995</v>
      </c>
      <c r="T53" s="203">
        <v>21337.534000000003</v>
      </c>
      <c r="U53" s="203">
        <v>27425.90399999998</v>
      </c>
      <c r="V53" s="203">
        <v>21464.642000000003</v>
      </c>
      <c r="W53" s="203">
        <v>29322.409999999974</v>
      </c>
      <c r="X53" s="203">
        <v>27876.159</v>
      </c>
      <c r="Y53" s="203">
        <v>26138.823000000037</v>
      </c>
      <c r="Z53" s="3">
        <v>35662.602999999974</v>
      </c>
      <c r="AA53" s="67">
        <f t="shared" si="151"/>
        <v>0.36435381960388669</v>
      </c>
      <c r="AC53" s="263">
        <f t="shared" si="141"/>
        <v>2.0077226683000542</v>
      </c>
      <c r="AD53" s="206">
        <f t="shared" si="142"/>
        <v>1.8315235126543004</v>
      </c>
      <c r="AE53" s="206">
        <f t="shared" si="143"/>
        <v>1.8119557041330736</v>
      </c>
      <c r="AF53" s="206">
        <f t="shared" si="144"/>
        <v>2.0167206334389824</v>
      </c>
      <c r="AG53" s="206">
        <f t="shared" si="145"/>
        <v>1.9826132412987234</v>
      </c>
      <c r="AH53" s="206">
        <f t="shared" si="146"/>
        <v>2.113228319300315</v>
      </c>
      <c r="AI53" s="206">
        <f t="shared" si="147"/>
        <v>2.602660007755369</v>
      </c>
      <c r="AJ53" s="206">
        <f t="shared" si="148"/>
        <v>2.6739934021991134</v>
      </c>
      <c r="AK53" s="206">
        <f t="shared" si="149"/>
        <v>2.6174460478771304</v>
      </c>
      <c r="AL53" s="206">
        <f t="shared" si="149"/>
        <v>2.6099251315155989</v>
      </c>
      <c r="AM53" s="206">
        <f t="shared" ref="AM53:AM54" si="153">(Z53/L53)*10</f>
        <v>2.6114162992326979</v>
      </c>
      <c r="AN53" s="67">
        <f t="shared" ref="AN53:AN54" si="154">IF(AM53="","",(AM53-AL53)/AL53)</f>
        <v>5.713450164116688E-4</v>
      </c>
      <c r="AQ53" s="135"/>
    </row>
    <row r="54" spans="1:43" ht="20.100000000000001" customHeight="1" x14ac:dyDescent="0.25">
      <c r="A54" s="149" t="s">
        <v>80</v>
      </c>
      <c r="B54" s="145">
        <v>86281.630000000092</v>
      </c>
      <c r="C54" s="203">
        <v>90571.82</v>
      </c>
      <c r="D54" s="203">
        <v>114496.53999999998</v>
      </c>
      <c r="E54" s="203">
        <v>127144.32000000001</v>
      </c>
      <c r="F54" s="203">
        <v>101418.98</v>
      </c>
      <c r="G54" s="203">
        <v>138312.82000000012</v>
      </c>
      <c r="H54" s="203">
        <v>88569.839999999909</v>
      </c>
      <c r="I54" s="203">
        <v>90108.859999999855</v>
      </c>
      <c r="J54" s="203">
        <v>116074.35</v>
      </c>
      <c r="K54" s="277">
        <v>110198.38</v>
      </c>
      <c r="L54" s="3">
        <v>116232.42999999995</v>
      </c>
      <c r="M54" s="67">
        <f t="shared" si="150"/>
        <v>5.4756249592779353E-2</v>
      </c>
      <c r="O54" s="134" t="s">
        <v>80</v>
      </c>
      <c r="P54" s="145">
        <v>16453.240000000009</v>
      </c>
      <c r="Q54" s="203">
        <v>17348.706999999995</v>
      </c>
      <c r="R54" s="203">
        <v>21481.076000000001</v>
      </c>
      <c r="S54" s="203">
        <v>23047.187999999995</v>
      </c>
      <c r="T54" s="203">
        <v>22346.683000000005</v>
      </c>
      <c r="U54" s="203">
        <v>26898.605999999982</v>
      </c>
      <c r="V54" s="203">
        <v>21576.277000000009</v>
      </c>
      <c r="W54" s="203">
        <v>21389.478000000017</v>
      </c>
      <c r="X54" s="203">
        <v>27604.588</v>
      </c>
      <c r="Y54" s="203">
        <v>27317.738000000016</v>
      </c>
      <c r="Z54" s="3">
        <v>31931.61400000002</v>
      </c>
      <c r="AA54" s="67">
        <f t="shared" si="151"/>
        <v>0.16889670733352818</v>
      </c>
      <c r="AC54" s="263">
        <f t="shared" si="141"/>
        <v>1.9069227134443323</v>
      </c>
      <c r="AD54" s="206">
        <f t="shared" si="142"/>
        <v>1.915464103514757</v>
      </c>
      <c r="AE54" s="206">
        <f t="shared" si="143"/>
        <v>1.8761332001822941</v>
      </c>
      <c r="AF54" s="206">
        <f t="shared" si="144"/>
        <v>1.8126793237794652</v>
      </c>
      <c r="AG54" s="206">
        <f t="shared" si="145"/>
        <v>2.2034024597762674</v>
      </c>
      <c r="AH54" s="206">
        <f t="shared" si="146"/>
        <v>1.9447659298682476</v>
      </c>
      <c r="AI54" s="206">
        <f t="shared" si="147"/>
        <v>2.43607496637682</v>
      </c>
      <c r="AJ54" s="206">
        <f t="shared" si="148"/>
        <v>2.3737374992869791</v>
      </c>
      <c r="AK54" s="206">
        <f t="shared" si="149"/>
        <v>2.3781815706915439</v>
      </c>
      <c r="AL54" s="206">
        <f t="shared" si="149"/>
        <v>2.4789600355286541</v>
      </c>
      <c r="AM54" s="206">
        <f t="shared" si="153"/>
        <v>2.7472207197251257</v>
      </c>
      <c r="AN54" s="67">
        <f t="shared" si="154"/>
        <v>0.10821500966201068</v>
      </c>
      <c r="AQ54" s="135"/>
    </row>
    <row r="55" spans="1:43" ht="20.100000000000001" customHeight="1" x14ac:dyDescent="0.25">
      <c r="A55" s="149" t="s">
        <v>81</v>
      </c>
      <c r="B55" s="145">
        <v>103881.57000000004</v>
      </c>
      <c r="C55" s="203">
        <v>116719.58999999998</v>
      </c>
      <c r="D55" s="203">
        <v>131645.18999999994</v>
      </c>
      <c r="E55" s="203">
        <v>124200.61000000002</v>
      </c>
      <c r="F55" s="203">
        <v>115003.54999999996</v>
      </c>
      <c r="G55" s="203">
        <v>101873.18999999994</v>
      </c>
      <c r="H55" s="203">
        <v>98498.06999999992</v>
      </c>
      <c r="I55" s="203">
        <v>125707.18999999987</v>
      </c>
      <c r="J55" s="203">
        <v>118077.78</v>
      </c>
      <c r="K55" s="277">
        <v>138059.80000000002</v>
      </c>
      <c r="L55" s="3">
        <v>114914.58999999995</v>
      </c>
      <c r="M55" s="67">
        <f t="shared" si="150"/>
        <v>-0.16764626632806987</v>
      </c>
      <c r="O55" s="134" t="s">
        <v>81</v>
      </c>
      <c r="P55" s="145">
        <v>18200.404999999999</v>
      </c>
      <c r="Q55" s="203">
        <v>20446.271000000008</v>
      </c>
      <c r="R55" s="203">
        <v>22726.202999999998</v>
      </c>
      <c r="S55" s="203">
        <v>24859.089999999986</v>
      </c>
      <c r="T55" s="203">
        <v>23995.31</v>
      </c>
      <c r="U55" s="203">
        <v>23727.782000000003</v>
      </c>
      <c r="V55" s="203">
        <v>22966.652000000002</v>
      </c>
      <c r="W55" s="203">
        <v>30743.068000000036</v>
      </c>
      <c r="X55" s="203">
        <v>29717.218000000001</v>
      </c>
      <c r="Y55" s="203">
        <v>31960.788000000022</v>
      </c>
      <c r="Z55" s="3">
        <v>28836.928000000007</v>
      </c>
      <c r="AA55" s="67">
        <f t="shared" si="151"/>
        <v>-9.7740393634850709E-2</v>
      </c>
      <c r="AC55" s="263">
        <f t="shared" si="141"/>
        <v>1.7520340711061637</v>
      </c>
      <c r="AD55" s="206">
        <f t="shared" si="142"/>
        <v>1.7517428736684229</v>
      </c>
      <c r="AE55" s="206">
        <f t="shared" si="143"/>
        <v>1.726322321385233</v>
      </c>
      <c r="AF55" s="206">
        <f t="shared" si="144"/>
        <v>2.0015272066699175</v>
      </c>
      <c r="AG55" s="206">
        <f t="shared" si="145"/>
        <v>2.0864842867894087</v>
      </c>
      <c r="AH55" s="206">
        <f t="shared" si="146"/>
        <v>2.3291488172697856</v>
      </c>
      <c r="AI55" s="206">
        <f t="shared" si="147"/>
        <v>2.331685483786639</v>
      </c>
      <c r="AJ55" s="206">
        <f t="shared" si="148"/>
        <v>2.4456093561553693</v>
      </c>
      <c r="AK55" s="206">
        <f t="shared" si="149"/>
        <v>2.5167493833302084</v>
      </c>
      <c r="AL55" s="206">
        <f t="shared" si="149"/>
        <v>2.3149959655163936</v>
      </c>
      <c r="AM55" s="206">
        <f t="shared" ref="AM55" si="155">(Z55/L55)*10</f>
        <v>2.5094226938459268</v>
      </c>
      <c r="AN55" s="67">
        <f t="shared" ref="AN55" si="156">IF(AM55="","",(AM55-AL55)/AL55)</f>
        <v>8.3985774154972839E-2</v>
      </c>
      <c r="AQ55" s="135"/>
    </row>
    <row r="56" spans="1:43" ht="20.100000000000001" customHeight="1" x14ac:dyDescent="0.25">
      <c r="A56" s="149" t="s">
        <v>82</v>
      </c>
      <c r="B56" s="145">
        <v>80469.45</v>
      </c>
      <c r="C56" s="203">
        <v>123040.03000000013</v>
      </c>
      <c r="D56" s="203">
        <v>125120.51999999996</v>
      </c>
      <c r="E56" s="203">
        <v>89935.11</v>
      </c>
      <c r="F56" s="203">
        <v>114563.67999999995</v>
      </c>
      <c r="G56" s="203">
        <v>112203.61000000006</v>
      </c>
      <c r="H56" s="203">
        <v>84181.98000000001</v>
      </c>
      <c r="I56" s="203">
        <v>122243.79999999989</v>
      </c>
      <c r="J56" s="203">
        <v>107462.63</v>
      </c>
      <c r="K56" s="277">
        <v>99905.849999999875</v>
      </c>
      <c r="L56" s="3">
        <v>137832.55000000005</v>
      </c>
      <c r="M56" s="67">
        <f t="shared" si="150"/>
        <v>0.37962441638803152</v>
      </c>
      <c r="O56" s="134" t="s">
        <v>82</v>
      </c>
      <c r="P56" s="145">
        <v>17415.862000000005</v>
      </c>
      <c r="Q56" s="203">
        <v>20004.232999999982</v>
      </c>
      <c r="R56" s="203">
        <v>23077.424999999992</v>
      </c>
      <c r="S56" s="203">
        <v>20396.612000000005</v>
      </c>
      <c r="T56" s="203">
        <v>22655.134000000016</v>
      </c>
      <c r="U56" s="203">
        <v>25022.574999999983</v>
      </c>
      <c r="V56" s="203">
        <v>20750.199000000015</v>
      </c>
      <c r="W56" s="203">
        <v>28108.851999999995</v>
      </c>
      <c r="X56" s="203">
        <v>27267.618999999999</v>
      </c>
      <c r="Y56" s="203">
        <v>25611.110000000008</v>
      </c>
      <c r="Z56" s="3">
        <v>31610.51200000001</v>
      </c>
      <c r="AA56" s="67">
        <f t="shared" si="151"/>
        <v>0.23424997979392537</v>
      </c>
      <c r="AC56" s="263">
        <f t="shared" si="141"/>
        <v>2.1642824699311363</v>
      </c>
      <c r="AD56" s="206">
        <f t="shared" si="142"/>
        <v>1.6258312843389231</v>
      </c>
      <c r="AE56" s="206">
        <f t="shared" si="143"/>
        <v>1.8444156881700937</v>
      </c>
      <c r="AF56" s="206">
        <f t="shared" si="144"/>
        <v>2.2679253964330508</v>
      </c>
      <c r="AG56" s="206">
        <f t="shared" si="145"/>
        <v>1.9775145141985686</v>
      </c>
      <c r="AH56" s="206">
        <f t="shared" si="146"/>
        <v>2.2301042720461464</v>
      </c>
      <c r="AI56" s="206">
        <f t="shared" si="147"/>
        <v>2.4649217088977964</v>
      </c>
      <c r="AJ56" s="206">
        <f t="shared" si="148"/>
        <v>2.2994092133916011</v>
      </c>
      <c r="AK56" s="206">
        <f t="shared" si="149"/>
        <v>2.5374047703838998</v>
      </c>
      <c r="AL56" s="206">
        <f t="shared" si="149"/>
        <v>2.5635245583717108</v>
      </c>
      <c r="AM56" s="206">
        <f t="shared" ref="AM56" si="157">(Z56/L56)*10</f>
        <v>2.2933996360076048</v>
      </c>
      <c r="AN56" s="67">
        <f t="shared" ref="AN56" si="158">IF(AM56="","",(AM56-AL56)/AL56)</f>
        <v>-0.10537247302038054</v>
      </c>
      <c r="AQ56" s="135"/>
    </row>
    <row r="57" spans="1:43" ht="20.100000000000001" customHeight="1" x14ac:dyDescent="0.25">
      <c r="A57" s="149" t="s">
        <v>83</v>
      </c>
      <c r="B57" s="145">
        <v>121245.22000000007</v>
      </c>
      <c r="C57" s="203">
        <v>148123.03999999998</v>
      </c>
      <c r="D57" s="203">
        <v>145034.51999999987</v>
      </c>
      <c r="E57" s="203">
        <v>118029.58</v>
      </c>
      <c r="F57" s="203">
        <v>152352.9499999999</v>
      </c>
      <c r="G57" s="203">
        <v>143202.34999999995</v>
      </c>
      <c r="H57" s="203">
        <v>113759.98999999999</v>
      </c>
      <c r="I57" s="203">
        <v>109766.18999999993</v>
      </c>
      <c r="J57" s="203">
        <v>119667.9</v>
      </c>
      <c r="K57" s="277">
        <v>134141.46999999991</v>
      </c>
      <c r="L57" s="3">
        <v>183173.01999999996</v>
      </c>
      <c r="M57" s="67">
        <f t="shared" si="150"/>
        <v>0.36552119191775728</v>
      </c>
      <c r="O57" s="134" t="s">
        <v>83</v>
      </c>
      <c r="P57" s="145">
        <v>21585.097000000031</v>
      </c>
      <c r="Q57" s="203">
        <v>27388.943999999978</v>
      </c>
      <c r="R57" s="203">
        <v>30041.980000000014</v>
      </c>
      <c r="S57" s="203">
        <v>31158.237999999987</v>
      </c>
      <c r="T57" s="203">
        <v>32854.051000000014</v>
      </c>
      <c r="U57" s="203">
        <v>32382.404999999973</v>
      </c>
      <c r="V57" s="203">
        <v>26168.737000000016</v>
      </c>
      <c r="W57" s="203">
        <v>29583.368000000006</v>
      </c>
      <c r="X57" s="203">
        <v>33453.290999999997</v>
      </c>
      <c r="Y57" s="203">
        <v>36683.536999999989</v>
      </c>
      <c r="Z57" s="3">
        <v>46854.702999999958</v>
      </c>
      <c r="AA57" s="67">
        <f t="shared" si="151"/>
        <v>0.27726786541875642</v>
      </c>
      <c r="AC57" s="263">
        <f t="shared" si="141"/>
        <v>1.78028436914874</v>
      </c>
      <c r="AD57" s="206">
        <f t="shared" si="142"/>
        <v>1.8490670998920886</v>
      </c>
      <c r="AE57" s="206">
        <f t="shared" si="143"/>
        <v>2.0713675613226452</v>
      </c>
      <c r="AF57" s="206">
        <f t="shared" si="144"/>
        <v>2.6398668876056313</v>
      </c>
      <c r="AG57" s="206">
        <f t="shared" si="145"/>
        <v>2.1564433770399614</v>
      </c>
      <c r="AH57" s="206">
        <f t="shared" si="146"/>
        <v>2.2613040218962874</v>
      </c>
      <c r="AI57" s="206">
        <f t="shared" si="147"/>
        <v>2.3003462816760107</v>
      </c>
      <c r="AJ57" s="206">
        <f t="shared" si="148"/>
        <v>2.695125703096739</v>
      </c>
      <c r="AK57" s="206">
        <f t="shared" si="149"/>
        <v>2.7955108262115402</v>
      </c>
      <c r="AL57" s="206">
        <f t="shared" si="149"/>
        <v>2.7346902490333536</v>
      </c>
      <c r="AM57" s="206">
        <f t="shared" ref="AM57" si="159">(Z57/L57)*10</f>
        <v>2.557947835330769</v>
      </c>
      <c r="AN57" s="67">
        <f t="shared" ref="AN57" si="160">IF(AM57="","",(AM57-AL57)/AL57)</f>
        <v>-6.4629774346494542E-2</v>
      </c>
      <c r="AQ57" s="135"/>
    </row>
    <row r="58" spans="1:43" ht="20.100000000000001" customHeight="1" x14ac:dyDescent="0.25">
      <c r="A58" s="149" t="s">
        <v>84</v>
      </c>
      <c r="B58" s="145">
        <v>103944.79999999996</v>
      </c>
      <c r="C58" s="203">
        <v>126697.19000000006</v>
      </c>
      <c r="D58" s="203">
        <v>128779.38999999998</v>
      </c>
      <c r="E58" s="203">
        <v>107220.34000000003</v>
      </c>
      <c r="F58" s="203">
        <v>93191.830000000045</v>
      </c>
      <c r="G58" s="203">
        <v>109094.74000000005</v>
      </c>
      <c r="H58" s="203">
        <v>96182.719999999987</v>
      </c>
      <c r="I58" s="203">
        <v>105906.66999999993</v>
      </c>
      <c r="J58" s="203">
        <v>100874.23</v>
      </c>
      <c r="K58" s="277">
        <v>95104.369999999893</v>
      </c>
      <c r="L58" s="3">
        <v>124157.88999999997</v>
      </c>
      <c r="M58" s="67">
        <f t="shared" si="150"/>
        <v>0.30549090436117826</v>
      </c>
      <c r="O58" s="134" t="s">
        <v>84</v>
      </c>
      <c r="P58" s="145">
        <v>17333.093000000012</v>
      </c>
      <c r="Q58" s="203">
        <v>19429.269</v>
      </c>
      <c r="R58" s="203">
        <v>22173.393</v>
      </c>
      <c r="S58" s="203">
        <v>23485.576000000015</v>
      </c>
      <c r="T58" s="203">
        <v>20594.052000000025</v>
      </c>
      <c r="U58" s="203">
        <v>21320.543000000012</v>
      </c>
      <c r="V58" s="203">
        <v>22518.471000000009</v>
      </c>
      <c r="W58" s="203">
        <v>23832.374000000018</v>
      </c>
      <c r="X58" s="203">
        <v>25445.535</v>
      </c>
      <c r="Y58" s="203">
        <v>24566.240999999965</v>
      </c>
      <c r="Z58" s="3">
        <v>31580.377000000011</v>
      </c>
      <c r="AA58" s="67">
        <f t="shared" si="151"/>
        <v>0.28551930268859838</v>
      </c>
      <c r="AC58" s="263">
        <f t="shared" si="141"/>
        <v>1.6675286305808483</v>
      </c>
      <c r="AD58" s="206">
        <f t="shared" si="142"/>
        <v>1.5335201199016324</v>
      </c>
      <c r="AE58" s="206">
        <f t="shared" si="143"/>
        <v>1.7218122402971472</v>
      </c>
      <c r="AF58" s="206">
        <f t="shared" si="144"/>
        <v>2.1904030522566904</v>
      </c>
      <c r="AG58" s="206">
        <f t="shared" si="145"/>
        <v>2.2098559498187784</v>
      </c>
      <c r="AH58" s="206">
        <f t="shared" si="146"/>
        <v>1.9543144793232015</v>
      </c>
      <c r="AI58" s="206">
        <f t="shared" si="147"/>
        <v>2.3412179443459293</v>
      </c>
      <c r="AJ58" s="206">
        <f t="shared" si="148"/>
        <v>2.250318511572504</v>
      </c>
      <c r="AK58" s="206">
        <f t="shared" si="149"/>
        <v>2.5225010391653053</v>
      </c>
      <c r="AL58" s="206">
        <f t="shared" si="149"/>
        <v>2.5830822495328021</v>
      </c>
      <c r="AM58" s="206">
        <f t="shared" ref="AM58:AM59" si="161">(Z58/L58)*10</f>
        <v>2.5435658579571556</v>
      </c>
      <c r="AN58" s="67">
        <f t="shared" ref="AN58:AN59" si="162">IF(AM58="","",(AM58-AL58)/AL58)</f>
        <v>-1.5298154591397051E-2</v>
      </c>
      <c r="AQ58" s="135"/>
    </row>
    <row r="59" spans="1:43" ht="20.100000000000001" customHeight="1" x14ac:dyDescent="0.25">
      <c r="A59" s="149" t="s">
        <v>85</v>
      </c>
      <c r="B59" s="145">
        <v>137727.64000000004</v>
      </c>
      <c r="C59" s="203">
        <v>135396.7600000001</v>
      </c>
      <c r="D59" s="203">
        <v>128850.10999999991</v>
      </c>
      <c r="E59" s="203">
        <v>149577.98000000007</v>
      </c>
      <c r="F59" s="203">
        <v>166278.61999999994</v>
      </c>
      <c r="G59" s="203">
        <v>139990.40999999989</v>
      </c>
      <c r="H59" s="203">
        <v>114966.93999999992</v>
      </c>
      <c r="I59" s="203">
        <v>120221.59999999985</v>
      </c>
      <c r="J59" s="203">
        <v>102369.45</v>
      </c>
      <c r="K59" s="277">
        <v>130379.0199999999</v>
      </c>
      <c r="L59" s="3">
        <v>175408.54999999996</v>
      </c>
      <c r="M59" s="67">
        <f t="shared" si="150"/>
        <v>0.3453740486774643</v>
      </c>
      <c r="O59" s="134" t="s">
        <v>85</v>
      </c>
      <c r="P59" s="145">
        <v>27788.44999999999</v>
      </c>
      <c r="Q59" s="203">
        <v>28869.683000000026</v>
      </c>
      <c r="R59" s="203">
        <v>26669.555999999982</v>
      </c>
      <c r="S59" s="203">
        <v>36191.052999999971</v>
      </c>
      <c r="T59" s="203">
        <v>36827.313000000016</v>
      </c>
      <c r="U59" s="203">
        <v>34137.561000000023</v>
      </c>
      <c r="V59" s="203">
        <v>30078.559999999987</v>
      </c>
      <c r="W59" s="203">
        <v>32961.33</v>
      </c>
      <c r="X59" s="203">
        <v>30336.148000000001</v>
      </c>
      <c r="Y59" s="203">
        <v>34622.571999999971</v>
      </c>
      <c r="Z59" s="3">
        <v>48861.965999999964</v>
      </c>
      <c r="AA59" s="67">
        <f t="shared" si="151"/>
        <v>0.41127487582378353</v>
      </c>
      <c r="AC59" s="263">
        <f t="shared" si="141"/>
        <v>2.0176378539558204</v>
      </c>
      <c r="AD59" s="206">
        <f t="shared" si="142"/>
        <v>2.1322284964573752</v>
      </c>
      <c r="AE59" s="206">
        <f t="shared" si="143"/>
        <v>2.0698124355501131</v>
      </c>
      <c r="AF59" s="206">
        <f t="shared" si="144"/>
        <v>2.4195441735474672</v>
      </c>
      <c r="AG59" s="206">
        <f t="shared" si="145"/>
        <v>2.2147954439362096</v>
      </c>
      <c r="AH59" s="206">
        <f t="shared" si="146"/>
        <v>2.4385642559372496</v>
      </c>
      <c r="AI59" s="206">
        <f t="shared" si="147"/>
        <v>2.6162790798815738</v>
      </c>
      <c r="AJ59" s="206">
        <f t="shared" si="148"/>
        <v>2.741714467283753</v>
      </c>
      <c r="AK59" s="206">
        <f t="shared" si="149"/>
        <v>2.9633985529862672</v>
      </c>
      <c r="AL59" s="206">
        <f t="shared" si="149"/>
        <v>2.6555324622013572</v>
      </c>
      <c r="AM59" s="206">
        <f t="shared" si="161"/>
        <v>2.7856091393492495</v>
      </c>
      <c r="AN59" s="67">
        <f t="shared" si="162"/>
        <v>4.8983275105612005E-2</v>
      </c>
      <c r="AQ59" s="135"/>
    </row>
    <row r="60" spans="1:43" ht="20.100000000000001" customHeight="1" x14ac:dyDescent="0.25">
      <c r="A60" s="149" t="s">
        <v>86</v>
      </c>
      <c r="B60" s="145">
        <v>96321.399999999951</v>
      </c>
      <c r="C60" s="203">
        <v>139396.15999999995</v>
      </c>
      <c r="D60" s="203">
        <v>143871.70000000001</v>
      </c>
      <c r="E60" s="203">
        <v>165296.83000000013</v>
      </c>
      <c r="F60" s="203">
        <v>162972.80000000025</v>
      </c>
      <c r="G60" s="203">
        <v>134613.07000000015</v>
      </c>
      <c r="H60" s="203">
        <v>111063.55999999998</v>
      </c>
      <c r="I60" s="203">
        <v>140311.11000000004</v>
      </c>
      <c r="J60" s="203">
        <v>124944.51</v>
      </c>
      <c r="K60" s="277">
        <v>160061.01999999984</v>
      </c>
      <c r="L60" s="3">
        <v>195026.13000000024</v>
      </c>
      <c r="M60" s="67">
        <f t="shared" si="150"/>
        <v>0.21844862665501211</v>
      </c>
      <c r="O60" s="134" t="s">
        <v>86</v>
      </c>
      <c r="P60" s="145">
        <v>22777.257000000005</v>
      </c>
      <c r="Q60" s="203">
        <v>31524.350999999995</v>
      </c>
      <c r="R60" s="203">
        <v>36803.372000000003</v>
      </c>
      <c r="S60" s="203">
        <v>39015.558000000005</v>
      </c>
      <c r="T60" s="203">
        <v>41900.000000000029</v>
      </c>
      <c r="U60" s="203">
        <v>32669.316000000006</v>
      </c>
      <c r="V60" s="203">
        <v>30619.310999999994</v>
      </c>
      <c r="W60" s="203">
        <v>36041.668000000012</v>
      </c>
      <c r="X60" s="203">
        <v>37442.144</v>
      </c>
      <c r="Y60" s="203">
        <v>42329.990000000042</v>
      </c>
      <c r="Z60" s="3">
        <v>55661.371999999967</v>
      </c>
      <c r="AA60" s="67">
        <f t="shared" si="151"/>
        <v>0.31493940820680355</v>
      </c>
      <c r="AC60" s="263">
        <f t="shared" si="141"/>
        <v>2.3647140718469641</v>
      </c>
      <c r="AD60" s="206">
        <f t="shared" si="142"/>
        <v>2.2614935016861302</v>
      </c>
      <c r="AE60" s="206">
        <f t="shared" si="143"/>
        <v>2.5580688905462297</v>
      </c>
      <c r="AF60" s="206">
        <f t="shared" si="144"/>
        <v>2.3603331049966276</v>
      </c>
      <c r="AG60" s="206">
        <f t="shared" si="145"/>
        <v>2.5709811698639262</v>
      </c>
      <c r="AH60" s="206">
        <f t="shared" si="146"/>
        <v>2.426905203187177</v>
      </c>
      <c r="AI60" s="206">
        <f t="shared" si="147"/>
        <v>2.7569178405590455</v>
      </c>
      <c r="AJ60" s="206">
        <f t="shared" si="148"/>
        <v>2.568696662723287</v>
      </c>
      <c r="AK60" s="206">
        <f t="shared" si="149"/>
        <v>2.9967018158701015</v>
      </c>
      <c r="AL60" s="206">
        <f t="shared" si="149"/>
        <v>2.6446157846551319</v>
      </c>
      <c r="AM60" s="206">
        <f t="shared" ref="AM60" si="163">(Z60/L60)*10</f>
        <v>2.8540468910499275</v>
      </c>
      <c r="AN60" s="67">
        <f t="shared" ref="AN60" si="164">IF(AM60="","",(AM60-AL60)/AL60)</f>
        <v>7.9191505855020147E-2</v>
      </c>
      <c r="AQ60" s="135"/>
    </row>
    <row r="61" spans="1:43" ht="20.100000000000001" customHeight="1" x14ac:dyDescent="0.25">
      <c r="A61" s="149" t="s">
        <v>87</v>
      </c>
      <c r="B61" s="145">
        <v>128709.03000000012</v>
      </c>
      <c r="C61" s="203">
        <v>150076.9599999999</v>
      </c>
      <c r="D61" s="203">
        <v>143385.01999999976</v>
      </c>
      <c r="E61" s="203">
        <v>130629.12999999999</v>
      </c>
      <c r="F61" s="203">
        <v>133047.13999999996</v>
      </c>
      <c r="G61" s="203">
        <v>119520.93999999986</v>
      </c>
      <c r="H61" s="203">
        <v>122238.15999999995</v>
      </c>
      <c r="I61" s="203">
        <v>104404.10999999999</v>
      </c>
      <c r="J61" s="203">
        <v>112380.38</v>
      </c>
      <c r="K61" s="277">
        <v>122802.49999999987</v>
      </c>
      <c r="L61" s="3">
        <v>174517.43999999997</v>
      </c>
      <c r="M61" s="67">
        <f t="shared" si="150"/>
        <v>0.42112285987663245</v>
      </c>
      <c r="O61" s="134" t="s">
        <v>87</v>
      </c>
      <c r="P61" s="145">
        <v>25464.052000000007</v>
      </c>
      <c r="Q61" s="203">
        <v>29523.48000000001</v>
      </c>
      <c r="R61" s="203">
        <v>31498.723000000002</v>
      </c>
      <c r="S61" s="203">
        <v>30997.326000000052</v>
      </c>
      <c r="T61" s="203">
        <v>32940.034999999967</v>
      </c>
      <c r="U61" s="203">
        <v>29831.125000000007</v>
      </c>
      <c r="V61" s="203">
        <v>34519.751000000018</v>
      </c>
      <c r="W61" s="203">
        <v>30903.571</v>
      </c>
      <c r="X61" s="203">
        <v>32156.017</v>
      </c>
      <c r="Y61" s="203">
        <v>33336.434999999998</v>
      </c>
      <c r="Z61" s="3">
        <v>48766.348000000013</v>
      </c>
      <c r="AA61" s="67">
        <f t="shared" si="151"/>
        <v>0.46285432140539373</v>
      </c>
      <c r="AC61" s="263">
        <f t="shared" ref="AC61:AD67" si="165">(P61/B61)*10</f>
        <v>1.9784200067392308</v>
      </c>
      <c r="AD61" s="206">
        <f t="shared" si="165"/>
        <v>1.9672226836151285</v>
      </c>
      <c r="AE61" s="206">
        <f t="shared" ref="AE61:AJ63" si="166">IF(R61="","",(R61/D61)*10)</f>
        <v>2.1967931517532344</v>
      </c>
      <c r="AF61" s="206">
        <f t="shared" si="166"/>
        <v>2.3729260081576027</v>
      </c>
      <c r="AG61" s="206">
        <f t="shared" si="166"/>
        <v>2.4758168420606395</v>
      </c>
      <c r="AH61" s="206">
        <f t="shared" si="166"/>
        <v>2.4958910965727048</v>
      </c>
      <c r="AI61" s="206">
        <f t="shared" si="166"/>
        <v>2.8239750172941114</v>
      </c>
      <c r="AJ61" s="206">
        <f t="shared" si="166"/>
        <v>2.95999563618712</v>
      </c>
      <c r="AK61" s="206">
        <f t="shared" ref="AK61:AM63" si="167">IF(X61="","",(X61/J61)*10)</f>
        <v>2.8613550692745475</v>
      </c>
      <c r="AL61" s="206">
        <f t="shared" si="167"/>
        <v>2.7146381384743821</v>
      </c>
      <c r="AM61" s="206">
        <f t="shared" si="167"/>
        <v>2.7943538479592656</v>
      </c>
      <c r="AN61" s="67">
        <f t="shared" si="152"/>
        <v>2.9365132816443616E-2</v>
      </c>
      <c r="AQ61" s="135"/>
    </row>
    <row r="62" spans="1:43" ht="20.100000000000001" customHeight="1" thickBot="1" x14ac:dyDescent="0.3">
      <c r="A62" s="150" t="s">
        <v>88</v>
      </c>
      <c r="B62" s="261">
        <v>76422.39</v>
      </c>
      <c r="C62" s="204">
        <v>98632.750000000015</v>
      </c>
      <c r="D62" s="204">
        <v>93700.91999999994</v>
      </c>
      <c r="E62" s="204">
        <v>82943.079999999973</v>
      </c>
      <c r="F62" s="204">
        <v>100845.22000000002</v>
      </c>
      <c r="G62" s="204">
        <v>82769.729999999952</v>
      </c>
      <c r="H62" s="204">
        <v>78072.589999999866</v>
      </c>
      <c r="I62" s="204">
        <v>92901.83</v>
      </c>
      <c r="J62" s="204">
        <v>77570.14</v>
      </c>
      <c r="K62" s="278">
        <v>90006.149999999878</v>
      </c>
      <c r="L62" s="151">
        <v>118446.06999999979</v>
      </c>
      <c r="M62" s="67">
        <f t="shared" si="150"/>
        <v>0.31597751931395746</v>
      </c>
      <c r="O62" s="137" t="s">
        <v>88</v>
      </c>
      <c r="P62" s="261">
        <v>15596.707000000013</v>
      </c>
      <c r="Q62" s="204">
        <v>18332.828999999987</v>
      </c>
      <c r="R62" s="204">
        <v>21648.361999999994</v>
      </c>
      <c r="S62" s="204">
        <v>20693.550999999999</v>
      </c>
      <c r="T62" s="204">
        <v>23770.443999999989</v>
      </c>
      <c r="U62" s="204">
        <v>22065.902999999984</v>
      </c>
      <c r="V62" s="204">
        <v>24906.423000000003</v>
      </c>
      <c r="W62" s="204">
        <v>28016.947000000004</v>
      </c>
      <c r="X62" s="204">
        <v>26288.727999999999</v>
      </c>
      <c r="Y62" s="204">
        <v>27722.498999999996</v>
      </c>
      <c r="Z62" s="151">
        <v>34651.222999999998</v>
      </c>
      <c r="AA62" s="67">
        <f t="shared" si="151"/>
        <v>0.24993143655627881</v>
      </c>
      <c r="AC62" s="263">
        <f t="shared" si="165"/>
        <v>2.0408556968710365</v>
      </c>
      <c r="AD62" s="206">
        <f t="shared" si="165"/>
        <v>1.8586959199657298</v>
      </c>
      <c r="AE62" s="206">
        <f t="shared" si="166"/>
        <v>2.3103681372605527</v>
      </c>
      <c r="AF62" s="206">
        <f t="shared" si="166"/>
        <v>2.494909882777443</v>
      </c>
      <c r="AG62" s="206">
        <f t="shared" si="166"/>
        <v>2.357121537342076</v>
      </c>
      <c r="AH62" s="206">
        <f t="shared" si="166"/>
        <v>2.6659387435479127</v>
      </c>
      <c r="AI62" s="206">
        <f t="shared" si="166"/>
        <v>3.190162257970441</v>
      </c>
      <c r="AJ62" s="206">
        <f t="shared" si="166"/>
        <v>3.0157583548138938</v>
      </c>
      <c r="AK62" s="206">
        <f t="shared" si="167"/>
        <v>3.3890267569453911</v>
      </c>
      <c r="AL62" s="206">
        <f t="shared" si="167"/>
        <v>3.0800671954083176</v>
      </c>
      <c r="AM62" s="206">
        <f t="shared" si="167"/>
        <v>2.925485244043982</v>
      </c>
      <c r="AN62" s="67">
        <f t="shared" si="152"/>
        <v>-5.0187850315338019E-2</v>
      </c>
      <c r="AQ62" s="135"/>
    </row>
    <row r="63" spans="1:43" ht="20.100000000000001" customHeight="1" thickBot="1" x14ac:dyDescent="0.3">
      <c r="A63" s="42" t="str">
        <f>A19</f>
        <v>janeiro-dezembro</v>
      </c>
      <c r="B63" s="220">
        <f>SUM(B51:B62)</f>
        <v>1169494.56</v>
      </c>
      <c r="C63" s="221">
        <f t="shared" ref="C63:L63" si="168">SUM(C51:C62)</f>
        <v>1396777.8300000003</v>
      </c>
      <c r="D63" s="221">
        <f t="shared" si="168"/>
        <v>1496007.3299999994</v>
      </c>
      <c r="E63" s="221">
        <f t="shared" si="168"/>
        <v>1402563.3800000001</v>
      </c>
      <c r="F63" s="221">
        <f t="shared" si="168"/>
        <v>1451677.5899999996</v>
      </c>
      <c r="G63" s="221">
        <f t="shared" si="168"/>
        <v>1395666.61</v>
      </c>
      <c r="H63" s="221">
        <f t="shared" si="168"/>
        <v>1132719.4099999995</v>
      </c>
      <c r="I63" s="221">
        <f t="shared" si="168"/>
        <v>1302939.8799999994</v>
      </c>
      <c r="J63" s="221">
        <f t="shared" si="168"/>
        <v>1270335.28</v>
      </c>
      <c r="K63" s="221">
        <f t="shared" si="168"/>
        <v>1395239.9999999991</v>
      </c>
      <c r="L63" s="222">
        <f t="shared" si="168"/>
        <v>1724570.3999999994</v>
      </c>
      <c r="M63" s="76">
        <f t="shared" si="150"/>
        <v>0.23603853100541886</v>
      </c>
      <c r="O63" s="134"/>
      <c r="P63" s="220">
        <f>SUM(P51:P62)</f>
        <v>228223.55300000007</v>
      </c>
      <c r="Q63" s="221">
        <f t="shared" ref="Q63:Z63" si="169">SUM(Q51:Q62)</f>
        <v>265930.68799999997</v>
      </c>
      <c r="R63" s="221">
        <f t="shared" si="169"/>
        <v>297441.74100000004</v>
      </c>
      <c r="S63" s="221">
        <f t="shared" si="169"/>
        <v>313195.50799999997</v>
      </c>
      <c r="T63" s="221">
        <f t="shared" si="169"/>
        <v>319331.63400000008</v>
      </c>
      <c r="U63" s="221">
        <f t="shared" si="169"/>
        <v>313646.51399999997</v>
      </c>
      <c r="V63" s="221">
        <f t="shared" si="169"/>
        <v>292708.82400000008</v>
      </c>
      <c r="W63" s="221">
        <f t="shared" si="169"/>
        <v>335676.54800000001</v>
      </c>
      <c r="X63" s="221">
        <f t="shared" si="169"/>
        <v>346053.397</v>
      </c>
      <c r="Y63" s="221">
        <f t="shared" si="169"/>
        <v>364472.38600000006</v>
      </c>
      <c r="Z63" s="222">
        <f t="shared" si="169"/>
        <v>457375.41099999991</v>
      </c>
      <c r="AA63" s="72">
        <f t="shared" si="151"/>
        <v>0.25489729419446289</v>
      </c>
      <c r="AC63" s="264">
        <f t="shared" si="165"/>
        <v>1.9514716938914198</v>
      </c>
      <c r="AD63" s="226">
        <f t="shared" si="165"/>
        <v>1.9038868049616731</v>
      </c>
      <c r="AE63" s="226">
        <f t="shared" si="166"/>
        <v>1.9882371899875662</v>
      </c>
      <c r="AF63" s="226">
        <f t="shared" si="166"/>
        <v>2.23302213979093</v>
      </c>
      <c r="AG63" s="226">
        <f t="shared" si="166"/>
        <v>2.1997421204249639</v>
      </c>
      <c r="AH63" s="226">
        <f t="shared" si="166"/>
        <v>2.2472882259467393</v>
      </c>
      <c r="AI63" s="226">
        <f t="shared" si="166"/>
        <v>2.5841247304131585</v>
      </c>
      <c r="AJ63" s="226">
        <f t="shared" si="166"/>
        <v>2.5763011260350721</v>
      </c>
      <c r="AK63" s="226">
        <f t="shared" si="167"/>
        <v>2.7241107324044407</v>
      </c>
      <c r="AL63" s="226">
        <f t="shared" si="167"/>
        <v>2.6122558556234079</v>
      </c>
      <c r="AM63" s="226">
        <f t="shared" si="167"/>
        <v>2.6521121492053905</v>
      </c>
      <c r="AN63" s="76">
        <f t="shared" si="152"/>
        <v>1.5257423386068367E-2</v>
      </c>
      <c r="AQ63" s="135"/>
    </row>
    <row r="64" spans="1:43" ht="20.100000000000001" customHeight="1" x14ac:dyDescent="0.25">
      <c r="A64" s="149" t="s">
        <v>89</v>
      </c>
      <c r="B64" s="145">
        <f>SUM(B51:B53)</f>
        <v>234491.43</v>
      </c>
      <c r="C64" s="203">
        <f>SUM(C51:C53)</f>
        <v>268123.53000000009</v>
      </c>
      <c r="D64" s="203">
        <f>SUM(D51:D53)</f>
        <v>341123.42000000004</v>
      </c>
      <c r="E64" s="203">
        <f t="shared" ref="E64:F64" si="170">SUM(E51:E53)</f>
        <v>307586.39999999991</v>
      </c>
      <c r="F64" s="203">
        <f t="shared" si="170"/>
        <v>312002.81999999983</v>
      </c>
      <c r="G64" s="203">
        <f t="shared" ref="G64:H64" si="171">SUM(G51:G53)</f>
        <v>314085.74999999994</v>
      </c>
      <c r="H64" s="203">
        <f t="shared" si="171"/>
        <v>225185.55999999994</v>
      </c>
      <c r="I64" s="203">
        <f t="shared" ref="I64:J64" si="172">SUM(I51:I53)</f>
        <v>291368.51999999996</v>
      </c>
      <c r="J64" s="203">
        <f t="shared" si="172"/>
        <v>290913.91000000003</v>
      </c>
      <c r="K64" s="3">
        <f>IF(K53="","",SUM(K51:K53))</f>
        <v>314581.43999999989</v>
      </c>
      <c r="L64" s="195">
        <f>IF(L53="","",SUM(L51:L53))</f>
        <v>384861.72999999969</v>
      </c>
      <c r="M64" s="76">
        <f t="shared" si="150"/>
        <v>0.22340888896687558</v>
      </c>
      <c r="O64" s="133" t="s">
        <v>89</v>
      </c>
      <c r="P64" s="145">
        <f>SUM(P51:P53)</f>
        <v>45609.39</v>
      </c>
      <c r="Q64" s="203">
        <f>SUM(Q51:Q53)</f>
        <v>53062.921000000002</v>
      </c>
      <c r="R64" s="203">
        <f>SUM(R51:R53)</f>
        <v>61321.651000000027</v>
      </c>
      <c r="S64" s="203">
        <f>SUM(S51:S53)</f>
        <v>63351.315999999992</v>
      </c>
      <c r="T64" s="203">
        <f t="shared" ref="T64" si="173">SUM(T51:T53)</f>
        <v>61448.611999999994</v>
      </c>
      <c r="U64" s="203">
        <f t="shared" ref="U64:V64" si="174">SUM(U51:U53)</f>
        <v>65590.697999999975</v>
      </c>
      <c r="V64" s="203">
        <f t="shared" si="174"/>
        <v>58604.442999999985</v>
      </c>
      <c r="W64" s="203">
        <f t="shared" ref="W64:Y64" si="175">SUM(W51:W53)</f>
        <v>74095.891999999963</v>
      </c>
      <c r="X64" s="203">
        <f t="shared" ref="X64" si="176">SUM(X51:X53)</f>
        <v>76342.108999999997</v>
      </c>
      <c r="Y64" s="203">
        <f t="shared" si="175"/>
        <v>80321.476000000024</v>
      </c>
      <c r="Z64" s="3">
        <f>IF(Z53="","",SUM(Z51:Z53))</f>
        <v>98620.367999999988</v>
      </c>
      <c r="AA64" s="67">
        <f t="shared" si="151"/>
        <v>0.22782066405253756</v>
      </c>
      <c r="AC64" s="262">
        <f t="shared" si="165"/>
        <v>1.9450344091466372</v>
      </c>
      <c r="AD64" s="205">
        <f t="shared" si="165"/>
        <v>1.9790475308153666</v>
      </c>
      <c r="AE64" s="205">
        <f t="shared" ref="AE64:AJ66" si="177">(R64/D64)*10</f>
        <v>1.7976382565582869</v>
      </c>
      <c r="AF64" s="205">
        <f t="shared" si="177"/>
        <v>2.0596266935079059</v>
      </c>
      <c r="AG64" s="205">
        <f t="shared" si="177"/>
        <v>1.9694889937212756</v>
      </c>
      <c r="AH64" s="205">
        <f t="shared" si="177"/>
        <v>2.0883054388809423</v>
      </c>
      <c r="AI64" s="205">
        <f t="shared" si="177"/>
        <v>2.6024956040698171</v>
      </c>
      <c r="AJ64" s="205">
        <f t="shared" si="177"/>
        <v>2.5430301118322589</v>
      </c>
      <c r="AK64" s="205">
        <f t="shared" ref="AK64:AM66" si="178">(X64/J64)*10</f>
        <v>2.624216525088126</v>
      </c>
      <c r="AL64" s="205">
        <f t="shared" si="178"/>
        <v>2.553280829282238</v>
      </c>
      <c r="AM64" s="205">
        <f t="shared" si="178"/>
        <v>2.5624882993692322</v>
      </c>
      <c r="AN64" s="76">
        <f t="shared" si="152"/>
        <v>3.6061329335177481E-3</v>
      </c>
    </row>
    <row r="65" spans="1:40" ht="20.100000000000001" customHeight="1" x14ac:dyDescent="0.25">
      <c r="A65" s="149" t="s">
        <v>90</v>
      </c>
      <c r="B65" s="145">
        <f>SUM(B54:B56)</f>
        <v>270632.65000000014</v>
      </c>
      <c r="C65" s="203">
        <f>SUM(C54:C56)</f>
        <v>330331.44000000012</v>
      </c>
      <c r="D65" s="203">
        <f>SUM(D54:D56)</f>
        <v>371262.24999999988</v>
      </c>
      <c r="E65" s="203">
        <f t="shared" ref="E65:F65" si="179">SUM(E54:E56)</f>
        <v>341280.04000000004</v>
      </c>
      <c r="F65" s="203">
        <f t="shared" si="179"/>
        <v>330986.2099999999</v>
      </c>
      <c r="G65" s="203">
        <f t="shared" ref="G65:H65" si="180">SUM(G54:G56)</f>
        <v>352389.62000000011</v>
      </c>
      <c r="H65" s="203">
        <f t="shared" si="180"/>
        <v>271249.88999999984</v>
      </c>
      <c r="I65" s="203">
        <f t="shared" ref="I65:J65" si="181">SUM(I54:I56)</f>
        <v>338059.84999999963</v>
      </c>
      <c r="J65" s="203">
        <f t="shared" si="181"/>
        <v>341614.76</v>
      </c>
      <c r="K65" s="3">
        <f>IF(K56="","",SUM(K54:K56))</f>
        <v>348164.02999999991</v>
      </c>
      <c r="L65" s="188">
        <f>IF(L56="","",SUM(L54:L56))</f>
        <v>368979.56999999995</v>
      </c>
      <c r="M65" s="67">
        <f t="shared" si="150"/>
        <v>5.9786589671540859E-2</v>
      </c>
      <c r="O65" s="134" t="s">
        <v>90</v>
      </c>
      <c r="P65" s="145">
        <f>SUM(P54:P56)</f>
        <v>52069.507000000012</v>
      </c>
      <c r="Q65" s="203">
        <f>SUM(Q54:Q56)</f>
        <v>57799.210999999981</v>
      </c>
      <c r="R65" s="203">
        <f>SUM(R54:R56)</f>
        <v>67284.703999999983</v>
      </c>
      <c r="S65" s="203">
        <f>SUM(S54:S56)</f>
        <v>68302.889999999985</v>
      </c>
      <c r="T65" s="203">
        <f t="shared" ref="T65" si="182">SUM(T54:T56)</f>
        <v>68997.127000000022</v>
      </c>
      <c r="U65" s="203">
        <f t="shared" ref="U65:V65" si="183">SUM(U54:U56)</f>
        <v>75648.96299999996</v>
      </c>
      <c r="V65" s="203">
        <f t="shared" si="183"/>
        <v>65293.128000000026</v>
      </c>
      <c r="W65" s="203">
        <f t="shared" ref="W65:Y65" si="184">SUM(W54:W56)</f>
        <v>80241.398000000045</v>
      </c>
      <c r="X65" s="203">
        <f t="shared" ref="X65" si="185">SUM(X54:X56)</f>
        <v>84589.424999999988</v>
      </c>
      <c r="Y65" s="203">
        <f t="shared" si="184"/>
        <v>84889.636000000057</v>
      </c>
      <c r="Z65" s="3">
        <f>IF(Z56="","",SUM(Z54:Z56))</f>
        <v>92379.054000000033</v>
      </c>
      <c r="AA65" s="67">
        <f t="shared" si="151"/>
        <v>8.8225351796772586E-2</v>
      </c>
      <c r="AC65" s="263">
        <f t="shared" si="165"/>
        <v>1.9239920608248851</v>
      </c>
      <c r="AD65" s="206">
        <f t="shared" si="165"/>
        <v>1.7497338733485361</v>
      </c>
      <c r="AE65" s="206">
        <f t="shared" si="177"/>
        <v>1.8123227987763368</v>
      </c>
      <c r="AF65" s="206">
        <f t="shared" si="177"/>
        <v>2.0013737105750451</v>
      </c>
      <c r="AG65" s="206">
        <f t="shared" si="177"/>
        <v>2.0845921949437121</v>
      </c>
      <c r="AH65" s="206">
        <f t="shared" si="177"/>
        <v>2.1467420918924893</v>
      </c>
      <c r="AI65" s="206">
        <f t="shared" si="177"/>
        <v>2.4071209024269122</v>
      </c>
      <c r="AJ65" s="206">
        <f t="shared" si="177"/>
        <v>2.3735855648045794</v>
      </c>
      <c r="AK65" s="206">
        <f t="shared" si="178"/>
        <v>2.4761642324822262</v>
      </c>
      <c r="AL65" s="206">
        <f t="shared" si="178"/>
        <v>2.4382081055300304</v>
      </c>
      <c r="AM65" s="206">
        <f t="shared" ref="AM65" si="186">(Z65/L65)*10</f>
        <v>2.5036360143191683</v>
      </c>
      <c r="AN65" s="67">
        <f t="shared" ref="AN65" si="187">IF(AM65="","",(AM65-AL65)/AL65)</f>
        <v>2.6834423460713901E-2</v>
      </c>
    </row>
    <row r="66" spans="1:40" ht="20.100000000000001" customHeight="1" x14ac:dyDescent="0.25">
      <c r="A66" s="149" t="s">
        <v>91</v>
      </c>
      <c r="B66" s="145">
        <f>SUM(B57:B59)</f>
        <v>362917.66000000003</v>
      </c>
      <c r="C66" s="203">
        <f>SUM(C57:C59)</f>
        <v>410216.99000000011</v>
      </c>
      <c r="D66" s="203">
        <f>SUM(D57:D59)</f>
        <v>402664.01999999979</v>
      </c>
      <c r="E66" s="203">
        <f t="shared" ref="E66:F66" si="188">SUM(E57:E59)</f>
        <v>374827.90000000014</v>
      </c>
      <c r="F66" s="203">
        <f t="shared" si="188"/>
        <v>411823.39999999991</v>
      </c>
      <c r="G66" s="203">
        <f t="shared" ref="G66:H66" si="189">SUM(G57:G59)</f>
        <v>392287.49999999988</v>
      </c>
      <c r="H66" s="203">
        <f t="shared" si="189"/>
        <v>324909.64999999991</v>
      </c>
      <c r="I66" s="203">
        <f t="shared" ref="I66:J66" si="190">SUM(I57:I59)</f>
        <v>335894.45999999973</v>
      </c>
      <c r="J66" s="203">
        <f t="shared" si="190"/>
        <v>322911.58</v>
      </c>
      <c r="K66" s="3">
        <f>IF(K59="","",SUM(K57:K59))</f>
        <v>359624.85999999969</v>
      </c>
      <c r="L66" s="188">
        <f>IF(L59="","",SUM(L57:L59))</f>
        <v>482739.45999999985</v>
      </c>
      <c r="M66" s="67">
        <f t="shared" si="150"/>
        <v>0.34234173911114002</v>
      </c>
      <c r="O66" s="134" t="s">
        <v>91</v>
      </c>
      <c r="P66" s="145">
        <f>SUM(P57:P59)</f>
        <v>66706.640000000043</v>
      </c>
      <c r="Q66" s="203">
        <f>SUM(Q57:Q59)</f>
        <v>75687.896000000008</v>
      </c>
      <c r="R66" s="203">
        <f>SUM(R57:R59)</f>
        <v>78884.929000000004</v>
      </c>
      <c r="S66" s="203">
        <f>SUM(S57:S59)</f>
        <v>90834.866999999969</v>
      </c>
      <c r="T66" s="203">
        <f t="shared" ref="T66" si="191">SUM(T57:T59)</f>
        <v>90275.416000000056</v>
      </c>
      <c r="U66" s="203">
        <f t="shared" ref="U66:V66" si="192">SUM(U57:U59)</f>
        <v>87840.50900000002</v>
      </c>
      <c r="V66" s="203">
        <f t="shared" si="192"/>
        <v>78765.768000000011</v>
      </c>
      <c r="W66" s="203">
        <f t="shared" ref="W66:Y66" si="193">SUM(W57:W59)</f>
        <v>86377.072000000029</v>
      </c>
      <c r="X66" s="203">
        <f t="shared" ref="X66" si="194">SUM(X57:X59)</f>
        <v>89234.974000000002</v>
      </c>
      <c r="Y66" s="203">
        <f t="shared" si="193"/>
        <v>95872.349999999919</v>
      </c>
      <c r="Z66" s="3">
        <f>IF(Z59="","",SUM(Z57:Z59))</f>
        <v>127297.04599999994</v>
      </c>
      <c r="AA66" s="67">
        <f t="shared" si="151"/>
        <v>0.32777642354651837</v>
      </c>
      <c r="AC66" s="263">
        <f t="shared" si="165"/>
        <v>1.8380654168220978</v>
      </c>
      <c r="AD66" s="206">
        <f t="shared" si="165"/>
        <v>1.8450697519866253</v>
      </c>
      <c r="AE66" s="206">
        <f t="shared" si="177"/>
        <v>1.959075682997454</v>
      </c>
      <c r="AF66" s="206">
        <f t="shared" si="177"/>
        <v>2.4233752876986996</v>
      </c>
      <c r="AG66" s="206">
        <f t="shared" si="177"/>
        <v>2.1920904931579916</v>
      </c>
      <c r="AH66" s="206">
        <f t="shared" si="177"/>
        <v>2.2391870503138653</v>
      </c>
      <c r="AI66" s="206">
        <f t="shared" si="177"/>
        <v>2.4242360299240122</v>
      </c>
      <c r="AJ66" s="206">
        <f t="shared" si="177"/>
        <v>2.5715539339350846</v>
      </c>
      <c r="AK66" s="206">
        <f t="shared" si="178"/>
        <v>2.7634491770161973</v>
      </c>
      <c r="AL66" s="206">
        <f t="shared" si="178"/>
        <v>2.6658988480384811</v>
      </c>
      <c r="AM66" s="206">
        <f t="shared" ref="AM66" si="195">(Z66/L66)*10</f>
        <v>2.636972042848952</v>
      </c>
      <c r="AN66" s="67">
        <f t="shared" ref="AN66" si="196">IF(AM66="","",(AM66-AL66)/AL66)</f>
        <v>-1.0850676202817247E-2</v>
      </c>
    </row>
    <row r="67" spans="1:40" ht="20.100000000000001" customHeight="1" thickBot="1" x14ac:dyDescent="0.3">
      <c r="A67" s="150" t="s">
        <v>92</v>
      </c>
      <c r="B67" s="261">
        <f>SUM(B60:B62)</f>
        <v>301452.82000000007</v>
      </c>
      <c r="C67" s="204">
        <f>SUM(C60:C62)</f>
        <v>388105.86999999988</v>
      </c>
      <c r="D67" s="204">
        <f>IF(D62="","",SUM(D60:D62))</f>
        <v>380957.63999999966</v>
      </c>
      <c r="E67" s="204">
        <f t="shared" ref="E67:F67" si="197">IF(E62="","",SUM(E60:E62))</f>
        <v>378869.0400000001</v>
      </c>
      <c r="F67" s="204">
        <f t="shared" si="197"/>
        <v>396865.16000000021</v>
      </c>
      <c r="G67" s="204">
        <f t="shared" ref="G67:L67" si="198">IF(G62="","",SUM(G60:G62))</f>
        <v>336903.74</v>
      </c>
      <c r="H67" s="204">
        <f t="shared" si="198"/>
        <v>311374.30999999976</v>
      </c>
      <c r="I67" s="204">
        <f t="shared" ref="I67:K67" si="199">IF(I62="","",SUM(I60:I62))</f>
        <v>337617.05000000005</v>
      </c>
      <c r="J67" s="204">
        <f t="shared" ref="J67" si="200">IF(J62="","",SUM(J60:J62))</f>
        <v>314895.03000000003</v>
      </c>
      <c r="K67" s="151">
        <f t="shared" si="199"/>
        <v>372869.66999999958</v>
      </c>
      <c r="L67" s="190">
        <f t="shared" si="198"/>
        <v>487989.63999999996</v>
      </c>
      <c r="M67" s="70">
        <f t="shared" si="150"/>
        <v>0.30874050442343703</v>
      </c>
      <c r="O67" s="137" t="s">
        <v>92</v>
      </c>
      <c r="P67" s="261">
        <f>SUM(P60:P62)</f>
        <v>63838.016000000018</v>
      </c>
      <c r="Q67" s="204">
        <f>SUM(Q60:Q62)</f>
        <v>79380.659999999989</v>
      </c>
      <c r="R67" s="204">
        <f>IF(R62="","",SUM(R60:R62))</f>
        <v>89950.456999999995</v>
      </c>
      <c r="S67" s="204">
        <f>IF(S62="","",SUM(S60:S62))</f>
        <v>90706.435000000056</v>
      </c>
      <c r="T67" s="204">
        <f t="shared" ref="T67" si="201">IF(T62="","",SUM(T60:T62))</f>
        <v>98610.478999999992</v>
      </c>
      <c r="U67" s="204">
        <f t="shared" ref="U67:Z67" si="202">IF(U62="","",SUM(U60:U62))</f>
        <v>84566.343999999997</v>
      </c>
      <c r="V67" s="204">
        <f t="shared" si="202"/>
        <v>90045.485000000015</v>
      </c>
      <c r="W67" s="204">
        <f t="shared" ref="W67:Y67" si="203">IF(W62="","",SUM(W60:W62))</f>
        <v>94962.186000000016</v>
      </c>
      <c r="X67" s="204">
        <f t="shared" ref="X67" si="204">IF(X62="","",SUM(X60:X62))</f>
        <v>95886.888999999996</v>
      </c>
      <c r="Y67" s="204">
        <f t="shared" si="203"/>
        <v>103388.92400000004</v>
      </c>
      <c r="Z67" s="151">
        <f t="shared" si="202"/>
        <v>139078.94299999997</v>
      </c>
      <c r="AA67" s="70">
        <f t="shared" si="151"/>
        <v>0.34520157110833183</v>
      </c>
      <c r="AC67" s="265">
        <f t="shared" si="165"/>
        <v>2.1176785143360082</v>
      </c>
      <c r="AD67" s="207">
        <f t="shared" si="165"/>
        <v>2.0453352071175841</v>
      </c>
      <c r="AE67" s="207">
        <f t="shared" ref="AE67:AJ67" si="205">IF(R62="","",(R67/D67)*10)</f>
        <v>2.3611669003409426</v>
      </c>
      <c r="AF67" s="207">
        <f t="shared" si="205"/>
        <v>2.3941369028200361</v>
      </c>
      <c r="AG67" s="207">
        <f t="shared" si="205"/>
        <v>2.4847350923925884</v>
      </c>
      <c r="AH67" s="207">
        <f t="shared" si="205"/>
        <v>2.5101040433685897</v>
      </c>
      <c r="AI67" s="207">
        <f t="shared" si="205"/>
        <v>2.8918726467832263</v>
      </c>
      <c r="AJ67" s="207">
        <f t="shared" si="205"/>
        <v>2.8127189074129992</v>
      </c>
      <c r="AK67" s="207">
        <f t="shared" ref="AK67:AM67" si="206">IF(X62="","",(X67/J67)*10)</f>
        <v>3.0450429465336426</v>
      </c>
      <c r="AL67" s="207">
        <f t="shared" si="206"/>
        <v>2.7727898597920331</v>
      </c>
      <c r="AM67" s="207">
        <f t="shared" si="206"/>
        <v>2.8500388450869569</v>
      </c>
      <c r="AN67" s="70">
        <f t="shared" si="152"/>
        <v>2.785966091953241E-2</v>
      </c>
    </row>
    <row r="68" spans="1:40" x14ac:dyDescent="0.25">
      <c r="B68" s="147"/>
      <c r="C68" s="147"/>
      <c r="D68" s="147"/>
      <c r="E68" s="147"/>
      <c r="F68" s="147"/>
      <c r="G68" s="147"/>
      <c r="H68" s="147"/>
      <c r="I68" s="147"/>
      <c r="J68" s="147"/>
      <c r="K68" s="147"/>
      <c r="L68" s="147"/>
      <c r="P68" s="147"/>
      <c r="Q68" s="147"/>
      <c r="R68" s="147"/>
      <c r="S68" s="147"/>
      <c r="T68" s="147"/>
      <c r="U68" s="147"/>
      <c r="V68" s="147"/>
      <c r="W68" s="147"/>
      <c r="X68" s="147"/>
      <c r="Y68" s="147"/>
      <c r="Z68" s="147"/>
    </row>
  </sheetData>
  <mergeCells count="24">
    <mergeCell ref="A26:A27"/>
    <mergeCell ref="B26:L26"/>
    <mergeCell ref="M26:M27"/>
    <mergeCell ref="O26:O27"/>
    <mergeCell ref="P4:Z4"/>
    <mergeCell ref="A4:A5"/>
    <mergeCell ref="B4:L4"/>
    <mergeCell ref="M4:M5"/>
    <mergeCell ref="O4:O5"/>
    <mergeCell ref="P26:Z26"/>
    <mergeCell ref="AA26:AA27"/>
    <mergeCell ref="AC26:AM26"/>
    <mergeCell ref="AN26:AN27"/>
    <mergeCell ref="AC4:AM4"/>
    <mergeCell ref="AN4:AN5"/>
    <mergeCell ref="AA4:AA5"/>
    <mergeCell ref="AC48:AM48"/>
    <mergeCell ref="AN48:AN49"/>
    <mergeCell ref="P48:Z48"/>
    <mergeCell ref="AA48:AA49"/>
    <mergeCell ref="A48:A49"/>
    <mergeCell ref="B48:L48"/>
    <mergeCell ref="M48:M49"/>
    <mergeCell ref="O48:O49"/>
  </mergeCells>
  <pageMargins left="0.70866141732283472" right="0.70866141732283472" top="0.74803149606299213" bottom="0.74803149606299213" header="0.31496062992125984" footer="0.31496062992125984"/>
  <pageSetup paperSize="9" scale="40" fitToHeight="2" orientation="landscape" horizontalDpi="4294967292" r:id="rId1"/>
  <ignoredErrors>
    <ignoredError sqref="P20:W23 B20:I23 B42:I45 P42:W45 B64:I67 P64:W67 Y64:Z67 K64:L67 Y20:Z23 K20:L23 K42:K45 Y42:Z45 A41 L42:L44 J20:J23 J42:J45 J64:J67 X64:X67 X42:X45 X20:X23" formulaRange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44" id="{F6B00361-CA12-4618-B76B-700151C6935B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M7:M23</xm:sqref>
        </x14:conditionalFormatting>
        <x14:conditionalFormatting xmlns:xm="http://schemas.microsoft.com/office/excel/2006/main">
          <x14:cfRule type="iconSet" priority="39" id="{2FCE0F4A-BED9-4F79-8128-56F4F28EF42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AN7:AN18</xm:sqref>
        </x14:conditionalFormatting>
        <x14:conditionalFormatting xmlns:xm="http://schemas.microsoft.com/office/excel/2006/main">
          <x14:cfRule type="iconSet" priority="37" id="{9FB5C3C4-3763-435C-ABD3-DC4AB82B89B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AA7:AA23</xm:sqref>
        </x14:conditionalFormatting>
        <x14:conditionalFormatting xmlns:xm="http://schemas.microsoft.com/office/excel/2006/main">
          <x14:cfRule type="iconSet" priority="18" id="{7FAB90C6-0B3D-4411-83C1-B640335AB63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M29:M45</xm:sqref>
        </x14:conditionalFormatting>
        <x14:conditionalFormatting xmlns:xm="http://schemas.microsoft.com/office/excel/2006/main">
          <x14:cfRule type="iconSet" priority="15" id="{35D524CD-2096-46E7-B568-AAE528611FA5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AN29:AN40</xm:sqref>
        </x14:conditionalFormatting>
        <x14:conditionalFormatting xmlns:xm="http://schemas.microsoft.com/office/excel/2006/main">
          <x14:cfRule type="iconSet" priority="13" id="{7462860E-F239-4BFB-9719-A6BE72303C1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AA29:AA45</xm:sqref>
        </x14:conditionalFormatting>
        <x14:conditionalFormatting xmlns:xm="http://schemas.microsoft.com/office/excel/2006/main">
          <x14:cfRule type="iconSet" priority="10" id="{A1387DF0-7CCF-4EDF-A94F-459D1EC0200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M51:M67</xm:sqref>
        </x14:conditionalFormatting>
        <x14:conditionalFormatting xmlns:xm="http://schemas.microsoft.com/office/excel/2006/main">
          <x14:cfRule type="iconSet" priority="7" id="{5080B736-A031-4143-BF20-B731D18C994B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AN51:AN67</xm:sqref>
        </x14:conditionalFormatting>
        <x14:conditionalFormatting xmlns:xm="http://schemas.microsoft.com/office/excel/2006/main">
          <x14:cfRule type="iconSet" priority="5" id="{013837BF-68D5-4AB3-8387-038EC102EED6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AA51:AA67</xm:sqref>
        </x14:conditionalFormatting>
        <x14:conditionalFormatting xmlns:xm="http://schemas.microsoft.com/office/excel/2006/main">
          <x14:cfRule type="iconSet" priority="2" id="{DF40D7E5-BABB-4CCA-B717-078C7444982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AN41:AN45</xm:sqref>
        </x14:conditionalFormatting>
        <x14:conditionalFormatting xmlns:xm="http://schemas.microsoft.com/office/excel/2006/main">
          <x14:cfRule type="iconSet" priority="1" id="{D2BA61B9-C564-40E3-8EB3-7A2DDB617925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AN19:AN23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Q70"/>
  <sheetViews>
    <sheetView showGridLines="0" topLeftCell="V1" workbookViewId="0">
      <selection activeCell="AM23" sqref="AM23"/>
    </sheetView>
  </sheetViews>
  <sheetFormatPr defaultRowHeight="15" x14ac:dyDescent="0.25"/>
  <cols>
    <col min="1" max="1" width="18.7109375" customWidth="1"/>
    <col min="13" max="13" width="10.140625" style="50" customWidth="1"/>
    <col min="14" max="14" width="1.7109375" customWidth="1"/>
    <col min="15" max="15" width="18.7109375" hidden="1" customWidth="1"/>
    <col min="27" max="27" width="10" style="50" customWidth="1"/>
    <col min="28" max="28" width="1.7109375" customWidth="1"/>
    <col min="40" max="40" width="10" style="50" customWidth="1"/>
    <col min="42" max="43" width="9.140625" style="129"/>
  </cols>
  <sheetData>
    <row r="1" spans="1:43" ht="15.75" x14ac:dyDescent="0.25">
      <c r="A1" s="6" t="s">
        <v>112</v>
      </c>
    </row>
    <row r="3" spans="1:43" ht="15.75" thickBot="1" x14ac:dyDescent="0.3">
      <c r="M3" s="280" t="s">
        <v>1</v>
      </c>
      <c r="AA3" s="176">
        <v>1000</v>
      </c>
      <c r="AN3" s="176" t="s">
        <v>51</v>
      </c>
    </row>
    <row r="4" spans="1:43" ht="20.100000000000001" customHeight="1" x14ac:dyDescent="0.25">
      <c r="A4" s="358" t="s">
        <v>3</v>
      </c>
      <c r="B4" s="360" t="s">
        <v>75</v>
      </c>
      <c r="C4" s="354"/>
      <c r="D4" s="354"/>
      <c r="E4" s="354"/>
      <c r="F4" s="354"/>
      <c r="G4" s="354"/>
      <c r="H4" s="354"/>
      <c r="I4" s="354"/>
      <c r="J4" s="354"/>
      <c r="K4" s="354"/>
      <c r="L4" s="355"/>
      <c r="M4" s="363" t="s">
        <v>133</v>
      </c>
      <c r="O4" s="361" t="s">
        <v>3</v>
      </c>
      <c r="P4" s="353" t="s">
        <v>75</v>
      </c>
      <c r="Q4" s="354"/>
      <c r="R4" s="354"/>
      <c r="S4" s="354"/>
      <c r="T4" s="354"/>
      <c r="U4" s="354"/>
      <c r="V4" s="354"/>
      <c r="W4" s="354"/>
      <c r="X4" s="354"/>
      <c r="Y4" s="354"/>
      <c r="Z4" s="355"/>
      <c r="AA4" s="365" t="s">
        <v>133</v>
      </c>
      <c r="AC4" s="353" t="s">
        <v>75</v>
      </c>
      <c r="AD4" s="354"/>
      <c r="AE4" s="354"/>
      <c r="AF4" s="354"/>
      <c r="AG4" s="354"/>
      <c r="AH4" s="354"/>
      <c r="AI4" s="354"/>
      <c r="AJ4" s="354"/>
      <c r="AK4" s="354"/>
      <c r="AL4" s="354"/>
      <c r="AM4" s="355"/>
      <c r="AN4" s="363" t="s">
        <v>133</v>
      </c>
    </row>
    <row r="5" spans="1:43" ht="20.100000000000001" customHeight="1" thickBot="1" x14ac:dyDescent="0.3">
      <c r="A5" s="359"/>
      <c r="B5" s="120">
        <v>2010</v>
      </c>
      <c r="C5" s="183">
        <v>2011</v>
      </c>
      <c r="D5" s="183">
        <v>2012</v>
      </c>
      <c r="E5" s="183">
        <v>2013</v>
      </c>
      <c r="F5" s="183">
        <v>2014</v>
      </c>
      <c r="G5" s="183">
        <v>2015</v>
      </c>
      <c r="H5" s="183">
        <v>2016</v>
      </c>
      <c r="I5" s="183">
        <v>2017</v>
      </c>
      <c r="J5" s="183">
        <v>2018</v>
      </c>
      <c r="K5" s="183">
        <v>2019</v>
      </c>
      <c r="L5" s="181">
        <v>2020</v>
      </c>
      <c r="M5" s="364"/>
      <c r="O5" s="362"/>
      <c r="P5" s="31">
        <v>2010</v>
      </c>
      <c r="Q5" s="183">
        <v>2011</v>
      </c>
      <c r="R5" s="183">
        <v>2012</v>
      </c>
      <c r="S5" s="183">
        <v>2013</v>
      </c>
      <c r="T5" s="183">
        <v>2014</v>
      </c>
      <c r="U5" s="183">
        <v>2015</v>
      </c>
      <c r="V5" s="183">
        <v>2016</v>
      </c>
      <c r="W5" s="183">
        <v>2017</v>
      </c>
      <c r="X5" s="183">
        <v>2018</v>
      </c>
      <c r="Y5" s="183">
        <v>2019</v>
      </c>
      <c r="Z5" s="181">
        <v>2020</v>
      </c>
      <c r="AA5" s="366"/>
      <c r="AC5" s="31">
        <v>2010</v>
      </c>
      <c r="AD5" s="183">
        <v>2011</v>
      </c>
      <c r="AE5" s="183">
        <v>2012</v>
      </c>
      <c r="AF5" s="183">
        <v>2013</v>
      </c>
      <c r="AG5" s="183">
        <v>2014</v>
      </c>
      <c r="AH5" s="183">
        <v>2015</v>
      </c>
      <c r="AI5" s="183">
        <v>2016</v>
      </c>
      <c r="AJ5" s="183">
        <v>2017</v>
      </c>
      <c r="AK5" s="183">
        <v>2018</v>
      </c>
      <c r="AL5" s="183">
        <v>2019</v>
      </c>
      <c r="AM5" s="181">
        <v>2020</v>
      </c>
      <c r="AN5" s="364"/>
      <c r="AP5" s="131">
        <v>2013</v>
      </c>
      <c r="AQ5" s="131">
        <v>2014</v>
      </c>
    </row>
    <row r="6" spans="1:43" ht="3" customHeight="1" thickBot="1" x14ac:dyDescent="0.3">
      <c r="A6" s="132"/>
      <c r="B6" s="156"/>
      <c r="C6" s="156"/>
      <c r="D6" s="156"/>
      <c r="E6" s="156"/>
      <c r="F6" s="156"/>
      <c r="G6" s="156"/>
      <c r="H6" s="156"/>
      <c r="I6" s="156"/>
      <c r="J6" s="156"/>
      <c r="K6" s="156"/>
      <c r="L6" s="156"/>
      <c r="M6" s="175"/>
      <c r="N6" s="8"/>
      <c r="O6" s="132"/>
      <c r="P6" s="156"/>
      <c r="Q6" s="156"/>
      <c r="R6" s="156"/>
      <c r="S6" s="156"/>
      <c r="T6" s="156"/>
      <c r="U6" s="156"/>
      <c r="V6" s="156"/>
      <c r="W6" s="156"/>
      <c r="X6" s="156"/>
      <c r="Y6" s="156"/>
      <c r="Z6" s="156"/>
      <c r="AA6" s="175"/>
      <c r="AB6" s="8"/>
      <c r="AC6" s="131"/>
      <c r="AD6" s="131"/>
      <c r="AE6" s="131"/>
      <c r="AF6" s="131"/>
      <c r="AG6" s="131"/>
      <c r="AH6" s="131"/>
      <c r="AI6" s="131"/>
      <c r="AJ6" s="131"/>
      <c r="AK6" s="131"/>
      <c r="AL6" s="131"/>
      <c r="AM6" s="131"/>
      <c r="AN6" s="177"/>
    </row>
    <row r="7" spans="1:43" ht="20.100000000000001" customHeight="1" x14ac:dyDescent="0.25">
      <c r="A7" s="148" t="s">
        <v>77</v>
      </c>
      <c r="B7" s="46">
        <v>112208.21</v>
      </c>
      <c r="C7" s="202">
        <v>125412.47000000002</v>
      </c>
      <c r="D7" s="202">
        <v>111648.51</v>
      </c>
      <c r="E7" s="202">
        <v>101032.48999999999</v>
      </c>
      <c r="F7" s="202">
        <v>181499.08999999997</v>
      </c>
      <c r="G7" s="202">
        <v>165515.38999999981</v>
      </c>
      <c r="H7" s="202">
        <v>127441.33000000005</v>
      </c>
      <c r="I7" s="202">
        <v>165564.63999999996</v>
      </c>
      <c r="J7" s="279">
        <v>109414.48</v>
      </c>
      <c r="K7" s="279">
        <v>201133.06000000006</v>
      </c>
      <c r="L7" s="140">
        <v>236927.38999999998</v>
      </c>
      <c r="M7" s="76">
        <f>IF(L7="","",(L7-K7)/K7)</f>
        <v>0.17796343375872628</v>
      </c>
      <c r="O7" s="134" t="s">
        <v>77</v>
      </c>
      <c r="P7" s="46">
        <v>5046.811999999999</v>
      </c>
      <c r="Q7" s="202">
        <v>5419.8780000000006</v>
      </c>
      <c r="R7" s="202">
        <v>5376.692</v>
      </c>
      <c r="S7" s="202">
        <v>8185.9700000000021</v>
      </c>
      <c r="T7" s="202">
        <v>9253.7109999999993</v>
      </c>
      <c r="U7" s="202">
        <v>8018.4579999999987</v>
      </c>
      <c r="V7" s="202">
        <v>7549.5260000000026</v>
      </c>
      <c r="W7" s="202">
        <v>9256.76</v>
      </c>
      <c r="X7" s="202">
        <v>8533.8520000000008</v>
      </c>
      <c r="Y7" s="202">
        <v>12162.243000000011</v>
      </c>
      <c r="Z7" s="140">
        <v>14039.504000000006</v>
      </c>
      <c r="AA7" s="76">
        <f>IF(Z7="","",(Z7-Y7)/Y7)</f>
        <v>0.15435154518784019</v>
      </c>
      <c r="AC7" s="152">
        <f t="shared" ref="AC7:AC16" si="0">(P7/B7)*10</f>
        <v>0.44977207995742902</v>
      </c>
      <c r="AD7" s="205">
        <f t="shared" ref="AD7:AD16" si="1">(Q7/C7)*10</f>
        <v>0.43216420185329257</v>
      </c>
      <c r="AE7" s="205">
        <f t="shared" ref="AE7:AE16" si="2">(R7/D7)*10</f>
        <v>0.48157310832003042</v>
      </c>
      <c r="AF7" s="205">
        <f t="shared" ref="AF7:AF16" si="3">(S7/E7)*10</f>
        <v>0.81023144139078462</v>
      </c>
      <c r="AG7" s="205">
        <f t="shared" ref="AG7:AG16" si="4">(T7/F7)*10</f>
        <v>0.50984889235532815</v>
      </c>
      <c r="AH7" s="205">
        <f t="shared" ref="AH7:AH16" si="5">(U7/G7)*10</f>
        <v>0.48445392298565154</v>
      </c>
      <c r="AI7" s="205">
        <f t="shared" ref="AI7:AI16" si="6">(V7/H7)*10</f>
        <v>0.5923922796474268</v>
      </c>
      <c r="AJ7" s="205">
        <f t="shared" ref="AJ7:AJ22" si="7">(W7/I7)*10</f>
        <v>0.55910247502123656</v>
      </c>
      <c r="AK7" s="205">
        <f t="shared" ref="AK7:AM22" si="8">(X7/J7)*10</f>
        <v>0.77995636409367397</v>
      </c>
      <c r="AL7" s="205">
        <f t="shared" si="8"/>
        <v>0.6046864200246348</v>
      </c>
      <c r="AM7" s="205">
        <f t="shared" si="8"/>
        <v>0.59256568014360878</v>
      </c>
      <c r="AN7" s="76">
        <f>IF(AM7="","",(AM7-AL7)/AL7)</f>
        <v>-2.0044670228466888E-2</v>
      </c>
      <c r="AP7" s="135"/>
      <c r="AQ7" s="135"/>
    </row>
    <row r="8" spans="1:43" ht="20.100000000000001" customHeight="1" x14ac:dyDescent="0.25">
      <c r="A8" s="149" t="s">
        <v>78</v>
      </c>
      <c r="B8" s="25">
        <v>103876.33999999997</v>
      </c>
      <c r="C8" s="203">
        <v>109703.67999999998</v>
      </c>
      <c r="D8" s="203">
        <v>90718.43</v>
      </c>
      <c r="E8" s="203">
        <v>91462.49</v>
      </c>
      <c r="F8" s="203">
        <v>178750.52</v>
      </c>
      <c r="G8" s="203">
        <v>189327.78999999998</v>
      </c>
      <c r="H8" s="203">
        <v>161032.97</v>
      </c>
      <c r="I8" s="203">
        <v>180460.41999999998</v>
      </c>
      <c r="J8" s="277">
        <v>101818.13</v>
      </c>
      <c r="K8" s="277">
        <v>239012.20999999988</v>
      </c>
      <c r="L8" s="3">
        <v>200588.72000000015</v>
      </c>
      <c r="M8" s="67">
        <f t="shared" ref="M8:M23" si="9">IF(L8="","",(L8-K8)/K8)</f>
        <v>-0.16075952772454491</v>
      </c>
      <c r="O8" s="134" t="s">
        <v>78</v>
      </c>
      <c r="P8" s="25">
        <v>4875.3999999999996</v>
      </c>
      <c r="Q8" s="203">
        <v>5047.22</v>
      </c>
      <c r="R8" s="203">
        <v>4979.2489999999998</v>
      </c>
      <c r="S8" s="203">
        <v>7645.0780000000004</v>
      </c>
      <c r="T8" s="203">
        <v>9124.9479999999967</v>
      </c>
      <c r="U8" s="203">
        <v>9271.5960000000014</v>
      </c>
      <c r="V8" s="203">
        <v>8398.7909999999993</v>
      </c>
      <c r="W8" s="203">
        <v>10079.532000000001</v>
      </c>
      <c r="X8" s="203">
        <v>9493.3809999999994</v>
      </c>
      <c r="Y8" s="203">
        <v>13827.452000000008</v>
      </c>
      <c r="Z8" s="3">
        <v>13025.930999999986</v>
      </c>
      <c r="AA8" s="67">
        <f t="shared" ref="AA8:AA23" si="10">IF(Z8="","",(Z8-Y8)/Y8)</f>
        <v>-5.7965921704159373E-2</v>
      </c>
      <c r="AC8" s="154">
        <f t="shared" si="0"/>
        <v>0.46934653261753362</v>
      </c>
      <c r="AD8" s="206">
        <f t="shared" si="1"/>
        <v>0.46007754707955117</v>
      </c>
      <c r="AE8" s="206">
        <f t="shared" si="2"/>
        <v>0.54886851547144277</v>
      </c>
      <c r="AF8" s="206">
        <f t="shared" si="3"/>
        <v>0.83587031142493495</v>
      </c>
      <c r="AG8" s="206">
        <f t="shared" si="4"/>
        <v>0.51048511635099003</v>
      </c>
      <c r="AH8" s="206">
        <f t="shared" si="5"/>
        <v>0.48971130968147902</v>
      </c>
      <c r="AI8" s="206">
        <f t="shared" si="6"/>
        <v>0.52155723141664712</v>
      </c>
      <c r="AJ8" s="206">
        <f t="shared" si="7"/>
        <v>0.55854530317506745</v>
      </c>
      <c r="AK8" s="206">
        <f t="shared" si="8"/>
        <v>0.93238610844650149</v>
      </c>
      <c r="AL8" s="206">
        <f t="shared" si="8"/>
        <v>0.57852492138372413</v>
      </c>
      <c r="AM8" s="206">
        <f t="shared" si="8"/>
        <v>0.64938502025437805</v>
      </c>
      <c r="AN8" s="67">
        <f t="shared" ref="AN8:AN23" si="11">IF(AM8="","",(AM8-AL8)/AL8)</f>
        <v>0.12248409057499153</v>
      </c>
      <c r="AP8" s="135"/>
      <c r="AQ8" s="135"/>
    </row>
    <row r="9" spans="1:43" ht="20.100000000000001" customHeight="1" x14ac:dyDescent="0.25">
      <c r="A9" s="149" t="s">
        <v>79</v>
      </c>
      <c r="B9" s="25">
        <v>167912.4499999999</v>
      </c>
      <c r="C9" s="203">
        <v>125645.36999999997</v>
      </c>
      <c r="D9" s="203">
        <v>135794.10999999996</v>
      </c>
      <c r="E9" s="203">
        <v>78438.490000000034</v>
      </c>
      <c r="F9" s="203">
        <v>159258.74000000002</v>
      </c>
      <c r="G9" s="203">
        <v>179781.25999999998</v>
      </c>
      <c r="H9" s="203">
        <v>158298.96</v>
      </c>
      <c r="I9" s="203">
        <v>184761.43000000002</v>
      </c>
      <c r="J9" s="277">
        <v>133128.46</v>
      </c>
      <c r="K9" s="277">
        <v>209750.06999999989</v>
      </c>
      <c r="L9" s="3">
        <v>211179.16999999975</v>
      </c>
      <c r="M9" s="67">
        <f t="shared" si="9"/>
        <v>6.813346951444932E-3</v>
      </c>
      <c r="O9" s="134" t="s">
        <v>79</v>
      </c>
      <c r="P9" s="25">
        <v>7464.3919999999998</v>
      </c>
      <c r="Q9" s="203">
        <v>5720.5099999999993</v>
      </c>
      <c r="R9" s="203">
        <v>6851.9379999999956</v>
      </c>
      <c r="S9" s="203">
        <v>7142.3209999999999</v>
      </c>
      <c r="T9" s="203">
        <v>8172.4949999999981</v>
      </c>
      <c r="U9" s="203">
        <v>8953.7059999999983</v>
      </c>
      <c r="V9" s="203">
        <v>8549.0249999999996</v>
      </c>
      <c r="W9" s="203">
        <v>9978.1299999999992</v>
      </c>
      <c r="X9" s="203">
        <v>10464.431</v>
      </c>
      <c r="Y9" s="203">
        <v>11853.17600000001</v>
      </c>
      <c r="Z9" s="3">
        <v>12759.970999999994</v>
      </c>
      <c r="AA9" s="67">
        <f t="shared" si="10"/>
        <v>7.6502280907664144E-2</v>
      </c>
      <c r="AC9" s="154">
        <f t="shared" si="0"/>
        <v>0.44454071154342661</v>
      </c>
      <c r="AD9" s="206">
        <f t="shared" si="1"/>
        <v>0.45529015514061527</v>
      </c>
      <c r="AE9" s="206">
        <f t="shared" si="2"/>
        <v>0.50458285709151873</v>
      </c>
      <c r="AF9" s="206">
        <f t="shared" si="3"/>
        <v>0.9105632961572816</v>
      </c>
      <c r="AG9" s="206">
        <f t="shared" si="4"/>
        <v>0.51315833592555093</v>
      </c>
      <c r="AH9" s="206">
        <f t="shared" si="5"/>
        <v>0.49803333228390984</v>
      </c>
      <c r="AI9" s="206">
        <f t="shared" si="6"/>
        <v>0.54005566429495178</v>
      </c>
      <c r="AJ9" s="206">
        <f t="shared" si="7"/>
        <v>0.54005481555322443</v>
      </c>
      <c r="AK9" s="206">
        <f t="shared" si="8"/>
        <v>0.78604011493860892</v>
      </c>
      <c r="AL9" s="206">
        <f t="shared" si="8"/>
        <v>0.56510951343186755</v>
      </c>
      <c r="AM9" s="206">
        <f t="shared" ref="AM9:AM10" si="12">(Z9/L9)*10</f>
        <v>0.60422488638439142</v>
      </c>
      <c r="AN9" s="67">
        <f t="shared" ref="AN9:AN10" si="13">IF(AM9="","",(AM9-AL9)/AL9)</f>
        <v>6.9217332256502215E-2</v>
      </c>
      <c r="AP9" s="135"/>
      <c r="AQ9" s="135"/>
    </row>
    <row r="10" spans="1:43" ht="20.100000000000001" customHeight="1" x14ac:dyDescent="0.25">
      <c r="A10" s="149" t="s">
        <v>80</v>
      </c>
      <c r="B10" s="25">
        <v>170409.85000000006</v>
      </c>
      <c r="C10" s="203">
        <v>125525.65000000001</v>
      </c>
      <c r="D10" s="203">
        <v>131142.06000000003</v>
      </c>
      <c r="E10" s="203">
        <v>111314.47999999998</v>
      </c>
      <c r="F10" s="203">
        <v>139455.4</v>
      </c>
      <c r="G10" s="203">
        <v>172871.54000000007</v>
      </c>
      <c r="H10" s="203">
        <v>120913.15000000001</v>
      </c>
      <c r="I10" s="203">
        <v>195875.86000000002</v>
      </c>
      <c r="J10" s="277">
        <v>151821.34</v>
      </c>
      <c r="K10" s="277">
        <v>244932.87999999998</v>
      </c>
      <c r="L10" s="3">
        <v>230577.15000000011</v>
      </c>
      <c r="M10" s="67">
        <f t="shared" si="9"/>
        <v>-5.8610873313537433E-2</v>
      </c>
      <c r="O10" s="134" t="s">
        <v>80</v>
      </c>
      <c r="P10" s="25">
        <v>7083.5199999999986</v>
      </c>
      <c r="Q10" s="203">
        <v>5734.7760000000007</v>
      </c>
      <c r="R10" s="203">
        <v>6986.2150000000011</v>
      </c>
      <c r="S10" s="203">
        <v>8949.2860000000001</v>
      </c>
      <c r="T10" s="203">
        <v>7735.4290000000001</v>
      </c>
      <c r="U10" s="203">
        <v>8580.4020000000019</v>
      </c>
      <c r="V10" s="203">
        <v>6742.456000000001</v>
      </c>
      <c r="W10" s="203">
        <v>10425.911000000004</v>
      </c>
      <c r="X10" s="203">
        <v>11541.549000000001</v>
      </c>
      <c r="Y10" s="203">
        <v>13024.388999999997</v>
      </c>
      <c r="Z10" s="3">
        <v>13778.058000000006</v>
      </c>
      <c r="AA10" s="67">
        <f t="shared" si="10"/>
        <v>5.7865977436638995E-2</v>
      </c>
      <c r="AC10" s="154">
        <f t="shared" si="0"/>
        <v>0.41567550232571626</v>
      </c>
      <c r="AD10" s="206">
        <f t="shared" si="1"/>
        <v>0.45686088859129592</v>
      </c>
      <c r="AE10" s="206">
        <f t="shared" si="2"/>
        <v>0.53272115749897475</v>
      </c>
      <c r="AF10" s="206">
        <f t="shared" si="3"/>
        <v>0.80396422819385238</v>
      </c>
      <c r="AG10" s="206">
        <f t="shared" si="4"/>
        <v>0.55468838065790216</v>
      </c>
      <c r="AH10" s="206">
        <f t="shared" si="5"/>
        <v>0.49634555231011412</v>
      </c>
      <c r="AI10" s="206">
        <f t="shared" si="6"/>
        <v>0.55762801647298088</v>
      </c>
      <c r="AJ10" s="206">
        <f t="shared" si="7"/>
        <v>0.53227135799174041</v>
      </c>
      <c r="AK10" s="206">
        <f t="shared" si="8"/>
        <v>0.76020597631400177</v>
      </c>
      <c r="AL10" s="206">
        <f t="shared" si="8"/>
        <v>0.53175339301117919</v>
      </c>
      <c r="AM10" s="206">
        <f t="shared" si="12"/>
        <v>0.59754654786911887</v>
      </c>
      <c r="AN10" s="67">
        <f t="shared" si="13"/>
        <v>0.12372869778107179</v>
      </c>
      <c r="AP10" s="135"/>
      <c r="AQ10" s="135"/>
    </row>
    <row r="11" spans="1:43" ht="20.100000000000001" customHeight="1" x14ac:dyDescent="0.25">
      <c r="A11" s="149" t="s">
        <v>81</v>
      </c>
      <c r="B11" s="25">
        <v>105742.86999999997</v>
      </c>
      <c r="C11" s="203">
        <v>146772.35999999993</v>
      </c>
      <c r="D11" s="203">
        <v>106191.60999999997</v>
      </c>
      <c r="E11" s="203">
        <v>156740.30999999991</v>
      </c>
      <c r="F11" s="203">
        <v>208322.54999999996</v>
      </c>
      <c r="G11" s="203">
        <v>182102.74999999991</v>
      </c>
      <c r="H11" s="203">
        <v>156318.05000000002</v>
      </c>
      <c r="I11" s="203">
        <v>208364.81999999995</v>
      </c>
      <c r="J11" s="277">
        <v>125043.04</v>
      </c>
      <c r="K11" s="277">
        <v>228431.58000000013</v>
      </c>
      <c r="L11" s="3">
        <v>188571.29999999996</v>
      </c>
      <c r="M11" s="67">
        <f t="shared" si="9"/>
        <v>-0.17449548788306832</v>
      </c>
      <c r="O11" s="134" t="s">
        <v>81</v>
      </c>
      <c r="P11" s="25">
        <v>5269.9080000000022</v>
      </c>
      <c r="Q11" s="203">
        <v>6791.5110000000022</v>
      </c>
      <c r="R11" s="203">
        <v>6331.175000000002</v>
      </c>
      <c r="S11" s="203">
        <v>12356.189000000002</v>
      </c>
      <c r="T11" s="203">
        <v>10013.188000000002</v>
      </c>
      <c r="U11" s="203">
        <v>9709.3430000000008</v>
      </c>
      <c r="V11" s="203">
        <v>9074.4239999999991</v>
      </c>
      <c r="W11" s="203">
        <v>11193.306000000002</v>
      </c>
      <c r="X11" s="203">
        <v>12484.621999999999</v>
      </c>
      <c r="Y11" s="203">
        <v>12392.851000000002</v>
      </c>
      <c r="Z11" s="3">
        <v>9956.155999999999</v>
      </c>
      <c r="AA11" s="67">
        <f t="shared" si="10"/>
        <v>-0.19662101965076501</v>
      </c>
      <c r="AC11" s="154">
        <f t="shared" si="0"/>
        <v>0.4983700555886183</v>
      </c>
      <c r="AD11" s="206">
        <f t="shared" si="1"/>
        <v>0.46272411236012051</v>
      </c>
      <c r="AE11" s="206">
        <f t="shared" si="2"/>
        <v>0.59620293919642087</v>
      </c>
      <c r="AF11" s="206">
        <f t="shared" si="3"/>
        <v>0.78832235306922693</v>
      </c>
      <c r="AG11" s="206">
        <f t="shared" si="4"/>
        <v>0.48065790285305188</v>
      </c>
      <c r="AH11" s="206">
        <f t="shared" si="5"/>
        <v>0.53317937263440585</v>
      </c>
      <c r="AI11" s="206">
        <f t="shared" si="6"/>
        <v>0.58051031214885285</v>
      </c>
      <c r="AJ11" s="206">
        <f t="shared" si="7"/>
        <v>0.53719749811892448</v>
      </c>
      <c r="AK11" s="206">
        <f t="shared" si="8"/>
        <v>0.99842598196588939</v>
      </c>
      <c r="AL11" s="206">
        <f t="shared" si="8"/>
        <v>0.54251916481950502</v>
      </c>
      <c r="AM11" s="206">
        <f t="shared" ref="AM11" si="14">(Z11/L11)*10</f>
        <v>0.52797832968219449</v>
      </c>
      <c r="AN11" s="67">
        <f t="shared" ref="AN11" si="15">IF(AM11="","",(AM11-AL11)/AL11)</f>
        <v>-2.6802435895786708E-2</v>
      </c>
      <c r="AP11" s="135"/>
      <c r="AQ11" s="135"/>
    </row>
    <row r="12" spans="1:43" ht="20.100000000000001" customHeight="1" x14ac:dyDescent="0.25">
      <c r="A12" s="149" t="s">
        <v>82</v>
      </c>
      <c r="B12" s="25">
        <v>173043.08000000005</v>
      </c>
      <c r="C12" s="203">
        <v>88557.569999999978</v>
      </c>
      <c r="D12" s="203">
        <v>121066.39000000004</v>
      </c>
      <c r="E12" s="203">
        <v>142381.43</v>
      </c>
      <c r="F12" s="203">
        <v>163673.44999999992</v>
      </c>
      <c r="G12" s="203">
        <v>227727.18000000014</v>
      </c>
      <c r="H12" s="203">
        <v>161332.92000000001</v>
      </c>
      <c r="I12" s="203">
        <v>247351.10999999993</v>
      </c>
      <c r="J12" s="277">
        <v>162707.32999999999</v>
      </c>
      <c r="K12" s="277">
        <v>248865.2099999999</v>
      </c>
      <c r="L12" s="3">
        <v>193248.36</v>
      </c>
      <c r="M12" s="67">
        <f t="shared" si="9"/>
        <v>-0.22348181973687661</v>
      </c>
      <c r="O12" s="134" t="s">
        <v>82</v>
      </c>
      <c r="P12" s="25">
        <v>8468.7459999999992</v>
      </c>
      <c r="Q12" s="203">
        <v>4467.674</v>
      </c>
      <c r="R12" s="203">
        <v>6989.1480000000029</v>
      </c>
      <c r="S12" s="203">
        <v>11275.52199999999</v>
      </c>
      <c r="T12" s="203">
        <v>8874.6120000000028</v>
      </c>
      <c r="U12" s="203">
        <v>11770.861000000004</v>
      </c>
      <c r="V12" s="203">
        <v>9513.2329999999984</v>
      </c>
      <c r="W12" s="203">
        <v>14562.611999999999</v>
      </c>
      <c r="X12" s="203">
        <v>13327.697</v>
      </c>
      <c r="Y12" s="203">
        <v>13834.111000000008</v>
      </c>
      <c r="Z12" s="3">
        <v>11930.902999999995</v>
      </c>
      <c r="AA12" s="67">
        <f t="shared" si="10"/>
        <v>-0.13757356724982273</v>
      </c>
      <c r="AC12" s="154">
        <f t="shared" si="0"/>
        <v>0.48940102083250003</v>
      </c>
      <c r="AD12" s="206">
        <f t="shared" si="1"/>
        <v>0.50449374344847098</v>
      </c>
      <c r="AE12" s="206">
        <f t="shared" si="2"/>
        <v>0.57729878622795316</v>
      </c>
      <c r="AF12" s="206">
        <f t="shared" si="3"/>
        <v>0.79192363779461905</v>
      </c>
      <c r="AG12" s="206">
        <f t="shared" si="4"/>
        <v>0.54221451310521085</v>
      </c>
      <c r="AH12" s="206">
        <f t="shared" si="5"/>
        <v>0.51688432623633229</v>
      </c>
      <c r="AI12" s="206">
        <f t="shared" si="6"/>
        <v>0.58966471319058733</v>
      </c>
      <c r="AJ12" s="206">
        <f t="shared" si="7"/>
        <v>0.5887425368740008</v>
      </c>
      <c r="AK12" s="206">
        <f t="shared" si="8"/>
        <v>0.81912087181321214</v>
      </c>
      <c r="AL12" s="206">
        <f t="shared" si="8"/>
        <v>0.55588770322698033</v>
      </c>
      <c r="AM12" s="206">
        <f t="shared" ref="AM12" si="16">(Z12/L12)*10</f>
        <v>0.61738702465573292</v>
      </c>
      <c r="AN12" s="67">
        <f t="shared" ref="AN12" si="17">IF(AM12="","",(AM12-AL12)/AL12)</f>
        <v>0.11063263510191582</v>
      </c>
      <c r="AP12" s="135"/>
      <c r="AQ12" s="135"/>
    </row>
    <row r="13" spans="1:43" ht="20.100000000000001" customHeight="1" x14ac:dyDescent="0.25">
      <c r="A13" s="149" t="s">
        <v>83</v>
      </c>
      <c r="B13" s="25">
        <v>153878.58000000007</v>
      </c>
      <c r="C13" s="203">
        <v>146271.1</v>
      </c>
      <c r="D13" s="203">
        <v>129654.32999999994</v>
      </c>
      <c r="E13" s="203">
        <v>179800.25999999989</v>
      </c>
      <c r="F13" s="203">
        <v>269493.00999999989</v>
      </c>
      <c r="G13" s="203">
        <v>237770.30999999997</v>
      </c>
      <c r="H13" s="203">
        <v>147807.46000000011</v>
      </c>
      <c r="I13" s="203">
        <v>207312.03999999983</v>
      </c>
      <c r="J13" s="277">
        <v>176929.32</v>
      </c>
      <c r="K13" s="277">
        <v>278687.1700000001</v>
      </c>
      <c r="L13" s="3">
        <v>267698.86000000016</v>
      </c>
      <c r="M13" s="67">
        <f t="shared" si="9"/>
        <v>-3.9428833412029463E-2</v>
      </c>
      <c r="O13" s="134" t="s">
        <v>83</v>
      </c>
      <c r="P13" s="25">
        <v>8304.4390000000039</v>
      </c>
      <c r="Q13" s="203">
        <v>7350.9219999999987</v>
      </c>
      <c r="R13" s="203">
        <v>8610.476999999999</v>
      </c>
      <c r="S13" s="203">
        <v>14121.920000000007</v>
      </c>
      <c r="T13" s="203">
        <v>13262.653999999999</v>
      </c>
      <c r="U13" s="203">
        <v>12363.967000000001</v>
      </c>
      <c r="V13" s="203">
        <v>8473.6030000000046</v>
      </c>
      <c r="W13" s="203">
        <v>11749.72900000001</v>
      </c>
      <c r="X13" s="203">
        <v>14347.144</v>
      </c>
      <c r="Y13" s="203">
        <v>14287.105000000005</v>
      </c>
      <c r="Z13" s="3">
        <v>15471.916000000001</v>
      </c>
      <c r="AA13" s="67">
        <f t="shared" si="10"/>
        <v>8.2928696891357317E-2</v>
      </c>
      <c r="AC13" s="154">
        <f t="shared" si="0"/>
        <v>0.53967478774498701</v>
      </c>
      <c r="AD13" s="206">
        <f t="shared" si="1"/>
        <v>0.50255463998014638</v>
      </c>
      <c r="AE13" s="206">
        <f t="shared" si="2"/>
        <v>0.66411025378018629</v>
      </c>
      <c r="AF13" s="206">
        <f t="shared" si="3"/>
        <v>0.78542266846555253</v>
      </c>
      <c r="AG13" s="206">
        <f t="shared" si="4"/>
        <v>0.49213350654252608</v>
      </c>
      <c r="AH13" s="206">
        <f t="shared" si="5"/>
        <v>0.51999625184490039</v>
      </c>
      <c r="AI13" s="206">
        <f t="shared" si="6"/>
        <v>0.57328655806682549</v>
      </c>
      <c r="AJ13" s="206">
        <f t="shared" si="7"/>
        <v>0.56676539384784497</v>
      </c>
      <c r="AK13" s="206">
        <f t="shared" si="8"/>
        <v>0.81089691635055172</v>
      </c>
      <c r="AL13" s="206">
        <f t="shared" si="8"/>
        <v>0.51265743593434887</v>
      </c>
      <c r="AM13" s="206">
        <f t="shared" ref="AM13" si="18">(Z13/L13)*10</f>
        <v>0.57795972683634111</v>
      </c>
      <c r="AN13" s="67">
        <f t="shared" ref="AN13" si="19">IF(AM13="","",(AM13-AL13)/AL13)</f>
        <v>0.12737997408147395</v>
      </c>
      <c r="AP13" s="135"/>
      <c r="AQ13" s="135"/>
    </row>
    <row r="14" spans="1:43" ht="20.100000000000001" customHeight="1" x14ac:dyDescent="0.25">
      <c r="A14" s="149" t="s">
        <v>84</v>
      </c>
      <c r="B14" s="25">
        <v>172907.80999999991</v>
      </c>
      <c r="C14" s="203">
        <v>197865.85999999996</v>
      </c>
      <c r="D14" s="203">
        <v>108818.47999999997</v>
      </c>
      <c r="E14" s="203">
        <v>128700.31000000001</v>
      </c>
      <c r="F14" s="203">
        <v>196874.73</v>
      </c>
      <c r="G14" s="203">
        <v>236496.18999999983</v>
      </c>
      <c r="H14" s="203">
        <v>161286.66999999981</v>
      </c>
      <c r="I14" s="203">
        <v>171590.03999999995</v>
      </c>
      <c r="J14" s="277">
        <v>192035.99</v>
      </c>
      <c r="K14" s="277">
        <v>296232.94000000058</v>
      </c>
      <c r="L14" s="3">
        <v>281973.56000000011</v>
      </c>
      <c r="M14" s="67">
        <f t="shared" si="9"/>
        <v>-4.8135700236443799E-2</v>
      </c>
      <c r="O14" s="134" t="s">
        <v>84</v>
      </c>
      <c r="P14" s="25">
        <v>7854.7379999999985</v>
      </c>
      <c r="Q14" s="203">
        <v>8326.2219999999998</v>
      </c>
      <c r="R14" s="203">
        <v>7079.4509999999991</v>
      </c>
      <c r="S14" s="203">
        <v>9224.3630000000012</v>
      </c>
      <c r="T14" s="203">
        <v>8588.8440000000028</v>
      </c>
      <c r="U14" s="203">
        <v>10903.496999999998</v>
      </c>
      <c r="V14" s="203">
        <v>9835.2980000000043</v>
      </c>
      <c r="W14" s="203">
        <v>10047.059999999994</v>
      </c>
      <c r="X14" s="203">
        <v>14565.781000000001</v>
      </c>
      <c r="Y14" s="203">
        <v>14770.591999999991</v>
      </c>
      <c r="Z14" s="3">
        <v>15569.043000000009</v>
      </c>
      <c r="AA14" s="67">
        <f t="shared" si="10"/>
        <v>5.405680422287866E-2</v>
      </c>
      <c r="AC14" s="154">
        <f t="shared" si="0"/>
        <v>0.45427317597741834</v>
      </c>
      <c r="AD14" s="206">
        <f t="shared" si="1"/>
        <v>0.4208013449111434</v>
      </c>
      <c r="AE14" s="206">
        <f t="shared" si="2"/>
        <v>0.65057433259497854</v>
      </c>
      <c r="AF14" s="206">
        <f t="shared" si="3"/>
        <v>0.71673199543963806</v>
      </c>
      <c r="AG14" s="206">
        <f t="shared" si="4"/>
        <v>0.436259341155668</v>
      </c>
      <c r="AH14" s="206">
        <f t="shared" si="5"/>
        <v>0.46104324133086483</v>
      </c>
      <c r="AI14" s="206">
        <f t="shared" si="6"/>
        <v>0.60980228558256033</v>
      </c>
      <c r="AJ14" s="206">
        <f t="shared" si="7"/>
        <v>0.58552699212611625</v>
      </c>
      <c r="AK14" s="206">
        <f t="shared" si="8"/>
        <v>0.75849224929139591</v>
      </c>
      <c r="AL14" s="206">
        <f t="shared" si="8"/>
        <v>0.49861409740591178</v>
      </c>
      <c r="AM14" s="206">
        <f t="shared" ref="AM14:AM15" si="20">(Z14/L14)*10</f>
        <v>0.55214549193903151</v>
      </c>
      <c r="AN14" s="67">
        <f t="shared" ref="AN14:AN15" si="21">IF(AM14="","",(AM14-AL14)/AL14)</f>
        <v>0.10736037109985859</v>
      </c>
      <c r="AP14" s="135"/>
      <c r="AQ14" s="135"/>
    </row>
    <row r="15" spans="1:43" ht="20.100000000000001" customHeight="1" x14ac:dyDescent="0.25">
      <c r="A15" s="149" t="s">
        <v>85</v>
      </c>
      <c r="B15" s="25">
        <v>184668.65</v>
      </c>
      <c r="C15" s="203">
        <v>144340.81999999992</v>
      </c>
      <c r="D15" s="203">
        <v>80105.51999999996</v>
      </c>
      <c r="E15" s="203">
        <v>122946.30000000002</v>
      </c>
      <c r="F15" s="203">
        <v>216355.29000000004</v>
      </c>
      <c r="G15" s="203">
        <v>152646.59000000005</v>
      </c>
      <c r="H15" s="203">
        <v>149729.00999999972</v>
      </c>
      <c r="I15" s="203">
        <v>137518.23999999996</v>
      </c>
      <c r="J15" s="277">
        <v>168129.57</v>
      </c>
      <c r="K15" s="277">
        <v>248455.1099999999</v>
      </c>
      <c r="L15" s="3">
        <v>185480.64999999988</v>
      </c>
      <c r="M15" s="67">
        <f t="shared" si="9"/>
        <v>-0.25346413684146019</v>
      </c>
      <c r="O15" s="134" t="s">
        <v>85</v>
      </c>
      <c r="P15" s="25">
        <v>8976.5390000000007</v>
      </c>
      <c r="Q15" s="203">
        <v>8231.4969999999994</v>
      </c>
      <c r="R15" s="203">
        <v>7380.0529999999981</v>
      </c>
      <c r="S15" s="203">
        <v>9158.0150000000012</v>
      </c>
      <c r="T15" s="203">
        <v>11920.680999999999</v>
      </c>
      <c r="U15" s="203">
        <v>8611.9049999999952</v>
      </c>
      <c r="V15" s="203">
        <v>9047.3699999999972</v>
      </c>
      <c r="W15" s="203">
        <v>10872.128000000008</v>
      </c>
      <c r="X15" s="203">
        <v>14500.5</v>
      </c>
      <c r="Y15" s="203">
        <v>13484.313000000007</v>
      </c>
      <c r="Z15" s="3">
        <v>12648.955999999991</v>
      </c>
      <c r="AA15" s="67">
        <f t="shared" si="10"/>
        <v>-6.1950282524591047E-2</v>
      </c>
      <c r="AC15" s="154">
        <f t="shared" si="0"/>
        <v>0.48608894904468092</v>
      </c>
      <c r="AD15" s="206">
        <f t="shared" si="1"/>
        <v>0.57028198953005838</v>
      </c>
      <c r="AE15" s="206">
        <f t="shared" si="2"/>
        <v>0.92129144158854492</v>
      </c>
      <c r="AF15" s="206">
        <f t="shared" si="3"/>
        <v>0.7448792684285741</v>
      </c>
      <c r="AG15" s="206">
        <f t="shared" si="4"/>
        <v>0.55097709882665669</v>
      </c>
      <c r="AH15" s="206">
        <f t="shared" si="5"/>
        <v>0.56417277320115655</v>
      </c>
      <c r="AI15" s="206">
        <f t="shared" si="6"/>
        <v>0.60424963739491866</v>
      </c>
      <c r="AJ15" s="206">
        <f t="shared" si="7"/>
        <v>0.79059534211607208</v>
      </c>
      <c r="AK15" s="206">
        <f t="shared" si="8"/>
        <v>0.86245982785776465</v>
      </c>
      <c r="AL15" s="206">
        <f t="shared" si="8"/>
        <v>0.54272632991931669</v>
      </c>
      <c r="AM15" s="206">
        <f t="shared" si="20"/>
        <v>0.68195555708910871</v>
      </c>
      <c r="AN15" s="67">
        <f t="shared" si="21"/>
        <v>0.25653671011408319</v>
      </c>
      <c r="AP15" s="135"/>
      <c r="AQ15" s="135"/>
    </row>
    <row r="16" spans="1:43" ht="20.100000000000001" customHeight="1" x14ac:dyDescent="0.25">
      <c r="A16" s="149" t="s">
        <v>86</v>
      </c>
      <c r="B16" s="25">
        <v>175049.21999999997</v>
      </c>
      <c r="C16" s="203">
        <v>101082.92000000001</v>
      </c>
      <c r="D16" s="203">
        <v>69030.890000000014</v>
      </c>
      <c r="E16" s="203">
        <v>154535.30999999976</v>
      </c>
      <c r="F16" s="203">
        <v>191998.53000000006</v>
      </c>
      <c r="G16" s="203">
        <v>123638.51</v>
      </c>
      <c r="H16" s="203">
        <v>139323.20999999988</v>
      </c>
      <c r="I16" s="203">
        <v>159510.34999999989</v>
      </c>
      <c r="J16" s="277">
        <v>217526.41</v>
      </c>
      <c r="K16" s="277">
        <v>280257.64000000013</v>
      </c>
      <c r="L16" s="3">
        <v>210776.75999999975</v>
      </c>
      <c r="M16" s="67">
        <f t="shared" si="9"/>
        <v>-0.24791788013343846</v>
      </c>
      <c r="O16" s="134" t="s">
        <v>86</v>
      </c>
      <c r="P16" s="25">
        <v>8917.1569999999974</v>
      </c>
      <c r="Q16" s="203">
        <v>6317.9840000000004</v>
      </c>
      <c r="R16" s="203">
        <v>6844.7550000000019</v>
      </c>
      <c r="S16" s="203">
        <v>12425.312000000002</v>
      </c>
      <c r="T16" s="203">
        <v>11852.688999999998</v>
      </c>
      <c r="U16" s="203">
        <v>8900.4360000000015</v>
      </c>
      <c r="V16" s="203">
        <v>10677.083000000001</v>
      </c>
      <c r="W16" s="203">
        <v>13098.086000000008</v>
      </c>
      <c r="X16" s="203">
        <v>16751.544000000002</v>
      </c>
      <c r="Y16" s="203">
        <v>17459.428999999986</v>
      </c>
      <c r="Z16" s="3">
        <v>13490.143000000005</v>
      </c>
      <c r="AA16" s="67">
        <f t="shared" si="10"/>
        <v>-0.22734340281116772</v>
      </c>
      <c r="AC16" s="154">
        <f t="shared" si="0"/>
        <v>0.50940855377704619</v>
      </c>
      <c r="AD16" s="206">
        <f t="shared" si="1"/>
        <v>0.62502982699747878</v>
      </c>
      <c r="AE16" s="206">
        <f t="shared" si="2"/>
        <v>0.99154958019518513</v>
      </c>
      <c r="AF16" s="206">
        <f t="shared" si="3"/>
        <v>0.80404355483546253</v>
      </c>
      <c r="AG16" s="206">
        <f t="shared" si="4"/>
        <v>0.61733227853359063</v>
      </c>
      <c r="AH16" s="206">
        <f t="shared" si="5"/>
        <v>0.71987570862832317</v>
      </c>
      <c r="AI16" s="206">
        <f t="shared" si="6"/>
        <v>0.76635350276526137</v>
      </c>
      <c r="AJ16" s="206">
        <f t="shared" si="7"/>
        <v>0.8211433301976967</v>
      </c>
      <c r="AK16" s="206">
        <f t="shared" si="8"/>
        <v>0.7700924223408091</v>
      </c>
      <c r="AL16" s="206">
        <f t="shared" si="8"/>
        <v>0.62297780713489115</v>
      </c>
      <c r="AM16" s="206">
        <f t="shared" ref="AM16" si="22">(Z16/L16)*10</f>
        <v>0.64002041781076924</v>
      </c>
      <c r="AN16" s="67">
        <f t="shared" ref="AN16" si="23">IF(AM16="","",(AM16-AL16)/AL16)</f>
        <v>2.7356689886366872E-2</v>
      </c>
      <c r="AP16" s="135"/>
      <c r="AQ16" s="135"/>
    </row>
    <row r="17" spans="1:43" ht="20.100000000000001" customHeight="1" x14ac:dyDescent="0.25">
      <c r="A17" s="149" t="s">
        <v>87</v>
      </c>
      <c r="B17" s="25">
        <v>143652.40999999997</v>
      </c>
      <c r="C17" s="203">
        <v>108321.03000000003</v>
      </c>
      <c r="D17" s="203">
        <v>126056.69</v>
      </c>
      <c r="E17" s="203">
        <v>102105.74999999991</v>
      </c>
      <c r="F17" s="203">
        <v>191150.96000000002</v>
      </c>
      <c r="G17" s="203">
        <v>143866.02999999988</v>
      </c>
      <c r="H17" s="203">
        <v>151239.86000000007</v>
      </c>
      <c r="I17" s="203">
        <v>135902.21999999988</v>
      </c>
      <c r="J17" s="277">
        <v>273890.25</v>
      </c>
      <c r="K17" s="277">
        <v>228067.11000000004</v>
      </c>
      <c r="L17" s="3">
        <v>231466.88000000015</v>
      </c>
      <c r="M17" s="67">
        <f t="shared" si="9"/>
        <v>1.4906884206144872E-2</v>
      </c>
      <c r="O17" s="134" t="s">
        <v>87</v>
      </c>
      <c r="P17" s="25">
        <v>8623.6640000000007</v>
      </c>
      <c r="Q17" s="203">
        <v>7729.3239999999987</v>
      </c>
      <c r="R17" s="203">
        <v>10518.219000000001</v>
      </c>
      <c r="S17" s="203">
        <v>7756.1780000000035</v>
      </c>
      <c r="T17" s="203">
        <v>12715.098000000002</v>
      </c>
      <c r="U17" s="203">
        <v>10229.966999999997</v>
      </c>
      <c r="V17" s="203">
        <v>10778.716999999997</v>
      </c>
      <c r="W17" s="203">
        <v>11138.637000000001</v>
      </c>
      <c r="X17" s="203">
        <v>18054.975999999999</v>
      </c>
      <c r="Y17" s="203">
        <v>15905.198000000008</v>
      </c>
      <c r="Z17" s="3">
        <v>15181.644000000002</v>
      </c>
      <c r="AA17" s="67">
        <f t="shared" si="10"/>
        <v>-4.5491668824242562E-2</v>
      </c>
      <c r="AC17" s="154">
        <f t="shared" ref="AC17:AD23" si="24">(P17/B17)*10</f>
        <v>0.60031460662581315</v>
      </c>
      <c r="AD17" s="206">
        <f t="shared" si="24"/>
        <v>0.71355709966938063</v>
      </c>
      <c r="AE17" s="206">
        <f t="shared" ref="AE17:AH19" si="25">IF(R17="","",(R17/D17)*10)</f>
        <v>0.83440387019522733</v>
      </c>
      <c r="AF17" s="206">
        <f t="shared" si="25"/>
        <v>0.75962205850307263</v>
      </c>
      <c r="AG17" s="206">
        <f t="shared" si="25"/>
        <v>0.665186196292187</v>
      </c>
      <c r="AH17" s="206">
        <f t="shared" si="25"/>
        <v>0.71107592250929597</v>
      </c>
      <c r="AI17" s="206">
        <f t="shared" ref="AI17:AI22" si="26">(V17/H17)*10</f>
        <v>0.71269022597614096</v>
      </c>
      <c r="AJ17" s="206">
        <f t="shared" si="7"/>
        <v>0.81960669958150867</v>
      </c>
      <c r="AK17" s="206">
        <f t="shared" si="8"/>
        <v>0.6592047727146183</v>
      </c>
      <c r="AL17" s="206">
        <f t="shared" si="8"/>
        <v>0.69739113193480651</v>
      </c>
      <c r="AM17" s="206">
        <f t="shared" ref="AM17" si="27">(Z17/L17)*10</f>
        <v>0.65588839319042069</v>
      </c>
      <c r="AN17" s="67">
        <f t="shared" ref="AN17" si="28">IF(AM17="","",(AM17-AL17)/AL17)</f>
        <v>-5.9511423136744977E-2</v>
      </c>
      <c r="AP17" s="135"/>
      <c r="AQ17" s="135"/>
    </row>
    <row r="18" spans="1:43" ht="20.100000000000001" customHeight="1" thickBot="1" x14ac:dyDescent="0.3">
      <c r="A18" s="149" t="s">
        <v>88</v>
      </c>
      <c r="B18" s="25">
        <v>152913.45000000004</v>
      </c>
      <c r="C18" s="203">
        <v>216589.59999999995</v>
      </c>
      <c r="D18" s="203">
        <v>85917.549999999959</v>
      </c>
      <c r="E18" s="203">
        <v>230072.31999999998</v>
      </c>
      <c r="F18" s="203">
        <v>233366.15000000014</v>
      </c>
      <c r="G18" s="203">
        <v>149347.89999999994</v>
      </c>
      <c r="H18" s="203">
        <v>169726.70999999988</v>
      </c>
      <c r="I18" s="203">
        <v>161609.71999999994</v>
      </c>
      <c r="J18" s="277">
        <v>208585.67</v>
      </c>
      <c r="K18" s="277">
        <v>231436.16000000015</v>
      </c>
      <c r="L18" s="3">
        <v>263731.83999999979</v>
      </c>
      <c r="M18" s="67">
        <f t="shared" si="9"/>
        <v>0.13954465888130715</v>
      </c>
      <c r="O18" s="134" t="s">
        <v>88</v>
      </c>
      <c r="P18" s="25">
        <v>8608.0499999999975</v>
      </c>
      <c r="Q18" s="203">
        <v>10777.051000000001</v>
      </c>
      <c r="R18" s="203">
        <v>8423.9280000000035</v>
      </c>
      <c r="S18" s="203">
        <v>14158.847</v>
      </c>
      <c r="T18" s="203">
        <v>13639.642000000007</v>
      </c>
      <c r="U18" s="203">
        <v>9440.7710000000006</v>
      </c>
      <c r="V18" s="203">
        <v>11551.010000000002</v>
      </c>
      <c r="W18" s="203">
        <v>14804.034999999996</v>
      </c>
      <c r="X18" s="203">
        <v>14038.915000000001</v>
      </c>
      <c r="Y18" s="203">
        <v>16207.478999999999</v>
      </c>
      <c r="Z18" s="3">
        <v>14914.101999999992</v>
      </c>
      <c r="AA18" s="67">
        <f t="shared" si="10"/>
        <v>-7.9801244845050093E-2</v>
      </c>
      <c r="AC18" s="154">
        <f t="shared" si="24"/>
        <v>0.56293609227965202</v>
      </c>
      <c r="AD18" s="206">
        <f t="shared" si="24"/>
        <v>0.49757933898949919</v>
      </c>
      <c r="AE18" s="206">
        <f t="shared" si="25"/>
        <v>0.98046650538801527</v>
      </c>
      <c r="AF18" s="206">
        <f t="shared" si="25"/>
        <v>0.61540853762851611</v>
      </c>
      <c r="AG18" s="206">
        <f t="shared" si="25"/>
        <v>0.58447388363736552</v>
      </c>
      <c r="AH18" s="206">
        <f t="shared" si="25"/>
        <v>0.63213282543644767</v>
      </c>
      <c r="AI18" s="206">
        <f t="shared" si="26"/>
        <v>0.68056524515204542</v>
      </c>
      <c r="AJ18" s="206">
        <f t="shared" si="7"/>
        <v>0.91603617653690639</v>
      </c>
      <c r="AK18" s="206">
        <f t="shared" si="8"/>
        <v>0.67305270779147963</v>
      </c>
      <c r="AL18" s="206">
        <f t="shared" si="8"/>
        <v>0.7003002037365289</v>
      </c>
      <c r="AM18" s="206">
        <f t="shared" ref="AM18" si="29">(Z18/L18)*10</f>
        <v>0.56550251952892772</v>
      </c>
      <c r="AN18" s="67">
        <f t="shared" ref="AN18" si="30">IF(AM18="","",(AM18-AL18)/AL18)</f>
        <v>-0.19248557045731715</v>
      </c>
      <c r="AP18" s="135"/>
      <c r="AQ18" s="135"/>
    </row>
    <row r="19" spans="1:43" ht="20.100000000000001" customHeight="1" thickBot="1" x14ac:dyDescent="0.3">
      <c r="A19" s="42" t="str">
        <f>'2'!A19</f>
        <v>janeiro-dezembro</v>
      </c>
      <c r="B19" s="220">
        <f>SUM(B7:B18)</f>
        <v>1816262.9199999997</v>
      </c>
      <c r="C19" s="221">
        <f t="shared" ref="C19:L19" si="31">SUM(C7:C18)</f>
        <v>1636088.4299999995</v>
      </c>
      <c r="D19" s="221">
        <f t="shared" si="31"/>
        <v>1296144.57</v>
      </c>
      <c r="E19" s="221">
        <f t="shared" si="31"/>
        <v>1599529.9399999997</v>
      </c>
      <c r="F19" s="221">
        <f t="shared" si="31"/>
        <v>2330198.42</v>
      </c>
      <c r="G19" s="221">
        <f t="shared" si="31"/>
        <v>2161091.4399999995</v>
      </c>
      <c r="H19" s="221">
        <f t="shared" si="31"/>
        <v>1804450.2999999998</v>
      </c>
      <c r="I19" s="221">
        <f t="shared" si="31"/>
        <v>2155820.8899999992</v>
      </c>
      <c r="J19" s="221">
        <f t="shared" si="31"/>
        <v>2021029.9899999998</v>
      </c>
      <c r="K19" s="221">
        <f t="shared" si="31"/>
        <v>2935261.1400000011</v>
      </c>
      <c r="L19" s="222">
        <f t="shared" si="31"/>
        <v>2702220.6399999997</v>
      </c>
      <c r="M19" s="72">
        <f t="shared" si="9"/>
        <v>-7.9393447085257057E-2</v>
      </c>
      <c r="N19" s="224"/>
      <c r="O19" s="223"/>
      <c r="P19" s="220">
        <f>SUM(P7:P18)</f>
        <v>89493.365000000005</v>
      </c>
      <c r="Q19" s="221">
        <f t="shared" ref="Q19:Z19" si="32">SUM(Q7:Q18)</f>
        <v>81914.569000000003</v>
      </c>
      <c r="R19" s="221">
        <f t="shared" si="32"/>
        <v>86371.3</v>
      </c>
      <c r="S19" s="221">
        <f t="shared" si="32"/>
        <v>122399.001</v>
      </c>
      <c r="T19" s="221">
        <f t="shared" si="32"/>
        <v>125153.99099999999</v>
      </c>
      <c r="U19" s="221">
        <f t="shared" si="32"/>
        <v>116754.90900000001</v>
      </c>
      <c r="V19" s="221">
        <f t="shared" si="32"/>
        <v>110190.53600000002</v>
      </c>
      <c r="W19" s="221">
        <f t="shared" si="32"/>
        <v>137205.92600000004</v>
      </c>
      <c r="X19" s="221">
        <f t="shared" si="32"/>
        <v>158104.39200000002</v>
      </c>
      <c r="Y19" s="221">
        <f t="shared" si="32"/>
        <v>169208.33800000002</v>
      </c>
      <c r="Z19" s="222">
        <f t="shared" si="32"/>
        <v>162766.32699999996</v>
      </c>
      <c r="AA19" s="76">
        <f t="shared" si="10"/>
        <v>-3.8071474941146551E-2</v>
      </c>
      <c r="AC19" s="225">
        <f t="shared" si="24"/>
        <v>0.49273353551698351</v>
      </c>
      <c r="AD19" s="226">
        <f t="shared" si="24"/>
        <v>0.50067323683720466</v>
      </c>
      <c r="AE19" s="226">
        <f t="shared" si="25"/>
        <v>0.66637088176051229</v>
      </c>
      <c r="AF19" s="226">
        <f t="shared" si="25"/>
        <v>0.76521856790001697</v>
      </c>
      <c r="AG19" s="226">
        <f t="shared" si="25"/>
        <v>0.53709585383720237</v>
      </c>
      <c r="AH19" s="226">
        <f t="shared" si="25"/>
        <v>0.5402589952417749</v>
      </c>
      <c r="AI19" s="226">
        <f t="shared" si="26"/>
        <v>0.61065985580206916</v>
      </c>
      <c r="AJ19" s="226">
        <f t="shared" si="7"/>
        <v>0.63644399512243377</v>
      </c>
      <c r="AK19" s="226">
        <f t="shared" si="8"/>
        <v>0.78229612020749895</v>
      </c>
      <c r="AL19" s="226">
        <f t="shared" si="8"/>
        <v>0.57646774828354774</v>
      </c>
      <c r="AM19" s="226">
        <f t="shared" si="8"/>
        <v>0.60234284569745566</v>
      </c>
      <c r="AN19" s="76">
        <f t="shared" si="11"/>
        <v>4.4885594191438984E-2</v>
      </c>
      <c r="AP19" s="135"/>
      <c r="AQ19" s="135"/>
    </row>
    <row r="20" spans="1:43" ht="20.100000000000001" customHeight="1" x14ac:dyDescent="0.25">
      <c r="A20" s="149" t="s">
        <v>89</v>
      </c>
      <c r="B20" s="25">
        <f>SUM(B7:B9)</f>
        <v>383996.99999999988</v>
      </c>
      <c r="C20" s="203">
        <f>SUM(C7:C9)</f>
        <v>360761.51999999996</v>
      </c>
      <c r="D20" s="203">
        <f>SUM(D7:D9)</f>
        <v>338161.04999999993</v>
      </c>
      <c r="E20" s="203">
        <f t="shared" ref="E20:I20" si="33">SUM(E7:E9)</f>
        <v>270933.47000000003</v>
      </c>
      <c r="F20" s="203">
        <f t="shared" si="33"/>
        <v>519508.35</v>
      </c>
      <c r="G20" s="203">
        <f t="shared" si="33"/>
        <v>534624.43999999983</v>
      </c>
      <c r="H20" s="203">
        <f t="shared" si="33"/>
        <v>446773.26</v>
      </c>
      <c r="I20" s="203">
        <f t="shared" si="33"/>
        <v>530786.49</v>
      </c>
      <c r="J20" s="203">
        <f t="shared" ref="J20" si="34">SUM(J7:J9)</f>
        <v>344361.06999999995</v>
      </c>
      <c r="K20" s="203">
        <f t="shared" ref="K20:L20" si="35">SUM(K7:K9)</f>
        <v>649895.33999999985</v>
      </c>
      <c r="L20" s="203">
        <f t="shared" si="35"/>
        <v>648695.2799999998</v>
      </c>
      <c r="M20" s="67">
        <f t="shared" si="9"/>
        <v>-1.8465434757541977E-3</v>
      </c>
      <c r="O20" s="134" t="s">
        <v>89</v>
      </c>
      <c r="P20" s="25">
        <f>SUM(P7:P9)</f>
        <v>17386.603999999999</v>
      </c>
      <c r="Q20" s="203">
        <f t="shared" ref="Q20" si="36">SUM(Q7:Q9)</f>
        <v>16187.608</v>
      </c>
      <c r="R20" s="203">
        <f>SUM(R7:R9)</f>
        <v>17207.878999999994</v>
      </c>
      <c r="S20" s="203">
        <f t="shared" ref="S20:W20" si="37">SUM(S7:S9)</f>
        <v>22973.369000000002</v>
      </c>
      <c r="T20" s="203">
        <f t="shared" si="37"/>
        <v>26551.153999999995</v>
      </c>
      <c r="U20" s="203">
        <f t="shared" si="37"/>
        <v>26243.759999999998</v>
      </c>
      <c r="V20" s="203">
        <f t="shared" si="37"/>
        <v>24497.342000000004</v>
      </c>
      <c r="W20" s="203">
        <f t="shared" si="37"/>
        <v>29314.421999999999</v>
      </c>
      <c r="X20" s="203">
        <f t="shared" ref="X20" si="38">SUM(X7:X9)</f>
        <v>28491.664000000001</v>
      </c>
      <c r="Y20" s="203">
        <f t="shared" ref="Y20" si="39">SUM(Y7:Y9)</f>
        <v>37842.871000000028</v>
      </c>
      <c r="Z20" s="277">
        <f>IF(Z9="","",SUM(Z7:Z9))</f>
        <v>39825.405999999988</v>
      </c>
      <c r="AA20" s="76">
        <f t="shared" si="10"/>
        <v>5.2388599163101505E-2</v>
      </c>
      <c r="AC20" s="152">
        <f t="shared" si="24"/>
        <v>0.45277968317460826</v>
      </c>
      <c r="AD20" s="205">
        <f t="shared" si="24"/>
        <v>0.44870661372088694</v>
      </c>
      <c r="AE20" s="205">
        <f t="shared" ref="AE20:AH22" si="40">(R20/D20)*10</f>
        <v>0.50886638186154198</v>
      </c>
      <c r="AF20" s="205">
        <f t="shared" si="40"/>
        <v>0.84793395958055684</v>
      </c>
      <c r="AG20" s="205">
        <f t="shared" si="40"/>
        <v>0.51108233390281399</v>
      </c>
      <c r="AH20" s="205">
        <f t="shared" si="40"/>
        <v>0.49088216019454722</v>
      </c>
      <c r="AI20" s="205">
        <f t="shared" si="26"/>
        <v>0.54831710384815791</v>
      </c>
      <c r="AJ20" s="205">
        <f t="shared" si="7"/>
        <v>0.55228274555367829</v>
      </c>
      <c r="AK20" s="205">
        <f t="shared" si="8"/>
        <v>0.8273776126900757</v>
      </c>
      <c r="AL20" s="205">
        <f t="shared" si="8"/>
        <v>0.58229177331845527</v>
      </c>
      <c r="AM20" s="205">
        <f t="shared" si="8"/>
        <v>0.61393087367615817</v>
      </c>
      <c r="AN20" s="76">
        <f t="shared" si="11"/>
        <v>5.4335475456562012E-2</v>
      </c>
      <c r="AP20" s="135"/>
      <c r="AQ20" s="135"/>
    </row>
    <row r="21" spans="1:43" ht="20.100000000000001" customHeight="1" x14ac:dyDescent="0.25">
      <c r="A21" s="149" t="s">
        <v>90</v>
      </c>
      <c r="B21" s="25">
        <f>SUM(B10:B12)</f>
        <v>449195.80000000005</v>
      </c>
      <c r="C21" s="203">
        <f>SUM(C10:C12)</f>
        <v>360855.57999999996</v>
      </c>
      <c r="D21" s="203">
        <f>SUM(D10:D12)</f>
        <v>358400.06000000006</v>
      </c>
      <c r="E21" s="203">
        <f t="shared" ref="E21:I21" si="41">SUM(E10:E12)</f>
        <v>410436.21999999991</v>
      </c>
      <c r="F21" s="203">
        <f t="shared" si="41"/>
        <v>511451.39999999991</v>
      </c>
      <c r="G21" s="203">
        <f t="shared" si="41"/>
        <v>582701.47000000009</v>
      </c>
      <c r="H21" s="203">
        <f t="shared" si="41"/>
        <v>438564.12</v>
      </c>
      <c r="I21" s="203">
        <f t="shared" si="41"/>
        <v>651591.7899999998</v>
      </c>
      <c r="J21" s="203">
        <f t="shared" ref="J21" si="42">SUM(J10:J12)</f>
        <v>439571.70999999996</v>
      </c>
      <c r="K21" s="203">
        <f t="shared" ref="K21" si="43">SUM(K10:K12)</f>
        <v>722229.66999999993</v>
      </c>
      <c r="L21" s="203">
        <f>IF(L12="","",SUM(L10:L12))</f>
        <v>612396.81000000006</v>
      </c>
      <c r="M21" s="67">
        <f t="shared" si="9"/>
        <v>-0.15207469945121457</v>
      </c>
      <c r="O21" s="134" t="s">
        <v>90</v>
      </c>
      <c r="P21" s="25">
        <f>SUM(P10:P12)</f>
        <v>20822.173999999999</v>
      </c>
      <c r="Q21" s="203">
        <f t="shared" ref="Q21" si="44">SUM(Q10:Q12)</f>
        <v>16993.961000000003</v>
      </c>
      <c r="R21" s="203">
        <f>SUM(R10:R12)</f>
        <v>20306.538000000008</v>
      </c>
      <c r="S21" s="203">
        <f t="shared" ref="S21:W21" si="45">SUM(S10:S12)</f>
        <v>32580.996999999992</v>
      </c>
      <c r="T21" s="203">
        <f t="shared" si="45"/>
        <v>26623.229000000007</v>
      </c>
      <c r="U21" s="203">
        <f t="shared" si="45"/>
        <v>30060.606000000007</v>
      </c>
      <c r="V21" s="203">
        <f t="shared" si="45"/>
        <v>25330.112999999998</v>
      </c>
      <c r="W21" s="203">
        <f t="shared" si="45"/>
        <v>36181.829000000005</v>
      </c>
      <c r="X21" s="203">
        <f t="shared" ref="X21" si="46">SUM(X10:X12)</f>
        <v>37353.868000000002</v>
      </c>
      <c r="Y21" s="203">
        <f t="shared" ref="Y21" si="47">SUM(Y10:Y12)</f>
        <v>39251.35100000001</v>
      </c>
      <c r="Z21" s="277">
        <f>IF(Z12="","",SUM(Z10:Z12))</f>
        <v>35665.116999999998</v>
      </c>
      <c r="AA21" s="67">
        <f t="shared" si="10"/>
        <v>-9.13658742599716E-2</v>
      </c>
      <c r="AC21" s="154">
        <f t="shared" si="24"/>
        <v>0.4635433813049899</v>
      </c>
      <c r="AD21" s="206">
        <f t="shared" si="24"/>
        <v>0.4709352422927755</v>
      </c>
      <c r="AE21" s="206">
        <f t="shared" si="40"/>
        <v>0.56658857702200172</v>
      </c>
      <c r="AF21" s="206">
        <f t="shared" si="40"/>
        <v>0.7938138841645116</v>
      </c>
      <c r="AG21" s="206">
        <f t="shared" si="40"/>
        <v>0.52054269477021697</v>
      </c>
      <c r="AH21" s="206">
        <f t="shared" si="40"/>
        <v>0.51588347631935783</v>
      </c>
      <c r="AI21" s="206">
        <f t="shared" si="26"/>
        <v>0.57756920470374995</v>
      </c>
      <c r="AJ21" s="206">
        <f t="shared" si="7"/>
        <v>0.55528368459031718</v>
      </c>
      <c r="AK21" s="206">
        <f t="shared" si="8"/>
        <v>0.84977870846147052</v>
      </c>
      <c r="AL21" s="206">
        <f t="shared" si="8"/>
        <v>0.54347464013767277</v>
      </c>
      <c r="AM21" s="206">
        <f t="shared" ref="AM21" si="48">(Z21/L21)*10</f>
        <v>0.58238574103611018</v>
      </c>
      <c r="AN21" s="67">
        <f t="shared" ref="AN21" si="49">IF(AM21="","",(AM21-AL21)/AL21)</f>
        <v>7.159690264219222E-2</v>
      </c>
      <c r="AP21" s="135"/>
      <c r="AQ21" s="135"/>
    </row>
    <row r="22" spans="1:43" ht="20.100000000000001" customHeight="1" x14ac:dyDescent="0.25">
      <c r="A22" s="149" t="s">
        <v>91</v>
      </c>
      <c r="B22" s="25">
        <f>SUM(B13:B15)</f>
        <v>511455.04000000004</v>
      </c>
      <c r="C22" s="203">
        <f>SUM(C13:C15)</f>
        <v>488477.77999999991</v>
      </c>
      <c r="D22" s="203">
        <f>SUM(D13:D15)</f>
        <v>318578.32999999984</v>
      </c>
      <c r="E22" s="203">
        <f t="shared" ref="E22:I22" si="50">SUM(E13:E15)</f>
        <v>431446.86999999988</v>
      </c>
      <c r="F22" s="203">
        <f t="shared" si="50"/>
        <v>682723.02999999991</v>
      </c>
      <c r="G22" s="203">
        <f t="shared" si="50"/>
        <v>626913.08999999985</v>
      </c>
      <c r="H22" s="203">
        <f t="shared" si="50"/>
        <v>458823.13999999961</v>
      </c>
      <c r="I22" s="203">
        <f t="shared" si="50"/>
        <v>516420.31999999972</v>
      </c>
      <c r="J22" s="203">
        <f t="shared" ref="J22" si="51">SUM(J13:J15)</f>
        <v>537094.88</v>
      </c>
      <c r="K22" s="203">
        <f t="shared" ref="K22" si="52">SUM(K13:K15)</f>
        <v>823375.22000000055</v>
      </c>
      <c r="L22" s="277">
        <f>IF(L13="","",SUM(L13:L15))</f>
        <v>735153.07000000018</v>
      </c>
      <c r="M22" s="67">
        <f t="shared" si="9"/>
        <v>-0.10714695785962604</v>
      </c>
      <c r="O22" s="134" t="s">
        <v>91</v>
      </c>
      <c r="P22" s="25">
        <f>SUM(P13:P15)</f>
        <v>25135.716000000004</v>
      </c>
      <c r="Q22" s="203">
        <f t="shared" ref="Q22" si="53">SUM(Q13:Q15)</f>
        <v>23908.640999999996</v>
      </c>
      <c r="R22" s="203">
        <f>SUM(R13:R15)</f>
        <v>23069.980999999996</v>
      </c>
      <c r="S22" s="203">
        <f t="shared" ref="S22:W22" si="54">SUM(S13:S15)</f>
        <v>32504.29800000001</v>
      </c>
      <c r="T22" s="203">
        <f t="shared" si="54"/>
        <v>33772.178999999996</v>
      </c>
      <c r="U22" s="203">
        <f t="shared" si="54"/>
        <v>31879.368999999995</v>
      </c>
      <c r="V22" s="203">
        <f t="shared" si="54"/>
        <v>27356.271000000008</v>
      </c>
      <c r="W22" s="203">
        <f t="shared" si="54"/>
        <v>32668.917000000012</v>
      </c>
      <c r="X22" s="203">
        <f t="shared" ref="X22" si="55">SUM(X13:X15)</f>
        <v>43413.425000000003</v>
      </c>
      <c r="Y22" s="203">
        <f t="shared" ref="Y22" si="56">SUM(Y13:Y15)</f>
        <v>42542.01</v>
      </c>
      <c r="Z22" s="277">
        <f>IF(Z15="","",SUM(Z13:Z15))</f>
        <v>43689.915000000001</v>
      </c>
      <c r="AA22" s="67">
        <f t="shared" si="10"/>
        <v>2.6982857650590528E-2</v>
      </c>
      <c r="AC22" s="154">
        <f t="shared" si="24"/>
        <v>0.49145504558914899</v>
      </c>
      <c r="AD22" s="206">
        <f t="shared" si="24"/>
        <v>0.48945196647429901</v>
      </c>
      <c r="AE22" s="206">
        <f t="shared" si="40"/>
        <v>0.72415411933385454</v>
      </c>
      <c r="AF22" s="206">
        <f t="shared" si="40"/>
        <v>0.75337892705074017</v>
      </c>
      <c r="AG22" s="206">
        <f t="shared" si="40"/>
        <v>0.49466881174346788</v>
      </c>
      <c r="AH22" s="206">
        <f t="shared" si="40"/>
        <v>0.50851337304186772</v>
      </c>
      <c r="AI22" s="206">
        <f t="shared" si="26"/>
        <v>0.59622692525926291</v>
      </c>
      <c r="AJ22" s="206">
        <f t="shared" si="7"/>
        <v>0.63260324458185591</v>
      </c>
      <c r="AK22" s="206">
        <f t="shared" si="8"/>
        <v>0.80830085365922688</v>
      </c>
      <c r="AL22" s="206">
        <f t="shared" si="8"/>
        <v>0.5166782891523013</v>
      </c>
      <c r="AM22" s="206">
        <f t="shared" ref="AM22" si="57">(Z22/L22)*10</f>
        <v>0.59429684487340828</v>
      </c>
      <c r="AN22" s="67">
        <f t="shared" ref="AN22" si="58">IF(AM22="","",(AM22-AL22)/AL22)</f>
        <v>0.15022608333021586</v>
      </c>
      <c r="AP22" s="135"/>
      <c r="AQ22" s="135"/>
    </row>
    <row r="23" spans="1:43" ht="20.100000000000001" customHeight="1" thickBot="1" x14ac:dyDescent="0.3">
      <c r="A23" s="150" t="s">
        <v>92</v>
      </c>
      <c r="B23" s="27">
        <f>SUM(B16:B18)</f>
        <v>471615.07999999996</v>
      </c>
      <c r="C23" s="204">
        <f>SUM(C16:C18)</f>
        <v>425993.55</v>
      </c>
      <c r="D23" s="204">
        <f>SUM(D16:D18)</f>
        <v>281005.13</v>
      </c>
      <c r="E23" s="204">
        <f t="shared" ref="E23:I23" si="59">SUM(E16:E18)</f>
        <v>486713.37999999966</v>
      </c>
      <c r="F23" s="204">
        <f t="shared" si="59"/>
        <v>616515.64000000025</v>
      </c>
      <c r="G23" s="204">
        <f t="shared" si="59"/>
        <v>416852.43999999983</v>
      </c>
      <c r="H23" s="204">
        <f t="shared" si="59"/>
        <v>460289.7799999998</v>
      </c>
      <c r="I23" s="204">
        <f t="shared" si="59"/>
        <v>457022.28999999969</v>
      </c>
      <c r="J23" s="204">
        <f t="shared" ref="J23" si="60">SUM(J16:J18)</f>
        <v>700002.33000000007</v>
      </c>
      <c r="K23" s="204">
        <f t="shared" ref="K23" si="61">SUM(K16:K18)</f>
        <v>739760.91000000038</v>
      </c>
      <c r="L23" s="278">
        <f>IF(L16="","",SUM(L16:L18))</f>
        <v>705975.47999999975</v>
      </c>
      <c r="M23" s="70">
        <f t="shared" si="9"/>
        <v>-4.5670742456506139E-2</v>
      </c>
      <c r="O23" s="137" t="s">
        <v>92</v>
      </c>
      <c r="P23" s="27">
        <f>SUM(P16:P18)</f>
        <v>26148.870999999992</v>
      </c>
      <c r="Q23" s="204">
        <f t="shared" ref="Q23" si="62">SUM(Q16:Q18)</f>
        <v>24824.359</v>
      </c>
      <c r="R23" s="204">
        <f>SUM(R16:R18)</f>
        <v>25786.902000000006</v>
      </c>
      <c r="S23" s="204">
        <f t="shared" ref="S23:W23" si="63">SUM(S16:S18)</f>
        <v>34340.337000000007</v>
      </c>
      <c r="T23" s="204">
        <f t="shared" si="63"/>
        <v>38207.429000000004</v>
      </c>
      <c r="U23" s="204">
        <f t="shared" si="63"/>
        <v>28571.173999999999</v>
      </c>
      <c r="V23" s="204">
        <f t="shared" si="63"/>
        <v>33006.81</v>
      </c>
      <c r="W23" s="204">
        <f t="shared" si="63"/>
        <v>39040.758000000002</v>
      </c>
      <c r="X23" s="204">
        <f t="shared" ref="X23" si="64">SUM(X16:X18)</f>
        <v>48845.435000000005</v>
      </c>
      <c r="Y23" s="204">
        <f t="shared" ref="Y23" si="65">SUM(Y16:Y18)</f>
        <v>49572.105999999992</v>
      </c>
      <c r="Z23" s="278">
        <f>IF(Z18="","",SUM(Z16:Z18))</f>
        <v>43585.888999999996</v>
      </c>
      <c r="AA23" s="70">
        <f t="shared" si="10"/>
        <v>-0.12075777050908423</v>
      </c>
      <c r="AC23" s="155">
        <f t="shared" si="24"/>
        <v>0.55445366590058986</v>
      </c>
      <c r="AD23" s="207">
        <f t="shared" si="24"/>
        <v>0.58274025510480154</v>
      </c>
      <c r="AE23" s="207">
        <f t="shared" ref="AE23:AJ23" si="66">IF(AE18="","",(R23/D23)*10)</f>
        <v>0.91766659206541912</v>
      </c>
      <c r="AF23" s="207">
        <f t="shared" si="66"/>
        <v>0.70555563933746857</v>
      </c>
      <c r="AG23" s="207">
        <f t="shared" si="66"/>
        <v>0.61973170704963765</v>
      </c>
      <c r="AH23" s="207">
        <f t="shared" si="66"/>
        <v>0.68540258514499786</v>
      </c>
      <c r="AI23" s="207">
        <f t="shared" si="66"/>
        <v>0.71708761380711117</v>
      </c>
      <c r="AJ23" s="207">
        <f t="shared" si="66"/>
        <v>0.85424187953721087</v>
      </c>
      <c r="AK23" s="207">
        <f t="shared" ref="AK23:AM23" si="67">IF(AK18="","",(X23/J23)*10)</f>
        <v>0.69778960592888306</v>
      </c>
      <c r="AL23" s="207">
        <f t="shared" si="67"/>
        <v>0.67010983318921202</v>
      </c>
      <c r="AM23" s="207">
        <f t="shared" si="67"/>
        <v>0.61738530918949219</v>
      </c>
      <c r="AN23" s="70">
        <f t="shared" si="11"/>
        <v>-7.8680421310624984E-2</v>
      </c>
      <c r="AP23" s="135"/>
      <c r="AQ23" s="135"/>
    </row>
    <row r="24" spans="1:43" x14ac:dyDescent="0.25">
      <c r="O24" s="147">
        <f>SUM(P7:P18)</f>
        <v>89493.365000000005</v>
      </c>
      <c r="P24" s="147"/>
      <c r="Q24" s="147"/>
      <c r="R24" s="147"/>
      <c r="S24" s="147"/>
      <c r="T24" s="147"/>
      <c r="U24" s="147"/>
      <c r="V24" s="147"/>
      <c r="W24" s="147"/>
      <c r="X24" s="147"/>
      <c r="Y24" s="147"/>
      <c r="Z24" s="147"/>
      <c r="AP24" s="135"/>
      <c r="AQ24" s="135"/>
    </row>
    <row r="25" spans="1:43" ht="15.75" thickBot="1" x14ac:dyDescent="0.3">
      <c r="M25" s="280" t="s">
        <v>1</v>
      </c>
      <c r="AA25" s="176">
        <v>1000</v>
      </c>
      <c r="AN25" s="176" t="s">
        <v>51</v>
      </c>
      <c r="AP25" s="135"/>
      <c r="AQ25" s="135"/>
    </row>
    <row r="26" spans="1:43" ht="20.100000000000001" customHeight="1" x14ac:dyDescent="0.25">
      <c r="A26" s="358" t="s">
        <v>2</v>
      </c>
      <c r="B26" s="360" t="s">
        <v>75</v>
      </c>
      <c r="C26" s="354"/>
      <c r="D26" s="354"/>
      <c r="E26" s="354"/>
      <c r="F26" s="354"/>
      <c r="G26" s="354"/>
      <c r="H26" s="354"/>
      <c r="I26" s="354"/>
      <c r="J26" s="354"/>
      <c r="K26" s="354"/>
      <c r="L26" s="355"/>
      <c r="M26" s="363" t="str">
        <f>M4</f>
        <v>D       2020/2019</v>
      </c>
      <c r="O26" s="361" t="s">
        <v>3</v>
      </c>
      <c r="P26" s="353" t="s">
        <v>75</v>
      </c>
      <c r="Q26" s="354"/>
      <c r="R26" s="354"/>
      <c r="S26" s="354"/>
      <c r="T26" s="354"/>
      <c r="U26" s="354"/>
      <c r="V26" s="354"/>
      <c r="W26" s="354"/>
      <c r="X26" s="354"/>
      <c r="Y26" s="354"/>
      <c r="Z26" s="355"/>
      <c r="AA26" s="363" t="s">
        <v>133</v>
      </c>
      <c r="AC26" s="353" t="s">
        <v>75</v>
      </c>
      <c r="AD26" s="354"/>
      <c r="AE26" s="354"/>
      <c r="AF26" s="354"/>
      <c r="AG26" s="354"/>
      <c r="AH26" s="354"/>
      <c r="AI26" s="354"/>
      <c r="AJ26" s="354"/>
      <c r="AK26" s="354"/>
      <c r="AL26" s="354"/>
      <c r="AM26" s="355"/>
      <c r="AN26" s="363" t="s">
        <v>133</v>
      </c>
      <c r="AP26" s="135"/>
      <c r="AQ26" s="135"/>
    </row>
    <row r="27" spans="1:43" ht="20.100000000000001" customHeight="1" thickBot="1" x14ac:dyDescent="0.3">
      <c r="A27" s="359"/>
      <c r="B27" s="120">
        <v>2010</v>
      </c>
      <c r="C27" s="183">
        <v>2011</v>
      </c>
      <c r="D27" s="183">
        <v>2012</v>
      </c>
      <c r="E27" s="183">
        <v>2013</v>
      </c>
      <c r="F27" s="183">
        <v>2014</v>
      </c>
      <c r="G27" s="183">
        <v>2015</v>
      </c>
      <c r="H27" s="183">
        <v>2016</v>
      </c>
      <c r="I27" s="183">
        <v>2017</v>
      </c>
      <c r="J27" s="183">
        <v>2018</v>
      </c>
      <c r="K27" s="183">
        <v>2019</v>
      </c>
      <c r="L27" s="181">
        <v>2020</v>
      </c>
      <c r="M27" s="364"/>
      <c r="O27" s="362"/>
      <c r="P27" s="31">
        <v>2010</v>
      </c>
      <c r="Q27" s="183">
        <v>2011</v>
      </c>
      <c r="R27" s="183">
        <v>2012</v>
      </c>
      <c r="S27" s="183">
        <v>2013</v>
      </c>
      <c r="T27" s="183">
        <v>2014</v>
      </c>
      <c r="U27" s="183">
        <v>2015</v>
      </c>
      <c r="V27" s="183">
        <v>2016</v>
      </c>
      <c r="W27" s="183">
        <v>2017</v>
      </c>
      <c r="X27" s="183">
        <v>2018</v>
      </c>
      <c r="Y27" s="183">
        <v>2019</v>
      </c>
      <c r="Z27" s="181">
        <v>2020</v>
      </c>
      <c r="AA27" s="364"/>
      <c r="AC27" s="31">
        <v>2010</v>
      </c>
      <c r="AD27" s="183">
        <v>2011</v>
      </c>
      <c r="AE27" s="183">
        <v>2012</v>
      </c>
      <c r="AF27" s="183">
        <v>2013</v>
      </c>
      <c r="AG27" s="183">
        <v>2014</v>
      </c>
      <c r="AH27" s="183">
        <v>2015</v>
      </c>
      <c r="AI27" s="183">
        <v>2016</v>
      </c>
      <c r="AJ27" s="183">
        <v>2017</v>
      </c>
      <c r="AK27" s="234">
        <v>2018</v>
      </c>
      <c r="AL27" s="183">
        <v>2019</v>
      </c>
      <c r="AM27" s="331">
        <v>2020</v>
      </c>
      <c r="AN27" s="364"/>
      <c r="AP27" s="135"/>
      <c r="AQ27" s="135"/>
    </row>
    <row r="28" spans="1:43" ht="3" customHeight="1" thickBot="1" x14ac:dyDescent="0.3">
      <c r="A28" s="132" t="s">
        <v>93</v>
      </c>
      <c r="B28" s="156"/>
      <c r="C28" s="156"/>
      <c r="D28" s="156"/>
      <c r="E28" s="156"/>
      <c r="F28" s="156"/>
      <c r="G28" s="156"/>
      <c r="H28" s="156"/>
      <c r="I28" s="156"/>
      <c r="J28" s="156"/>
      <c r="K28" s="156"/>
      <c r="L28" s="156"/>
      <c r="M28" s="175"/>
      <c r="N28" s="8"/>
      <c r="O28" s="132"/>
      <c r="P28" s="156">
        <v>2010</v>
      </c>
      <c r="Q28" s="156">
        <v>2011</v>
      </c>
      <c r="R28" s="156">
        <v>2012</v>
      </c>
      <c r="S28" s="156"/>
      <c r="T28" s="156"/>
      <c r="U28" s="156"/>
      <c r="V28" s="156"/>
      <c r="W28" s="156"/>
      <c r="X28" s="156"/>
      <c r="Y28" s="156"/>
      <c r="Z28" s="156"/>
      <c r="AA28" s="175"/>
      <c r="AB28" s="8"/>
      <c r="AC28" s="131"/>
      <c r="AD28" s="131"/>
      <c r="AE28" s="131"/>
      <c r="AF28" s="131"/>
      <c r="AG28" s="131"/>
      <c r="AH28" s="131"/>
      <c r="AI28" s="131"/>
      <c r="AJ28" s="131"/>
      <c r="AK28" s="131"/>
      <c r="AL28" s="131"/>
      <c r="AM28" s="131"/>
      <c r="AN28" s="177"/>
      <c r="AP28" s="135"/>
      <c r="AQ28" s="135"/>
    </row>
    <row r="29" spans="1:43" ht="20.100000000000001" customHeight="1" x14ac:dyDescent="0.25">
      <c r="A29" s="148" t="s">
        <v>77</v>
      </c>
      <c r="B29" s="46">
        <v>112112.93</v>
      </c>
      <c r="C29" s="202">
        <v>124900.3</v>
      </c>
      <c r="D29" s="202">
        <v>111319.11999999998</v>
      </c>
      <c r="E29" s="202">
        <v>99935.37</v>
      </c>
      <c r="F29" s="202">
        <v>181139.11</v>
      </c>
      <c r="G29" s="202">
        <v>165328.64999999985</v>
      </c>
      <c r="H29" s="202">
        <v>127338.22000000003</v>
      </c>
      <c r="I29" s="202">
        <v>165367.62</v>
      </c>
      <c r="J29" s="202">
        <v>109264.63</v>
      </c>
      <c r="K29" s="202">
        <v>201062.91</v>
      </c>
      <c r="L29" s="140">
        <v>236592.02</v>
      </c>
      <c r="M29" s="76">
        <f>IF(L29="","",(L29-K29)/K29)</f>
        <v>0.17670643481684406</v>
      </c>
      <c r="O29" s="134" t="s">
        <v>77</v>
      </c>
      <c r="P29" s="46">
        <v>5016.9969999999994</v>
      </c>
      <c r="Q29" s="202">
        <v>5270.674</v>
      </c>
      <c r="R29" s="202">
        <v>5254.5140000000001</v>
      </c>
      <c r="S29" s="202">
        <v>8076.4090000000024</v>
      </c>
      <c r="T29" s="202">
        <v>9156.59</v>
      </c>
      <c r="U29" s="202">
        <v>7918.5499999999993</v>
      </c>
      <c r="V29" s="202">
        <v>7480.9960000000019</v>
      </c>
      <c r="W29" s="202">
        <v>9138.478000000001</v>
      </c>
      <c r="X29" s="202">
        <v>8429.0550000000003</v>
      </c>
      <c r="Y29" s="202">
        <v>11927.749000000009</v>
      </c>
      <c r="Z29" s="140">
        <v>13829.367999999999</v>
      </c>
      <c r="AA29" s="76">
        <f>IF(Z29="","",(Z29-Y29)/Y29)</f>
        <v>0.15942815362730958</v>
      </c>
      <c r="AC29" s="152">
        <f t="shared" ref="AC29:AC38" si="68">(P29/B29)*10</f>
        <v>0.44749494995804673</v>
      </c>
      <c r="AD29" s="205">
        <f t="shared" ref="AD29:AD38" si="69">(Q29/C29)*10</f>
        <v>0.42199049962249885</v>
      </c>
      <c r="AE29" s="205">
        <f t="shared" ref="AE29:AE38" si="70">(R29/D29)*10</f>
        <v>0.47202259593859536</v>
      </c>
      <c r="AF29" s="205">
        <f t="shared" ref="AF29:AF38" si="71">(S29/E29)*10</f>
        <v>0.8081632158864277</v>
      </c>
      <c r="AG29" s="205">
        <f t="shared" ref="AG29:AG38" si="72">(T29/F29)*10</f>
        <v>0.50550044106984959</v>
      </c>
      <c r="AH29" s="205">
        <f t="shared" ref="AH29:AH38" si="73">(U29/G29)*10</f>
        <v>0.47895812371298058</v>
      </c>
      <c r="AI29" s="205">
        <f t="shared" ref="AI29:AI38" si="74">(V29/H29)*10</f>
        <v>0.58749022877813117</v>
      </c>
      <c r="AJ29" s="205">
        <f t="shared" ref="AJ29:AJ38" si="75">(W29/I29)*10</f>
        <v>0.55261592323817688</v>
      </c>
      <c r="AK29" s="205">
        <f t="shared" ref="AK29:AK38" si="76">(X29/J29)*10</f>
        <v>0.77143490990634389</v>
      </c>
      <c r="AL29" s="205">
        <f t="shared" ref="AL29:AL38" si="77">(Y29/K29)*10</f>
        <v>0.5932346746597873</v>
      </c>
      <c r="AM29" s="153">
        <f t="shared" ref="AM29:AM45" si="78">IF(Z29="","",(Z29/L29)*10)</f>
        <v>0.58452385672179474</v>
      </c>
      <c r="AN29" s="76">
        <f>IF(AM29="","",(AM29-AL29)/AL29)</f>
        <v>-1.4683595396692043E-2</v>
      </c>
      <c r="AP29" s="135"/>
      <c r="AQ29" s="135"/>
    </row>
    <row r="30" spans="1:43" ht="20.100000000000001" customHeight="1" x14ac:dyDescent="0.25">
      <c r="A30" s="149" t="s">
        <v>78</v>
      </c>
      <c r="B30" s="25">
        <v>103555.23</v>
      </c>
      <c r="C30" s="203">
        <v>109603.07999999999</v>
      </c>
      <c r="D30" s="203">
        <v>90618.02</v>
      </c>
      <c r="E30" s="203">
        <v>91080.090000000011</v>
      </c>
      <c r="F30" s="203">
        <v>178641.27</v>
      </c>
      <c r="G30" s="203">
        <v>189277.91000000003</v>
      </c>
      <c r="H30" s="203">
        <v>160923.91</v>
      </c>
      <c r="I30" s="203">
        <v>180001.23</v>
      </c>
      <c r="J30" s="203">
        <v>101608.1</v>
      </c>
      <c r="K30" s="203">
        <v>238795.00999999995</v>
      </c>
      <c r="L30" s="3">
        <v>200400.0800000001</v>
      </c>
      <c r="M30" s="67">
        <f t="shared" ref="M30:M45" si="79">IF(L30="","",(L30-K30)/K30)</f>
        <v>-0.16078614875578789</v>
      </c>
      <c r="O30" s="134" t="s">
        <v>78</v>
      </c>
      <c r="P30" s="25">
        <v>4768.4190000000008</v>
      </c>
      <c r="Q30" s="203">
        <v>5015.1330000000007</v>
      </c>
      <c r="R30" s="203">
        <v>4911.1499999999996</v>
      </c>
      <c r="S30" s="203">
        <v>7549.5049999999992</v>
      </c>
      <c r="T30" s="203">
        <v>9045.7329999999984</v>
      </c>
      <c r="U30" s="203">
        <v>9256.7200000000012</v>
      </c>
      <c r="V30" s="203">
        <v>8296.7439999999988</v>
      </c>
      <c r="W30" s="203">
        <v>9856.137999999999</v>
      </c>
      <c r="X30" s="203">
        <v>9339.4</v>
      </c>
      <c r="Y30" s="203">
        <v>13709.667000000012</v>
      </c>
      <c r="Z30" s="3">
        <v>12299.498999999985</v>
      </c>
      <c r="AA30" s="67">
        <f t="shared" ref="AA30:AA45" si="80">IF(Z30="","",(Z30-Y30)/Y30)</f>
        <v>-0.10285939111431559</v>
      </c>
      <c r="AC30" s="154">
        <f t="shared" si="68"/>
        <v>0.46047109354109889</v>
      </c>
      <c r="AD30" s="206">
        <f t="shared" si="69"/>
        <v>0.45757226895448566</v>
      </c>
      <c r="AE30" s="206">
        <f t="shared" si="70"/>
        <v>0.5419617422671561</v>
      </c>
      <c r="AF30" s="206">
        <f t="shared" si="71"/>
        <v>0.82888642292733761</v>
      </c>
      <c r="AG30" s="206">
        <f t="shared" si="72"/>
        <v>0.50636300335303253</v>
      </c>
      <c r="AH30" s="206">
        <f t="shared" si="73"/>
        <v>0.48905442795728249</v>
      </c>
      <c r="AI30" s="206">
        <f t="shared" si="74"/>
        <v>0.51556937685642856</v>
      </c>
      <c r="AJ30" s="206">
        <f t="shared" si="75"/>
        <v>0.54755948056577153</v>
      </c>
      <c r="AK30" s="206">
        <f t="shared" si="76"/>
        <v>0.91915900405577899</v>
      </c>
      <c r="AL30" s="206">
        <f t="shared" si="77"/>
        <v>0.57411865515950333</v>
      </c>
      <c r="AM30" s="258">
        <f t="shared" si="78"/>
        <v>0.61374721008095301</v>
      </c>
      <c r="AN30" s="67">
        <f t="shared" ref="AN30:AN45" si="81">IF(AM30="","",(AM30-AL30)/AL30)</f>
        <v>6.9025025689924593E-2</v>
      </c>
      <c r="AP30" s="135"/>
      <c r="AQ30" s="135"/>
    </row>
    <row r="31" spans="1:43" ht="20.100000000000001" customHeight="1" x14ac:dyDescent="0.25">
      <c r="A31" s="149" t="s">
        <v>79</v>
      </c>
      <c r="B31" s="25">
        <v>167818.00999999992</v>
      </c>
      <c r="C31" s="203">
        <v>125233.35</v>
      </c>
      <c r="D31" s="203">
        <v>135773.26999999996</v>
      </c>
      <c r="E31" s="203">
        <v>78339.37000000001</v>
      </c>
      <c r="F31" s="203">
        <v>159104.78000000003</v>
      </c>
      <c r="G31" s="203">
        <v>179761.25999999998</v>
      </c>
      <c r="H31" s="203">
        <v>158233.01999999999</v>
      </c>
      <c r="I31" s="203">
        <v>184735.59</v>
      </c>
      <c r="J31" s="203">
        <v>133124.94</v>
      </c>
      <c r="K31" s="203">
        <v>209712.58</v>
      </c>
      <c r="L31" s="3">
        <v>211042.20999999976</v>
      </c>
      <c r="M31" s="67">
        <f t="shared" si="79"/>
        <v>6.3402491161940397E-3</v>
      </c>
      <c r="O31" s="134" t="s">
        <v>79</v>
      </c>
      <c r="P31" s="25">
        <v>7424.4470000000001</v>
      </c>
      <c r="Q31" s="203">
        <v>5510.3540000000003</v>
      </c>
      <c r="R31" s="203">
        <v>6830.2309999999961</v>
      </c>
      <c r="S31" s="203">
        <v>7114.5390000000007</v>
      </c>
      <c r="T31" s="203">
        <v>8082.2549999999983</v>
      </c>
      <c r="U31" s="203">
        <v>8938.91</v>
      </c>
      <c r="V31" s="203">
        <v>8489.652</v>
      </c>
      <c r="W31" s="203">
        <v>9926.7349999999988</v>
      </c>
      <c r="X31" s="203">
        <v>10415.758</v>
      </c>
      <c r="Y31" s="203">
        <v>11780.023000000008</v>
      </c>
      <c r="Z31" s="3">
        <v>12667.440999999995</v>
      </c>
      <c r="AA31" s="67">
        <f t="shared" si="80"/>
        <v>7.5332450539356874E-2</v>
      </c>
      <c r="AC31" s="154">
        <f t="shared" si="68"/>
        <v>0.44241062088628053</v>
      </c>
      <c r="AD31" s="206">
        <f t="shared" si="69"/>
        <v>0.44000691509090828</v>
      </c>
      <c r="AE31" s="206">
        <f t="shared" si="70"/>
        <v>0.50306153781226581</v>
      </c>
      <c r="AF31" s="206">
        <f t="shared" si="71"/>
        <v>0.908169034292719</v>
      </c>
      <c r="AG31" s="206">
        <f t="shared" si="72"/>
        <v>0.50798316681623246</v>
      </c>
      <c r="AH31" s="206">
        <f t="shared" si="73"/>
        <v>0.49726565111971294</v>
      </c>
      <c r="AI31" s="206">
        <f t="shared" si="74"/>
        <v>0.53652846921584385</v>
      </c>
      <c r="AJ31" s="206">
        <f t="shared" si="75"/>
        <v>0.5373482716568041</v>
      </c>
      <c r="AK31" s="206">
        <f t="shared" si="76"/>
        <v>0.78240470944062013</v>
      </c>
      <c r="AL31" s="206">
        <f t="shared" si="77"/>
        <v>0.56172228676028912</v>
      </c>
      <c r="AM31" s="258">
        <f t="shared" si="78"/>
        <v>0.6002325790655817</v>
      </c>
      <c r="AN31" s="67">
        <f t="shared" si="81"/>
        <v>6.8557529606665862E-2</v>
      </c>
      <c r="AP31" s="135"/>
      <c r="AQ31" s="135"/>
    </row>
    <row r="32" spans="1:43" ht="20.100000000000001" customHeight="1" x14ac:dyDescent="0.25">
      <c r="A32" s="149" t="s">
        <v>80</v>
      </c>
      <c r="B32" s="25">
        <v>169960.15000000005</v>
      </c>
      <c r="C32" s="203">
        <v>125324.62</v>
      </c>
      <c r="D32" s="203">
        <v>131109.87</v>
      </c>
      <c r="E32" s="203">
        <v>110880.58</v>
      </c>
      <c r="F32" s="203">
        <v>139339.33000000002</v>
      </c>
      <c r="G32" s="203">
        <v>172769.00000000006</v>
      </c>
      <c r="H32" s="203">
        <v>120807.59000000001</v>
      </c>
      <c r="I32" s="203">
        <v>195865.48</v>
      </c>
      <c r="J32" s="203">
        <v>151801.12</v>
      </c>
      <c r="K32" s="203">
        <v>244663.81999999998</v>
      </c>
      <c r="L32" s="3">
        <v>230565.74000000011</v>
      </c>
      <c r="M32" s="67">
        <f t="shared" si="79"/>
        <v>-5.7622250809293632E-2</v>
      </c>
      <c r="O32" s="134" t="s">
        <v>80</v>
      </c>
      <c r="P32" s="25">
        <v>6997.9059999999999</v>
      </c>
      <c r="Q32" s="203">
        <v>5641.7790000000005</v>
      </c>
      <c r="R32" s="203">
        <v>6955.6630000000014</v>
      </c>
      <c r="S32" s="203">
        <v>8794.5019999999968</v>
      </c>
      <c r="T32" s="203">
        <v>7652.6419999999989</v>
      </c>
      <c r="U32" s="203">
        <v>8505.6460000000006</v>
      </c>
      <c r="V32" s="203">
        <v>6662.3990000000013</v>
      </c>
      <c r="W32" s="203">
        <v>10370.893000000004</v>
      </c>
      <c r="X32" s="203">
        <v>11516.925999999999</v>
      </c>
      <c r="Y32" s="203">
        <v>12901.988999999998</v>
      </c>
      <c r="Z32" s="3">
        <v>13747.571</v>
      </c>
      <c r="AA32" s="67">
        <f t="shared" si="80"/>
        <v>6.5538887066172682E-2</v>
      </c>
      <c r="AC32" s="154">
        <f t="shared" si="68"/>
        <v>0.4117380456536428</v>
      </c>
      <c r="AD32" s="206">
        <f t="shared" si="69"/>
        <v>0.45017323810756427</v>
      </c>
      <c r="AE32" s="206">
        <f t="shared" si="70"/>
        <v>0.53052169146380823</v>
      </c>
      <c r="AF32" s="206">
        <f t="shared" si="71"/>
        <v>0.79315079340313666</v>
      </c>
      <c r="AG32" s="206">
        <f t="shared" si="72"/>
        <v>0.54920904241465762</v>
      </c>
      <c r="AH32" s="206">
        <f t="shared" si="73"/>
        <v>0.49231320433642595</v>
      </c>
      <c r="AI32" s="206">
        <f t="shared" si="74"/>
        <v>0.55148844538658548</v>
      </c>
      <c r="AJ32" s="206">
        <f t="shared" si="75"/>
        <v>0.52949059732220316</v>
      </c>
      <c r="AK32" s="206">
        <f t="shared" si="76"/>
        <v>0.75868517966138849</v>
      </c>
      <c r="AL32" s="206">
        <f t="shared" si="77"/>
        <v>0.5273353861637573</v>
      </c>
      <c r="AM32" s="258">
        <f t="shared" si="78"/>
        <v>0.59625384933598524</v>
      </c>
      <c r="AN32" s="67">
        <f t="shared" si="81"/>
        <v>0.13069189927418637</v>
      </c>
      <c r="AP32" s="135"/>
      <c r="AQ32" s="135"/>
    </row>
    <row r="33" spans="1:43" ht="20.100000000000001" customHeight="1" x14ac:dyDescent="0.25">
      <c r="A33" s="149" t="s">
        <v>81</v>
      </c>
      <c r="B33" s="25">
        <v>105627.73999999999</v>
      </c>
      <c r="C33" s="203">
        <v>146684.46999999994</v>
      </c>
      <c r="D33" s="203">
        <v>105806.44999999998</v>
      </c>
      <c r="E33" s="203">
        <v>156736.06999999992</v>
      </c>
      <c r="F33" s="203">
        <v>207228.25</v>
      </c>
      <c r="G33" s="203">
        <v>181747.00999999995</v>
      </c>
      <c r="H33" s="203">
        <v>156060.43000000002</v>
      </c>
      <c r="I33" s="203">
        <v>208341.1999999999</v>
      </c>
      <c r="J33" s="203">
        <v>124751.92</v>
      </c>
      <c r="K33" s="203">
        <v>228011.36000000013</v>
      </c>
      <c r="L33" s="3">
        <v>188465.48999999993</v>
      </c>
      <c r="M33" s="67">
        <f t="shared" si="79"/>
        <v>-0.17343815676552332</v>
      </c>
      <c r="O33" s="134" t="s">
        <v>81</v>
      </c>
      <c r="P33" s="25">
        <v>5233.5920000000015</v>
      </c>
      <c r="Q33" s="203">
        <v>6774.5830000000024</v>
      </c>
      <c r="R33" s="203">
        <v>6184.9250000000011</v>
      </c>
      <c r="S33" s="203">
        <v>12346.015000000001</v>
      </c>
      <c r="T33" s="203">
        <v>9823.5429999999997</v>
      </c>
      <c r="U33" s="203">
        <v>9567.4180000000015</v>
      </c>
      <c r="V33" s="203">
        <v>8927.2699999999986</v>
      </c>
      <c r="W33" s="203">
        <v>11110.941999999997</v>
      </c>
      <c r="X33" s="203">
        <v>12287.755999999999</v>
      </c>
      <c r="Y33" s="203">
        <v>12224.240000000003</v>
      </c>
      <c r="Z33" s="3">
        <v>9905.8699999999953</v>
      </c>
      <c r="AA33" s="67">
        <f t="shared" si="80"/>
        <v>-0.18965350811175233</v>
      </c>
      <c r="AC33" s="154">
        <f t="shared" si="68"/>
        <v>0.49547514696423517</v>
      </c>
      <c r="AD33" s="206">
        <f t="shared" si="69"/>
        <v>0.46184732439637305</v>
      </c>
      <c r="AE33" s="206">
        <f t="shared" si="70"/>
        <v>0.58455084732547036</v>
      </c>
      <c r="AF33" s="206">
        <f t="shared" si="71"/>
        <v>0.78769456194735565</v>
      </c>
      <c r="AG33" s="206">
        <f t="shared" si="72"/>
        <v>0.4740445861025222</v>
      </c>
      <c r="AH33" s="206">
        <f t="shared" si="73"/>
        <v>0.52641405214864356</v>
      </c>
      <c r="AI33" s="206">
        <f t="shared" si="74"/>
        <v>0.57203930554337168</v>
      </c>
      <c r="AJ33" s="206">
        <f t="shared" si="75"/>
        <v>0.53330507840023977</v>
      </c>
      <c r="AK33" s="206">
        <f t="shared" si="76"/>
        <v>0.98497530138213496</v>
      </c>
      <c r="AL33" s="206">
        <f t="shared" si="77"/>
        <v>0.53612416504160132</v>
      </c>
      <c r="AM33" s="258">
        <f t="shared" si="78"/>
        <v>0.52560657126140176</v>
      </c>
      <c r="AN33" s="67">
        <f t="shared" si="81"/>
        <v>-1.9617831961339469E-2</v>
      </c>
      <c r="AP33" s="135"/>
      <c r="AQ33" s="135"/>
    </row>
    <row r="34" spans="1:43" ht="20.100000000000001" customHeight="1" x14ac:dyDescent="0.25">
      <c r="A34" s="149" t="s">
        <v>82</v>
      </c>
      <c r="B34" s="25">
        <v>172955.39000000004</v>
      </c>
      <c r="C34" s="203">
        <v>88363.709999999992</v>
      </c>
      <c r="D34" s="203">
        <v>120306.19000000003</v>
      </c>
      <c r="E34" s="203">
        <v>142180.06</v>
      </c>
      <c r="F34" s="203">
        <v>163672.61999999994</v>
      </c>
      <c r="G34" s="203">
        <v>227414.28000000014</v>
      </c>
      <c r="H34" s="203">
        <v>160527.01</v>
      </c>
      <c r="I34" s="203">
        <v>247253.33</v>
      </c>
      <c r="J34" s="203">
        <v>162327.84</v>
      </c>
      <c r="K34" s="203">
        <v>248660.12999999995</v>
      </c>
      <c r="L34" s="3">
        <v>193173.35</v>
      </c>
      <c r="M34" s="67">
        <f t="shared" si="79"/>
        <v>-0.22314305071745902</v>
      </c>
      <c r="O34" s="134" t="s">
        <v>82</v>
      </c>
      <c r="P34" s="25">
        <v>8418.2340000000022</v>
      </c>
      <c r="Q34" s="203">
        <v>4390.6889999999994</v>
      </c>
      <c r="R34" s="203">
        <v>6848.4070000000011</v>
      </c>
      <c r="S34" s="203">
        <v>11167.32799999999</v>
      </c>
      <c r="T34" s="203">
        <v>8872.2850000000017</v>
      </c>
      <c r="U34" s="203">
        <v>11662.620000000006</v>
      </c>
      <c r="V34" s="203">
        <v>9423.9899999999961</v>
      </c>
      <c r="W34" s="203">
        <v>14481.375000000004</v>
      </c>
      <c r="X34" s="203">
        <v>13076.102000000001</v>
      </c>
      <c r="Y34" s="203">
        <v>13718.046000000006</v>
      </c>
      <c r="Z34" s="3">
        <v>11860.936999999996</v>
      </c>
      <c r="AA34" s="67">
        <f t="shared" si="80"/>
        <v>-0.13537707921376038</v>
      </c>
      <c r="AC34" s="154">
        <f t="shared" si="68"/>
        <v>0.48672862985073784</v>
      </c>
      <c r="AD34" s="206">
        <f t="shared" si="69"/>
        <v>0.49688825876595721</v>
      </c>
      <c r="AE34" s="206">
        <f t="shared" si="70"/>
        <v>0.56924809937044796</v>
      </c>
      <c r="AF34" s="206">
        <f t="shared" si="71"/>
        <v>0.78543559483657488</v>
      </c>
      <c r="AG34" s="206">
        <f t="shared" si="72"/>
        <v>0.54207508867396426</v>
      </c>
      <c r="AH34" s="206">
        <f t="shared" si="73"/>
        <v>0.51283586940978365</v>
      </c>
      <c r="AI34" s="206">
        <f t="shared" si="74"/>
        <v>0.58706569068968495</v>
      </c>
      <c r="AJ34" s="206">
        <f t="shared" si="75"/>
        <v>0.58568978626091728</v>
      </c>
      <c r="AK34" s="206">
        <f t="shared" si="76"/>
        <v>0.80553662267667703</v>
      </c>
      <c r="AL34" s="206">
        <f t="shared" si="77"/>
        <v>0.55167855015599043</v>
      </c>
      <c r="AM34" s="258">
        <f t="shared" si="78"/>
        <v>0.6140048303764466</v>
      </c>
      <c r="AN34" s="67">
        <f t="shared" si="81"/>
        <v>0.11297571783937047</v>
      </c>
      <c r="AP34" s="135"/>
      <c r="AQ34" s="135"/>
    </row>
    <row r="35" spans="1:43" ht="20.100000000000001" customHeight="1" x14ac:dyDescent="0.25">
      <c r="A35" s="149" t="s">
        <v>83</v>
      </c>
      <c r="B35" s="25">
        <v>153575.38000000003</v>
      </c>
      <c r="C35" s="203">
        <v>146031.1</v>
      </c>
      <c r="D35" s="203">
        <v>129411.21999999994</v>
      </c>
      <c r="E35" s="203">
        <v>179559.8899999999</v>
      </c>
      <c r="F35" s="203">
        <v>269358.03999999998</v>
      </c>
      <c r="G35" s="203">
        <v>237433.11000000002</v>
      </c>
      <c r="H35" s="203">
        <v>147722.47000000009</v>
      </c>
      <c r="I35" s="203">
        <v>207140.0799999999</v>
      </c>
      <c r="J35" s="203">
        <v>176887.14</v>
      </c>
      <c r="K35" s="203">
        <v>278510.38</v>
      </c>
      <c r="L35" s="3">
        <v>267410.69000000006</v>
      </c>
      <c r="M35" s="67">
        <f t="shared" si="79"/>
        <v>-3.9853774929322003E-2</v>
      </c>
      <c r="O35" s="134" t="s">
        <v>83</v>
      </c>
      <c r="P35" s="25">
        <v>8202.5570000000007</v>
      </c>
      <c r="Q35" s="203">
        <v>7142.6719999999987</v>
      </c>
      <c r="R35" s="203">
        <v>8489.8880000000008</v>
      </c>
      <c r="S35" s="203">
        <v>14058.68400000001</v>
      </c>
      <c r="T35" s="203">
        <v>13129.382000000001</v>
      </c>
      <c r="U35" s="203">
        <v>12275.063000000002</v>
      </c>
      <c r="V35" s="203">
        <v>8407.0900000000038</v>
      </c>
      <c r="W35" s="203">
        <v>11587.890000000009</v>
      </c>
      <c r="X35" s="203">
        <v>14277.742</v>
      </c>
      <c r="Y35" s="203">
        <v>14177.262000000006</v>
      </c>
      <c r="Z35" s="3">
        <v>15360.929999999997</v>
      </c>
      <c r="AA35" s="67">
        <f t="shared" si="80"/>
        <v>8.3490592189097587E-2</v>
      </c>
      <c r="AC35" s="154">
        <f t="shared" si="68"/>
        <v>0.53410624801970208</v>
      </c>
      <c r="AD35" s="206">
        <f t="shared" si="69"/>
        <v>0.48911992034573448</v>
      </c>
      <c r="AE35" s="206">
        <f t="shared" si="70"/>
        <v>0.65603956133015395</v>
      </c>
      <c r="AF35" s="206">
        <f t="shared" si="71"/>
        <v>0.7829523620224994</v>
      </c>
      <c r="AG35" s="206">
        <f t="shared" si="72"/>
        <v>0.48743234098377025</v>
      </c>
      <c r="AH35" s="206">
        <f t="shared" si="73"/>
        <v>0.51699036414929667</v>
      </c>
      <c r="AI35" s="206">
        <f t="shared" si="74"/>
        <v>0.56911382540516675</v>
      </c>
      <c r="AJ35" s="206">
        <f t="shared" si="75"/>
        <v>0.55942287943501878</v>
      </c>
      <c r="AK35" s="206">
        <f t="shared" si="76"/>
        <v>0.80716676181207969</v>
      </c>
      <c r="AL35" s="206">
        <f t="shared" si="77"/>
        <v>0.5090389090704629</v>
      </c>
      <c r="AM35" s="258">
        <f t="shared" si="78"/>
        <v>0.57443215901353806</v>
      </c>
      <c r="AN35" s="67">
        <f t="shared" si="81"/>
        <v>0.12846414837421241</v>
      </c>
      <c r="AP35" s="135"/>
      <c r="AQ35" s="135"/>
    </row>
    <row r="36" spans="1:43" ht="20.100000000000001" customHeight="1" x14ac:dyDescent="0.25">
      <c r="A36" s="149" t="s">
        <v>84</v>
      </c>
      <c r="B36" s="25">
        <v>172174.69999999992</v>
      </c>
      <c r="C36" s="203">
        <v>197846.85999999996</v>
      </c>
      <c r="D36" s="203">
        <v>108041.16999999998</v>
      </c>
      <c r="E36" s="203">
        <v>128500.73000000004</v>
      </c>
      <c r="F36" s="203">
        <v>196762.29</v>
      </c>
      <c r="G36" s="203">
        <v>236160.21999999988</v>
      </c>
      <c r="H36" s="203">
        <v>161077.74999999983</v>
      </c>
      <c r="I36" s="203">
        <v>171433.78</v>
      </c>
      <c r="J36" s="203">
        <v>191932.73</v>
      </c>
      <c r="K36" s="203">
        <v>296230.03000000038</v>
      </c>
      <c r="L36" s="3">
        <v>281921.69000000006</v>
      </c>
      <c r="M36" s="67">
        <f t="shared" si="79"/>
        <v>-4.8301450058929878E-2</v>
      </c>
      <c r="O36" s="134" t="s">
        <v>84</v>
      </c>
      <c r="P36" s="25">
        <v>7606.0559999999978</v>
      </c>
      <c r="Q36" s="203">
        <v>8313.0869999999995</v>
      </c>
      <c r="R36" s="203">
        <v>6909.0559999999987</v>
      </c>
      <c r="S36" s="203">
        <v>9139.0069999999996</v>
      </c>
      <c r="T36" s="203">
        <v>8531.6860000000033</v>
      </c>
      <c r="U36" s="203">
        <v>10841.422999999999</v>
      </c>
      <c r="V36" s="203">
        <v>9653.1510000000035</v>
      </c>
      <c r="W36" s="203">
        <v>9956.3179999999975</v>
      </c>
      <c r="X36" s="203">
        <v>14473.007</v>
      </c>
      <c r="Y36" s="203">
        <v>14750.275999999996</v>
      </c>
      <c r="Z36" s="3">
        <v>15516.310000000007</v>
      </c>
      <c r="AA36" s="67">
        <f t="shared" si="80"/>
        <v>5.1933536701280085E-2</v>
      </c>
      <c r="AC36" s="154">
        <f t="shared" si="68"/>
        <v>0.44176385961468218</v>
      </c>
      <c r="AD36" s="206">
        <f t="shared" si="69"/>
        <v>0.42017785877420555</v>
      </c>
      <c r="AE36" s="206">
        <f t="shared" si="70"/>
        <v>0.63948363387771534</v>
      </c>
      <c r="AF36" s="206">
        <f t="shared" si="71"/>
        <v>0.71120273013234991</v>
      </c>
      <c r="AG36" s="206">
        <f t="shared" si="72"/>
        <v>0.43360371542738207</v>
      </c>
      <c r="AH36" s="206">
        <f t="shared" si="73"/>
        <v>0.45907066820991294</v>
      </c>
      <c r="AI36" s="206">
        <f t="shared" si="74"/>
        <v>0.59928518991605073</v>
      </c>
      <c r="AJ36" s="206">
        <f t="shared" si="75"/>
        <v>0.5807675710119673</v>
      </c>
      <c r="AK36" s="206">
        <f t="shared" si="76"/>
        <v>0.75406664616295505</v>
      </c>
      <c r="AL36" s="206">
        <f t="shared" si="77"/>
        <v>0.49793317713264845</v>
      </c>
      <c r="AM36" s="258">
        <f t="shared" si="78"/>
        <v>0.55037659571351194</v>
      </c>
      <c r="AN36" s="67">
        <f t="shared" si="81"/>
        <v>0.10532220183209977</v>
      </c>
      <c r="AP36" s="135"/>
      <c r="AQ36" s="135"/>
    </row>
    <row r="37" spans="1:43" ht="20.100000000000001" customHeight="1" x14ac:dyDescent="0.25">
      <c r="A37" s="149" t="s">
        <v>85</v>
      </c>
      <c r="B37" s="25">
        <v>184593.24000000002</v>
      </c>
      <c r="C37" s="203">
        <v>144138.26999999993</v>
      </c>
      <c r="D37" s="203">
        <v>79979.249999999985</v>
      </c>
      <c r="E37" s="203">
        <v>122753.58</v>
      </c>
      <c r="F37" s="203">
        <v>216171.5800000001</v>
      </c>
      <c r="G37" s="203">
        <v>152140.34000000008</v>
      </c>
      <c r="H37" s="203">
        <v>149450.11999999976</v>
      </c>
      <c r="I37" s="203">
        <v>137515.64999999997</v>
      </c>
      <c r="J37" s="203">
        <v>167843.96</v>
      </c>
      <c r="K37" s="203">
        <v>248422.98999999993</v>
      </c>
      <c r="L37" s="3">
        <v>185372.7399999999</v>
      </c>
      <c r="M37" s="67">
        <f t="shared" si="79"/>
        <v>-0.25380199312471058</v>
      </c>
      <c r="O37" s="134" t="s">
        <v>85</v>
      </c>
      <c r="P37" s="25">
        <v>8950.255000000001</v>
      </c>
      <c r="Q37" s="203">
        <v>8091.360999999999</v>
      </c>
      <c r="R37" s="203">
        <v>7317.6259999999966</v>
      </c>
      <c r="S37" s="203">
        <v>9009.7860000000001</v>
      </c>
      <c r="T37" s="203">
        <v>11821.654999999999</v>
      </c>
      <c r="U37" s="203">
        <v>8422.7539999999954</v>
      </c>
      <c r="V37" s="203">
        <v>8932.4599999999973</v>
      </c>
      <c r="W37" s="203">
        <v>10856.737000000006</v>
      </c>
      <c r="X37" s="203">
        <v>14358.638999999999</v>
      </c>
      <c r="Y37" s="203">
        <v>13395.533000000005</v>
      </c>
      <c r="Z37" s="3">
        <v>12576.469999999992</v>
      </c>
      <c r="AA37" s="67">
        <f t="shared" si="80"/>
        <v>-6.1144487494451512E-2</v>
      </c>
      <c r="AC37" s="154">
        <f t="shared" si="68"/>
        <v>0.48486363856011194</v>
      </c>
      <c r="AD37" s="206">
        <f t="shared" si="69"/>
        <v>0.56136104589017211</v>
      </c>
      <c r="AE37" s="206">
        <f t="shared" si="70"/>
        <v>0.91494056270845225</v>
      </c>
      <c r="AF37" s="206">
        <f t="shared" si="71"/>
        <v>0.73397337983951261</v>
      </c>
      <c r="AG37" s="206">
        <f t="shared" si="72"/>
        <v>0.54686443981211563</v>
      </c>
      <c r="AH37" s="206">
        <f t="shared" si="73"/>
        <v>0.55361740351046873</v>
      </c>
      <c r="AI37" s="206">
        <f t="shared" si="74"/>
        <v>0.59768837923984341</v>
      </c>
      <c r="AJ37" s="206">
        <f t="shared" si="75"/>
        <v>0.78949101429546453</v>
      </c>
      <c r="AK37" s="206">
        <f t="shared" si="76"/>
        <v>0.85547546661792306</v>
      </c>
      <c r="AL37" s="206">
        <f t="shared" si="77"/>
        <v>0.5392227587309858</v>
      </c>
      <c r="AM37" s="258">
        <f t="shared" si="78"/>
        <v>0.67844225639649069</v>
      </c>
      <c r="AN37" s="67">
        <f t="shared" si="81"/>
        <v>0.25818550016906922</v>
      </c>
      <c r="AP37" s="135"/>
      <c r="AQ37" s="135"/>
    </row>
    <row r="38" spans="1:43" ht="20.100000000000001" customHeight="1" x14ac:dyDescent="0.25">
      <c r="A38" s="149" t="s">
        <v>86</v>
      </c>
      <c r="B38" s="25">
        <v>174808.49999999997</v>
      </c>
      <c r="C38" s="203">
        <v>100779.39000000001</v>
      </c>
      <c r="D38" s="203">
        <v>69029.49000000002</v>
      </c>
      <c r="E38" s="203">
        <v>154336.00999999978</v>
      </c>
      <c r="F38" s="203">
        <v>191835.92000000007</v>
      </c>
      <c r="G38" s="203">
        <v>123373.27999999998</v>
      </c>
      <c r="H38" s="203">
        <v>139248.31999999989</v>
      </c>
      <c r="I38" s="203">
        <v>159507.64999999994</v>
      </c>
      <c r="J38" s="203">
        <v>217283.05</v>
      </c>
      <c r="K38" s="203">
        <v>280094.85000000021</v>
      </c>
      <c r="L38" s="3">
        <v>210615.79999999981</v>
      </c>
      <c r="M38" s="67">
        <f t="shared" si="79"/>
        <v>-0.24805543550693754</v>
      </c>
      <c r="O38" s="134" t="s">
        <v>86</v>
      </c>
      <c r="P38" s="25">
        <v>8836.2159999999967</v>
      </c>
      <c r="Q38" s="203">
        <v>6184.2449999999999</v>
      </c>
      <c r="R38" s="203">
        <v>6843.8590000000013</v>
      </c>
      <c r="S38" s="203">
        <v>12325.401000000003</v>
      </c>
      <c r="T38" s="203">
        <v>11790.632999999998</v>
      </c>
      <c r="U38" s="203">
        <v>8857.4580000000024</v>
      </c>
      <c r="V38" s="203">
        <v>10603.755000000001</v>
      </c>
      <c r="W38" s="203">
        <v>13090.348000000009</v>
      </c>
      <c r="X38" s="203">
        <v>16706.191999999999</v>
      </c>
      <c r="Y38" s="203">
        <v>17343.396999999994</v>
      </c>
      <c r="Z38" s="3">
        <v>13371.411000000006</v>
      </c>
      <c r="AA38" s="67">
        <f t="shared" si="80"/>
        <v>-0.22902007028957416</v>
      </c>
      <c r="AC38" s="154">
        <f t="shared" si="68"/>
        <v>0.50547976786025839</v>
      </c>
      <c r="AD38" s="206">
        <f t="shared" si="69"/>
        <v>0.61364183688748253</v>
      </c>
      <c r="AE38" s="206">
        <f t="shared" si="70"/>
        <v>0.99143989040046498</v>
      </c>
      <c r="AF38" s="206">
        <f t="shared" si="71"/>
        <v>0.79860824444016809</v>
      </c>
      <c r="AG38" s="206">
        <f t="shared" si="72"/>
        <v>0.61462071336796531</v>
      </c>
      <c r="AH38" s="206">
        <f t="shared" si="73"/>
        <v>0.7179397354111039</v>
      </c>
      <c r="AI38" s="206">
        <f t="shared" si="74"/>
        <v>0.76149967195295487</v>
      </c>
      <c r="AJ38" s="206">
        <f t="shared" si="75"/>
        <v>0.82067211196453671</v>
      </c>
      <c r="AK38" s="206">
        <f t="shared" si="76"/>
        <v>0.76886770505108437</v>
      </c>
      <c r="AL38" s="206">
        <f t="shared" si="77"/>
        <v>0.61919728263479246</v>
      </c>
      <c r="AM38" s="258">
        <f t="shared" si="78"/>
        <v>0.63487217008410657</v>
      </c>
      <c r="AN38" s="67">
        <f t="shared" si="81"/>
        <v>2.5314851807189353E-2</v>
      </c>
      <c r="AP38" s="135"/>
      <c r="AQ38" s="135"/>
    </row>
    <row r="39" spans="1:43" ht="20.100000000000001" customHeight="1" x14ac:dyDescent="0.25">
      <c r="A39" s="149" t="s">
        <v>87</v>
      </c>
      <c r="B39" s="25">
        <v>143517.88</v>
      </c>
      <c r="C39" s="203">
        <v>108144.17000000003</v>
      </c>
      <c r="D39" s="203">
        <v>125852.90000000002</v>
      </c>
      <c r="E39" s="203">
        <v>102029.78999999992</v>
      </c>
      <c r="F39" s="203">
        <v>191064.2</v>
      </c>
      <c r="G39" s="203">
        <v>143527.37999999992</v>
      </c>
      <c r="H39" s="203">
        <v>151132.13000000012</v>
      </c>
      <c r="I39" s="203">
        <v>135712.65999999989</v>
      </c>
      <c r="J39" s="203">
        <v>273726.61</v>
      </c>
      <c r="K39" s="203">
        <v>227951.96000000008</v>
      </c>
      <c r="L39" s="3">
        <v>231188.30000000013</v>
      </c>
      <c r="M39" s="67">
        <f t="shared" si="79"/>
        <v>1.4197465115018329E-2</v>
      </c>
      <c r="O39" s="134" t="s">
        <v>87</v>
      </c>
      <c r="P39" s="25">
        <v>8561.616</v>
      </c>
      <c r="Q39" s="203">
        <v>7679.9049999999988</v>
      </c>
      <c r="R39" s="203">
        <v>10402.912</v>
      </c>
      <c r="S39" s="203">
        <v>7707.6290000000035</v>
      </c>
      <c r="T39" s="203">
        <v>12654.747000000003</v>
      </c>
      <c r="U39" s="203">
        <v>9979.3469999999979</v>
      </c>
      <c r="V39" s="203">
        <v>10712.686999999996</v>
      </c>
      <c r="W39" s="203">
        <v>11080.005999999999</v>
      </c>
      <c r="X39" s="203">
        <v>17943.382000000001</v>
      </c>
      <c r="Y39" s="203">
        <v>15712.195000000003</v>
      </c>
      <c r="Z39" s="3">
        <v>14900.637999999999</v>
      </c>
      <c r="AA39" s="67">
        <f t="shared" si="80"/>
        <v>-5.1651408348738298E-2</v>
      </c>
      <c r="AC39" s="154">
        <f t="shared" ref="AC39:AD45" si="82">(P39/B39)*10</f>
        <v>0.59655396247491954</v>
      </c>
      <c r="AD39" s="206">
        <f t="shared" si="82"/>
        <v>0.7101543245465749</v>
      </c>
      <c r="AE39" s="206">
        <f t="shared" ref="AE39:AJ41" si="83">IF(R39="","",(R39/D39)*10)</f>
        <v>0.82659295097689434</v>
      </c>
      <c r="AF39" s="206">
        <f t="shared" si="83"/>
        <v>0.75542927217629385</v>
      </c>
      <c r="AG39" s="206">
        <f t="shared" si="83"/>
        <v>0.66232957299169615</v>
      </c>
      <c r="AH39" s="206">
        <f t="shared" si="83"/>
        <v>0.69529221532504837</v>
      </c>
      <c r="AI39" s="206">
        <f t="shared" si="83"/>
        <v>0.70882922115899427</v>
      </c>
      <c r="AJ39" s="206">
        <f t="shared" si="83"/>
        <v>0.81643127472411259</v>
      </c>
      <c r="AK39" s="206">
        <f t="shared" ref="AK39:AK41" si="84">IF(X39="","",(X39/J39)*10)</f>
        <v>0.65552201884939143</v>
      </c>
      <c r="AL39" s="206">
        <f t="shared" ref="AL39:AL41" si="85">IF(Y39="","",(Y39/K39)*10)</f>
        <v>0.68927659143619546</v>
      </c>
      <c r="AM39" s="258">
        <f t="shared" si="78"/>
        <v>0.64452387945237666</v>
      </c>
      <c r="AN39" s="67">
        <f t="shared" si="81"/>
        <v>-6.4927073601282234E-2</v>
      </c>
      <c r="AP39" s="135"/>
      <c r="AQ39" s="135"/>
    </row>
    <row r="40" spans="1:43" ht="20.100000000000001" customHeight="1" thickBot="1" x14ac:dyDescent="0.3">
      <c r="A40" s="149" t="s">
        <v>88</v>
      </c>
      <c r="B40" s="25">
        <v>152820.21000000002</v>
      </c>
      <c r="C40" s="203">
        <v>216465.13999999996</v>
      </c>
      <c r="D40" s="203">
        <v>85804.429999999964</v>
      </c>
      <c r="E40" s="203">
        <v>229961.75</v>
      </c>
      <c r="F40" s="203">
        <v>233293.19000000015</v>
      </c>
      <c r="G40" s="203">
        <v>149139.44999999995</v>
      </c>
      <c r="H40" s="203">
        <v>169639.46999999994</v>
      </c>
      <c r="I40" s="203">
        <v>161502.75000000003</v>
      </c>
      <c r="J40" s="203">
        <v>208470.31</v>
      </c>
      <c r="K40" s="203">
        <v>231272.66000000015</v>
      </c>
      <c r="L40" s="3">
        <v>263589.37999999989</v>
      </c>
      <c r="M40" s="67">
        <f t="shared" si="79"/>
        <v>0.13973428592899706</v>
      </c>
      <c r="O40" s="137" t="s">
        <v>88</v>
      </c>
      <c r="P40" s="25">
        <v>8577.6339999999964</v>
      </c>
      <c r="Q40" s="203">
        <v>10729.738000000001</v>
      </c>
      <c r="R40" s="203">
        <v>8400.3320000000022</v>
      </c>
      <c r="S40" s="203">
        <v>14080.129999999997</v>
      </c>
      <c r="T40" s="203">
        <v>13582.820000000003</v>
      </c>
      <c r="U40" s="203">
        <v>9345.7980000000007</v>
      </c>
      <c r="V40" s="203">
        <v>11478.792000000003</v>
      </c>
      <c r="W40" s="203">
        <v>14722.865999999998</v>
      </c>
      <c r="X40" s="203">
        <v>13957.913</v>
      </c>
      <c r="Y40" s="203">
        <v>16104.085999999999</v>
      </c>
      <c r="Z40" s="3">
        <v>14839.965999999999</v>
      </c>
      <c r="AA40" s="67">
        <f t="shared" si="80"/>
        <v>-7.8496848563774493E-2</v>
      </c>
      <c r="AC40" s="154">
        <f t="shared" si="82"/>
        <v>0.56128924309160388</v>
      </c>
      <c r="AD40" s="206">
        <f t="shared" si="82"/>
        <v>0.49567972006947647</v>
      </c>
      <c r="AE40" s="206">
        <f t="shared" si="83"/>
        <v>0.9790091257525988</v>
      </c>
      <c r="AF40" s="206">
        <f t="shared" si="83"/>
        <v>0.61228139027468687</v>
      </c>
      <c r="AG40" s="206">
        <f t="shared" si="83"/>
        <v>0.5822210241113337</v>
      </c>
      <c r="AH40" s="206">
        <f t="shared" si="83"/>
        <v>0.62664828118918259</v>
      </c>
      <c r="AI40" s="206">
        <f t="shared" si="83"/>
        <v>0.67665809142176681</v>
      </c>
      <c r="AJ40" s="206">
        <f t="shared" si="83"/>
        <v>0.91161704676855315</v>
      </c>
      <c r="AK40" s="206">
        <f t="shared" si="84"/>
        <v>0.66953960974107063</v>
      </c>
      <c r="AL40" s="206">
        <f t="shared" si="85"/>
        <v>0.69632467581771174</v>
      </c>
      <c r="AM40" s="136">
        <f t="shared" si="78"/>
        <v>0.56299559564956692</v>
      </c>
      <c r="AN40" s="67">
        <f t="shared" si="81"/>
        <v>-0.19147544931044286</v>
      </c>
      <c r="AP40" s="135"/>
      <c r="AQ40" s="135"/>
    </row>
    <row r="41" spans="1:43" ht="20.100000000000001" customHeight="1" thickBot="1" x14ac:dyDescent="0.3">
      <c r="A41" s="42" t="str">
        <f>A19</f>
        <v>janeiro-dezembro</v>
      </c>
      <c r="B41" s="220">
        <f>SUM(B29:B40)</f>
        <v>1813519.3599999999</v>
      </c>
      <c r="C41" s="221">
        <f t="shared" ref="C41:L41" si="86">SUM(C29:C40)</f>
        <v>1633514.4599999997</v>
      </c>
      <c r="D41" s="221">
        <f t="shared" si="86"/>
        <v>1293051.3799999997</v>
      </c>
      <c r="E41" s="221">
        <f t="shared" si="86"/>
        <v>1596293.2899999996</v>
      </c>
      <c r="F41" s="221">
        <f t="shared" si="86"/>
        <v>2327610.58</v>
      </c>
      <c r="G41" s="221">
        <f t="shared" si="86"/>
        <v>2158071.8899999997</v>
      </c>
      <c r="H41" s="221">
        <f t="shared" si="86"/>
        <v>1802160.4399999995</v>
      </c>
      <c r="I41" s="221">
        <f t="shared" si="86"/>
        <v>2154377.0199999996</v>
      </c>
      <c r="J41" s="221">
        <f t="shared" si="86"/>
        <v>2019022.35</v>
      </c>
      <c r="K41" s="221">
        <f t="shared" si="86"/>
        <v>2933388.68</v>
      </c>
      <c r="L41" s="222">
        <f t="shared" si="86"/>
        <v>2700337.4899999998</v>
      </c>
      <c r="M41" s="76">
        <f t="shared" si="79"/>
        <v>-7.9447770283207195E-2</v>
      </c>
      <c r="O41" s="134"/>
      <c r="P41" s="220">
        <f>SUM(P29:P40)</f>
        <v>88593.928999999989</v>
      </c>
      <c r="Q41" s="221">
        <f t="shared" ref="Q41:Z41" si="87">SUM(Q29:Q40)</f>
        <v>80744.22</v>
      </c>
      <c r="R41" s="221">
        <f t="shared" si="87"/>
        <v>85348.562999999995</v>
      </c>
      <c r="S41" s="221">
        <f t="shared" si="87"/>
        <v>121368.935</v>
      </c>
      <c r="T41" s="221">
        <f t="shared" si="87"/>
        <v>124143.97100000001</v>
      </c>
      <c r="U41" s="221">
        <f t="shared" si="87"/>
        <v>115571.70700000001</v>
      </c>
      <c r="V41" s="221">
        <f t="shared" si="87"/>
        <v>109068.98599999999</v>
      </c>
      <c r="W41" s="221">
        <f t="shared" si="87"/>
        <v>136178.72600000002</v>
      </c>
      <c r="X41" s="221">
        <f t="shared" si="87"/>
        <v>156781.872</v>
      </c>
      <c r="Y41" s="221">
        <f t="shared" si="87"/>
        <v>167744.46300000005</v>
      </c>
      <c r="Z41" s="222">
        <f t="shared" si="87"/>
        <v>160876.41099999993</v>
      </c>
      <c r="AA41" s="76">
        <f t="shared" si="80"/>
        <v>-4.094353922132208E-2</v>
      </c>
      <c r="AC41" s="225">
        <f t="shared" si="82"/>
        <v>0.48851934505954209</v>
      </c>
      <c r="AD41" s="226">
        <f t="shared" si="82"/>
        <v>0.49429755277464771</v>
      </c>
      <c r="AE41" s="226">
        <f t="shared" si="83"/>
        <v>0.66005546508136448</v>
      </c>
      <c r="AF41" s="226">
        <f t="shared" si="83"/>
        <v>0.76031726600817851</v>
      </c>
      <c r="AG41" s="226">
        <f t="shared" si="83"/>
        <v>0.53335369785095244</v>
      </c>
      <c r="AH41" s="226">
        <f t="shared" si="83"/>
        <v>0.53553223845568942</v>
      </c>
      <c r="AI41" s="226">
        <f t="shared" si="83"/>
        <v>0.60521240828036382</v>
      </c>
      <c r="AJ41" s="226">
        <f t="shared" si="83"/>
        <v>0.63210257413532966</v>
      </c>
      <c r="AK41" s="226">
        <f t="shared" si="84"/>
        <v>0.77652370712983931</v>
      </c>
      <c r="AL41" s="226">
        <f t="shared" si="85"/>
        <v>0.57184533418189931</v>
      </c>
      <c r="AM41" s="153">
        <f t="shared" si="78"/>
        <v>0.59576409095442351</v>
      </c>
      <c r="AN41" s="76">
        <f t="shared" si="81"/>
        <v>4.1827318232373366E-2</v>
      </c>
      <c r="AP41" s="135"/>
      <c r="AQ41" s="135"/>
    </row>
    <row r="42" spans="1:43" ht="20.100000000000001" customHeight="1" x14ac:dyDescent="0.25">
      <c r="A42" s="149" t="s">
        <v>89</v>
      </c>
      <c r="B42" s="25">
        <f>SUM(B29:B31)</f>
        <v>383486.16999999993</v>
      </c>
      <c r="C42" s="203">
        <f>SUM(C29:C31)</f>
        <v>359736.73</v>
      </c>
      <c r="D42" s="203">
        <f>SUM(D29:D31)</f>
        <v>337710.40999999992</v>
      </c>
      <c r="E42" s="203">
        <f t="shared" ref="E42:I42" si="88">SUM(E29:E31)</f>
        <v>269354.83</v>
      </c>
      <c r="F42" s="203">
        <f t="shared" si="88"/>
        <v>518885.16000000003</v>
      </c>
      <c r="G42" s="203">
        <f t="shared" si="88"/>
        <v>534367.81999999983</v>
      </c>
      <c r="H42" s="203">
        <f t="shared" si="88"/>
        <v>446495.15</v>
      </c>
      <c r="I42" s="203">
        <f t="shared" si="88"/>
        <v>530104.43999999994</v>
      </c>
      <c r="J42" s="203">
        <f t="shared" ref="J42" si="89">SUM(J29:J31)</f>
        <v>343997.67000000004</v>
      </c>
      <c r="K42" s="203">
        <f t="shared" ref="K42" si="90">SUM(K29:K31)</f>
        <v>649570.49999999988</v>
      </c>
      <c r="L42" s="3">
        <f>IF(L31="","",SUM(L29:L31))</f>
        <v>648034.30999999982</v>
      </c>
      <c r="M42" s="76">
        <f t="shared" si="79"/>
        <v>-2.364931905005016E-3</v>
      </c>
      <c r="O42" s="133" t="s">
        <v>89</v>
      </c>
      <c r="P42" s="25">
        <f>SUM(P29:P31)</f>
        <v>17209.863000000001</v>
      </c>
      <c r="Q42" s="203">
        <f>SUM(Q29:Q31)</f>
        <v>15796.161</v>
      </c>
      <c r="R42" s="203">
        <f>SUM(R29:R31)</f>
        <v>16995.894999999997</v>
      </c>
      <c r="S42" s="203">
        <f t="shared" ref="S42:W42" si="91">SUM(S29:S31)</f>
        <v>22740.453000000001</v>
      </c>
      <c r="T42" s="203">
        <f t="shared" si="91"/>
        <v>26284.577999999994</v>
      </c>
      <c r="U42" s="203">
        <f t="shared" si="91"/>
        <v>26114.18</v>
      </c>
      <c r="V42" s="203">
        <f t="shared" si="91"/>
        <v>24267.392</v>
      </c>
      <c r="W42" s="203">
        <f t="shared" si="91"/>
        <v>28921.351000000002</v>
      </c>
      <c r="X42" s="203">
        <f t="shared" ref="X42:Y42" si="92">SUM(X29:X31)</f>
        <v>28184.213000000003</v>
      </c>
      <c r="Y42" s="203">
        <f t="shared" si="92"/>
        <v>37417.439000000028</v>
      </c>
      <c r="Z42" s="3">
        <f>IF(Z31="","",SUM(Z29:Z31))</f>
        <v>38796.307999999975</v>
      </c>
      <c r="AA42" s="76">
        <f t="shared" si="80"/>
        <v>3.6850972082828726E-2</v>
      </c>
      <c r="AC42" s="152">
        <f t="shared" si="82"/>
        <v>0.44877401967325198</v>
      </c>
      <c r="AD42" s="205">
        <f t="shared" si="82"/>
        <v>0.43910336873301764</v>
      </c>
      <c r="AE42" s="205">
        <f t="shared" ref="AE42:AJ44" si="93">(R42/D42)*10</f>
        <v>0.50326831796508742</v>
      </c>
      <c r="AF42" s="205">
        <f t="shared" si="93"/>
        <v>0.84425636622146327</v>
      </c>
      <c r="AG42" s="205">
        <f t="shared" si="93"/>
        <v>0.50655867668290977</v>
      </c>
      <c r="AH42" s="205">
        <f t="shared" si="93"/>
        <v>0.48869297556129054</v>
      </c>
      <c r="AI42" s="205">
        <f t="shared" si="93"/>
        <v>0.54350852411274786</v>
      </c>
      <c r="AJ42" s="205">
        <f t="shared" si="93"/>
        <v>0.54557835810618771</v>
      </c>
      <c r="AK42" s="205">
        <f t="shared" ref="AK42:AK44" si="94">(X42/J42)*10</f>
        <v>0.81931406686562736</v>
      </c>
      <c r="AL42" s="205">
        <f t="shared" ref="AL42:AL44" si="95">(Y42/K42)*10</f>
        <v>0.57603353292675752</v>
      </c>
      <c r="AM42" s="259">
        <f t="shared" si="78"/>
        <v>0.59867675833398371</v>
      </c>
      <c r="AN42" s="76">
        <f t="shared" si="81"/>
        <v>3.9308866781033847E-2</v>
      </c>
      <c r="AP42" s="135"/>
      <c r="AQ42" s="135"/>
    </row>
    <row r="43" spans="1:43" ht="20.100000000000001" customHeight="1" x14ac:dyDescent="0.25">
      <c r="A43" s="149" t="s">
        <v>90</v>
      </c>
      <c r="B43" s="25">
        <f>SUM(B32:B34)</f>
        <v>448543.28</v>
      </c>
      <c r="C43" s="203">
        <f>SUM(C32:C34)</f>
        <v>360372.79999999993</v>
      </c>
      <c r="D43" s="203">
        <f>SUM(D32:D34)</f>
        <v>357222.51</v>
      </c>
      <c r="E43" s="203">
        <f t="shared" ref="E43:I43" si="96">SUM(E32:E34)</f>
        <v>409796.7099999999</v>
      </c>
      <c r="F43" s="203">
        <f t="shared" si="96"/>
        <v>510240.19999999995</v>
      </c>
      <c r="G43" s="203">
        <f t="shared" si="96"/>
        <v>581930.29000000015</v>
      </c>
      <c r="H43" s="203">
        <f t="shared" si="96"/>
        <v>437395.03</v>
      </c>
      <c r="I43" s="203">
        <f t="shared" si="96"/>
        <v>651460.00999999989</v>
      </c>
      <c r="J43" s="203">
        <f t="shared" ref="J43" si="97">SUM(J32:J34)</f>
        <v>438880.88</v>
      </c>
      <c r="K43" s="203">
        <f t="shared" ref="K43" si="98">SUM(K32:K34)</f>
        <v>721335.31</v>
      </c>
      <c r="L43" s="3">
        <f>IF(L34="","",SUM(L32:L34))</f>
        <v>612204.58000000007</v>
      </c>
      <c r="M43" s="67">
        <f t="shared" si="79"/>
        <v>-0.15128987654853604</v>
      </c>
      <c r="O43" s="134" t="s">
        <v>90</v>
      </c>
      <c r="P43" s="25">
        <f>SUM(P32:P34)</f>
        <v>20649.732000000004</v>
      </c>
      <c r="Q43" s="203">
        <f>SUM(Q32:Q34)</f>
        <v>16807.051000000003</v>
      </c>
      <c r="R43" s="203">
        <f>SUM(R32:R34)</f>
        <v>19988.995000000003</v>
      </c>
      <c r="S43" s="203">
        <f t="shared" ref="S43:W43" si="99">SUM(S32:S34)</f>
        <v>32307.84499999999</v>
      </c>
      <c r="T43" s="203">
        <f t="shared" si="99"/>
        <v>26348.47</v>
      </c>
      <c r="U43" s="203">
        <f t="shared" si="99"/>
        <v>29735.684000000008</v>
      </c>
      <c r="V43" s="203">
        <f t="shared" si="99"/>
        <v>25013.658999999996</v>
      </c>
      <c r="W43" s="203">
        <f t="shared" si="99"/>
        <v>35963.210000000006</v>
      </c>
      <c r="X43" s="203">
        <f t="shared" ref="X43:Y43" si="100">SUM(X32:X34)</f>
        <v>36880.784</v>
      </c>
      <c r="Y43" s="203">
        <f t="shared" si="100"/>
        <v>38844.275000000009</v>
      </c>
      <c r="Z43" s="3">
        <f>IF(Z34="","",SUM(Z32:Z34))</f>
        <v>35514.37799999999</v>
      </c>
      <c r="AA43" s="67">
        <f t="shared" si="80"/>
        <v>-8.5724266960833184E-2</v>
      </c>
      <c r="AC43" s="154">
        <f t="shared" si="82"/>
        <v>0.46037323310250017</v>
      </c>
      <c r="AD43" s="206">
        <f t="shared" si="82"/>
        <v>0.46637956582738782</v>
      </c>
      <c r="AE43" s="206">
        <f t="shared" si="93"/>
        <v>0.55956706087754671</v>
      </c>
      <c r="AF43" s="206">
        <f t="shared" si="93"/>
        <v>0.78838712492347729</v>
      </c>
      <c r="AG43" s="206">
        <f t="shared" si="93"/>
        <v>0.51639345547450011</v>
      </c>
      <c r="AH43" s="206">
        <f t="shared" si="93"/>
        <v>0.51098360939417675</v>
      </c>
      <c r="AI43" s="206">
        <f t="shared" si="93"/>
        <v>0.57187798864564132</v>
      </c>
      <c r="AJ43" s="206">
        <f t="shared" si="93"/>
        <v>0.55204017818376927</v>
      </c>
      <c r="AK43" s="206">
        <f t="shared" si="94"/>
        <v>0.84033699531408157</v>
      </c>
      <c r="AL43" s="206">
        <f t="shared" si="95"/>
        <v>0.53850510936446472</v>
      </c>
      <c r="AM43" s="258">
        <f t="shared" si="78"/>
        <v>0.58010637555178013</v>
      </c>
      <c r="AN43" s="67">
        <f t="shared" si="81"/>
        <v>7.7253243216972578E-2</v>
      </c>
      <c r="AP43" s="135"/>
      <c r="AQ43" s="135"/>
    </row>
    <row r="44" spans="1:43" ht="20.100000000000001" customHeight="1" x14ac:dyDescent="0.25">
      <c r="A44" s="149" t="s">
        <v>91</v>
      </c>
      <c r="B44" s="25">
        <f>SUM(B35:B37)</f>
        <v>510343.31999999995</v>
      </c>
      <c r="C44" s="203">
        <f>SUM(C35:C37)</f>
        <v>488016.22999999986</v>
      </c>
      <c r="D44" s="203">
        <f>SUM(D35:D37)</f>
        <v>317431.6399999999</v>
      </c>
      <c r="E44" s="203">
        <f t="shared" ref="E44:I44" si="101">SUM(E35:E37)</f>
        <v>430814.19999999995</v>
      </c>
      <c r="F44" s="203">
        <f t="shared" si="101"/>
        <v>682291.91</v>
      </c>
      <c r="G44" s="203">
        <f t="shared" si="101"/>
        <v>625733.66999999993</v>
      </c>
      <c r="H44" s="203">
        <f t="shared" si="101"/>
        <v>458250.33999999968</v>
      </c>
      <c r="I44" s="203">
        <f t="shared" si="101"/>
        <v>516089.50999999983</v>
      </c>
      <c r="J44" s="203">
        <f t="shared" ref="J44" si="102">SUM(J35:J37)</f>
        <v>536663.82999999996</v>
      </c>
      <c r="K44" s="203">
        <f t="shared" ref="K44" si="103">SUM(K35:K37)</f>
        <v>823163.40000000037</v>
      </c>
      <c r="L44" s="3">
        <f>IF(L37="","",SUM(L35:L37))</f>
        <v>734705.12</v>
      </c>
      <c r="M44" s="67">
        <f t="shared" si="79"/>
        <v>-0.10746138615978351</v>
      </c>
      <c r="O44" s="134" t="s">
        <v>91</v>
      </c>
      <c r="P44" s="25">
        <f>SUM(P35:P37)</f>
        <v>24758.867999999999</v>
      </c>
      <c r="Q44" s="203">
        <f>SUM(Q35:Q37)</f>
        <v>23547.119999999995</v>
      </c>
      <c r="R44" s="203">
        <f>SUM(R35:R37)</f>
        <v>22716.569999999996</v>
      </c>
      <c r="S44" s="203">
        <f t="shared" ref="S44:W44" si="104">SUM(S35:S37)</f>
        <v>32207.47700000001</v>
      </c>
      <c r="T44" s="203">
        <f t="shared" si="104"/>
        <v>33482.723000000005</v>
      </c>
      <c r="U44" s="203">
        <f t="shared" si="104"/>
        <v>31539.239999999998</v>
      </c>
      <c r="V44" s="203">
        <f t="shared" si="104"/>
        <v>26992.701000000008</v>
      </c>
      <c r="W44" s="203">
        <f t="shared" si="104"/>
        <v>32400.945000000014</v>
      </c>
      <c r="X44" s="203">
        <f t="shared" ref="X44:Y44" si="105">SUM(X35:X37)</f>
        <v>43109.387999999999</v>
      </c>
      <c r="Y44" s="203">
        <f t="shared" si="105"/>
        <v>42323.071000000004</v>
      </c>
      <c r="Z44" s="3">
        <f>IF(Z37="","",SUM(Z35:Z37))</f>
        <v>43453.71</v>
      </c>
      <c r="AA44" s="67">
        <f t="shared" si="80"/>
        <v>2.67144839276903E-2</v>
      </c>
      <c r="AC44" s="154">
        <f t="shared" si="82"/>
        <v>0.48514141421504259</v>
      </c>
      <c r="AD44" s="206">
        <f t="shared" si="82"/>
        <v>0.48250690351015585</v>
      </c>
      <c r="AE44" s="206">
        <f t="shared" si="93"/>
        <v>0.71563660131674345</v>
      </c>
      <c r="AF44" s="206">
        <f t="shared" si="93"/>
        <v>0.74759552958096576</v>
      </c>
      <c r="AG44" s="206">
        <f t="shared" si="93"/>
        <v>0.49073897124179594</v>
      </c>
      <c r="AH44" s="206">
        <f t="shared" si="93"/>
        <v>0.50403616605767754</v>
      </c>
      <c r="AI44" s="206">
        <f t="shared" si="93"/>
        <v>0.58903831909868365</v>
      </c>
      <c r="AJ44" s="206">
        <f t="shared" si="93"/>
        <v>0.62781638402222173</v>
      </c>
      <c r="AK44" s="206">
        <f t="shared" si="94"/>
        <v>0.80328476767290247</v>
      </c>
      <c r="AL44" s="206">
        <f t="shared" si="95"/>
        <v>0.5141515159687613</v>
      </c>
      <c r="AM44" s="258">
        <f t="shared" si="78"/>
        <v>0.59144422458904322</v>
      </c>
      <c r="AN44" s="67">
        <f t="shared" si="81"/>
        <v>0.15033060531708722</v>
      </c>
      <c r="AP44" s="135"/>
      <c r="AQ44" s="135"/>
    </row>
    <row r="45" spans="1:43" ht="20.100000000000001" customHeight="1" thickBot="1" x14ac:dyDescent="0.3">
      <c r="A45" s="150" t="s">
        <v>92</v>
      </c>
      <c r="B45" s="27">
        <f>SUM(B38:B40)</f>
        <v>471146.59</v>
      </c>
      <c r="C45" s="204">
        <f>SUM(C38:C40)</f>
        <v>425388.7</v>
      </c>
      <c r="D45" s="204">
        <f>IF(D40="","",SUM(D38:D40))</f>
        <v>280686.82</v>
      </c>
      <c r="E45" s="204">
        <f t="shared" ref="E45:L45" si="106">IF(E40="","",SUM(E38:E40))</f>
        <v>486327.5499999997</v>
      </c>
      <c r="F45" s="204">
        <f t="shared" si="106"/>
        <v>616193.31000000029</v>
      </c>
      <c r="G45" s="204">
        <f t="shared" si="106"/>
        <v>416040.10999999987</v>
      </c>
      <c r="H45" s="204">
        <f t="shared" si="106"/>
        <v>460019.91999999993</v>
      </c>
      <c r="I45" s="204">
        <f t="shared" si="106"/>
        <v>456723.05999999982</v>
      </c>
      <c r="J45" s="204">
        <f t="shared" ref="J45" si="107">IF(J40="","",SUM(J38:J40))</f>
        <v>699479.97</v>
      </c>
      <c r="K45" s="204">
        <f t="shared" ref="K45" si="108">IF(K40="","",SUM(K38:K40))</f>
        <v>739319.47000000044</v>
      </c>
      <c r="L45" s="151">
        <f t="shared" si="106"/>
        <v>705393.47999999986</v>
      </c>
      <c r="M45" s="70">
        <f t="shared" si="79"/>
        <v>-4.58881327716157E-2</v>
      </c>
      <c r="O45" s="137" t="s">
        <v>92</v>
      </c>
      <c r="P45" s="27">
        <f>SUM(P38:P40)</f>
        <v>25975.465999999993</v>
      </c>
      <c r="Q45" s="204">
        <f>SUM(Q38:Q40)</f>
        <v>24593.887999999999</v>
      </c>
      <c r="R45" s="204">
        <f>IF(R40="","",SUM(R38:R40))</f>
        <v>25647.103000000003</v>
      </c>
      <c r="S45" s="204">
        <f t="shared" ref="S45:Z45" si="109">IF(S40="","",SUM(S38:S40))</f>
        <v>34113.160000000003</v>
      </c>
      <c r="T45" s="204">
        <f t="shared" si="109"/>
        <v>38028.200000000004</v>
      </c>
      <c r="U45" s="204">
        <f t="shared" si="109"/>
        <v>28182.603000000003</v>
      </c>
      <c r="V45" s="204">
        <f t="shared" si="109"/>
        <v>32795.233999999997</v>
      </c>
      <c r="W45" s="204">
        <f t="shared" si="109"/>
        <v>38893.22</v>
      </c>
      <c r="X45" s="204">
        <f t="shared" ref="X45:Y45" si="110">IF(X40="","",SUM(X38:X40))</f>
        <v>48607.487000000001</v>
      </c>
      <c r="Y45" s="204">
        <f t="shared" si="110"/>
        <v>49159.678</v>
      </c>
      <c r="Z45" s="151">
        <f t="shared" si="109"/>
        <v>43112.015000000007</v>
      </c>
      <c r="AA45" s="70">
        <f t="shared" si="80"/>
        <v>-0.12302080172290782</v>
      </c>
      <c r="AC45" s="155">
        <f t="shared" si="82"/>
        <v>0.5513245039086454</v>
      </c>
      <c r="AD45" s="207">
        <f t="shared" si="82"/>
        <v>0.5781509475921669</v>
      </c>
      <c r="AE45" s="207">
        <f t="shared" ref="AE45:AJ45" si="111">IF(R40="","",(R45/D45)*10)</f>
        <v>0.91372665805968378</v>
      </c>
      <c r="AF45" s="207">
        <f t="shared" si="111"/>
        <v>0.70144411929778661</v>
      </c>
      <c r="AG45" s="207">
        <f t="shared" si="111"/>
        <v>0.61714723907015456</v>
      </c>
      <c r="AH45" s="207">
        <f t="shared" si="111"/>
        <v>0.67740110442716717</v>
      </c>
      <c r="AI45" s="207">
        <f t="shared" si="111"/>
        <v>0.7129089975060211</v>
      </c>
      <c r="AJ45" s="207">
        <f t="shared" si="111"/>
        <v>0.85157119064669118</v>
      </c>
      <c r="AK45" s="207">
        <f t="shared" ref="AK45" si="112">IF(X40="","",(X45/J45)*10)</f>
        <v>0.69490891926469311</v>
      </c>
      <c r="AL45" s="207">
        <f t="shared" ref="AL45" si="113">IF(Y40="","",(Y45/K45)*10)</f>
        <v>0.66493146731277042</v>
      </c>
      <c r="AM45" s="260">
        <f t="shared" si="78"/>
        <v>0.61117682856949596</v>
      </c>
      <c r="AN45" s="70">
        <f t="shared" si="81"/>
        <v>-8.0842374569091283E-2</v>
      </c>
      <c r="AP45" s="135"/>
      <c r="AQ45" s="135"/>
    </row>
    <row r="46" spans="1:43" x14ac:dyDescent="0.25">
      <c r="P46" s="147"/>
      <c r="Q46" s="147"/>
      <c r="R46" s="147"/>
      <c r="S46" s="147"/>
      <c r="T46" s="147"/>
      <c r="U46" s="147"/>
      <c r="V46" s="147"/>
      <c r="W46" s="147"/>
      <c r="X46" s="147"/>
      <c r="Y46" s="147"/>
      <c r="Z46" s="147"/>
      <c r="AP46" s="135"/>
      <c r="AQ46" s="135"/>
    </row>
    <row r="47" spans="1:43" ht="15.75" thickBot="1" x14ac:dyDescent="0.3">
      <c r="M47" s="280" t="s">
        <v>1</v>
      </c>
      <c r="AA47" s="176">
        <v>1000</v>
      </c>
      <c r="AN47" s="176" t="s">
        <v>51</v>
      </c>
      <c r="AP47" s="135"/>
      <c r="AQ47" s="135"/>
    </row>
    <row r="48" spans="1:43" ht="20.100000000000001" customHeight="1" x14ac:dyDescent="0.25">
      <c r="A48" s="358" t="s">
        <v>15</v>
      </c>
      <c r="B48" s="360" t="s">
        <v>75</v>
      </c>
      <c r="C48" s="354"/>
      <c r="D48" s="354"/>
      <c r="E48" s="354"/>
      <c r="F48" s="354"/>
      <c r="G48" s="354"/>
      <c r="H48" s="354"/>
      <c r="I48" s="354"/>
      <c r="J48" s="354"/>
      <c r="K48" s="354"/>
      <c r="L48" s="355"/>
      <c r="M48" s="363" t="str">
        <f>M26</f>
        <v>D       2020/2019</v>
      </c>
      <c r="O48" s="361" t="s">
        <v>3</v>
      </c>
      <c r="P48" s="353" t="s">
        <v>75</v>
      </c>
      <c r="Q48" s="354"/>
      <c r="R48" s="354"/>
      <c r="S48" s="354"/>
      <c r="T48" s="354"/>
      <c r="U48" s="354"/>
      <c r="V48" s="354"/>
      <c r="W48" s="354"/>
      <c r="X48" s="354"/>
      <c r="Y48" s="354"/>
      <c r="Z48" s="355"/>
      <c r="AA48" s="365" t="str">
        <f>M48</f>
        <v>D       2020/2019</v>
      </c>
      <c r="AC48" s="353" t="s">
        <v>75</v>
      </c>
      <c r="AD48" s="354"/>
      <c r="AE48" s="354"/>
      <c r="AF48" s="354"/>
      <c r="AG48" s="354"/>
      <c r="AH48" s="354"/>
      <c r="AI48" s="354"/>
      <c r="AJ48" s="354"/>
      <c r="AK48" s="354"/>
      <c r="AL48" s="354"/>
      <c r="AM48" s="355"/>
      <c r="AN48" s="363" t="s">
        <v>133</v>
      </c>
      <c r="AP48" s="135"/>
      <c r="AQ48" s="135"/>
    </row>
    <row r="49" spans="1:43" ht="20.100000000000001" customHeight="1" thickBot="1" x14ac:dyDescent="0.3">
      <c r="A49" s="359"/>
      <c r="B49" s="120">
        <v>2010</v>
      </c>
      <c r="C49" s="183">
        <v>2011</v>
      </c>
      <c r="D49" s="183">
        <v>2012</v>
      </c>
      <c r="E49" s="183">
        <v>2013</v>
      </c>
      <c r="F49" s="183">
        <v>2014</v>
      </c>
      <c r="G49" s="183">
        <v>2015</v>
      </c>
      <c r="H49" s="183">
        <v>2016</v>
      </c>
      <c r="I49" s="183">
        <v>2017</v>
      </c>
      <c r="J49" s="183">
        <v>2018</v>
      </c>
      <c r="K49" s="183">
        <v>2019</v>
      </c>
      <c r="L49" s="181">
        <v>2020</v>
      </c>
      <c r="M49" s="364"/>
      <c r="O49" s="362"/>
      <c r="P49" s="31">
        <v>2010</v>
      </c>
      <c r="Q49" s="183">
        <v>2011</v>
      </c>
      <c r="R49" s="183">
        <v>2012</v>
      </c>
      <c r="S49" s="183">
        <v>2013</v>
      </c>
      <c r="T49" s="183">
        <v>2014</v>
      </c>
      <c r="U49" s="183">
        <v>2015</v>
      </c>
      <c r="V49" s="183">
        <v>2016</v>
      </c>
      <c r="W49" s="183">
        <v>2017</v>
      </c>
      <c r="X49" s="183">
        <v>2018</v>
      </c>
      <c r="Y49" s="183">
        <v>2019</v>
      </c>
      <c r="Z49" s="181">
        <v>2020</v>
      </c>
      <c r="AA49" s="366"/>
      <c r="AC49" s="31">
        <v>2010</v>
      </c>
      <c r="AD49" s="183">
        <v>2011</v>
      </c>
      <c r="AE49" s="183">
        <v>2012</v>
      </c>
      <c r="AF49" s="183">
        <v>2013</v>
      </c>
      <c r="AG49" s="183">
        <v>2014</v>
      </c>
      <c r="AH49" s="183">
        <v>2015</v>
      </c>
      <c r="AI49" s="183">
        <v>2016</v>
      </c>
      <c r="AJ49" s="183">
        <v>2017</v>
      </c>
      <c r="AK49" s="234">
        <v>2018</v>
      </c>
      <c r="AL49" s="183">
        <v>2019</v>
      </c>
      <c r="AM49" s="181">
        <v>2020</v>
      </c>
      <c r="AN49" s="364"/>
      <c r="AP49" s="135"/>
      <c r="AQ49" s="135"/>
    </row>
    <row r="50" spans="1:43" ht="3" customHeight="1" thickBot="1" x14ac:dyDescent="0.3">
      <c r="A50" s="132" t="s">
        <v>94</v>
      </c>
      <c r="B50" s="156"/>
      <c r="C50" s="156"/>
      <c r="D50" s="156"/>
      <c r="E50" s="156"/>
      <c r="F50" s="156"/>
      <c r="G50" s="156"/>
      <c r="H50" s="156"/>
      <c r="I50" s="156"/>
      <c r="J50" s="156"/>
      <c r="K50" s="156"/>
      <c r="L50" s="156"/>
      <c r="M50" s="175"/>
      <c r="N50" s="8"/>
      <c r="O50" s="132"/>
      <c r="P50" s="156">
        <v>2010</v>
      </c>
      <c r="Q50" s="156">
        <v>2011</v>
      </c>
      <c r="R50" s="156">
        <v>2012</v>
      </c>
      <c r="S50" s="156"/>
      <c r="T50" s="156"/>
      <c r="U50" s="156"/>
      <c r="V50" s="156"/>
      <c r="W50" s="156"/>
      <c r="X50" s="156"/>
      <c r="Y50" s="156"/>
      <c r="Z50" s="156"/>
      <c r="AA50" s="175"/>
      <c r="AB50" s="8"/>
      <c r="AC50" s="131"/>
      <c r="AD50" s="131"/>
      <c r="AE50" s="131"/>
      <c r="AF50" s="131"/>
      <c r="AG50" s="131"/>
      <c r="AH50" s="131"/>
      <c r="AI50" s="131"/>
      <c r="AJ50" s="131"/>
      <c r="AK50" s="131"/>
      <c r="AL50" s="131"/>
      <c r="AM50" s="131"/>
      <c r="AN50" s="177"/>
      <c r="AP50" s="135"/>
      <c r="AQ50" s="135"/>
    </row>
    <row r="51" spans="1:43" ht="20.100000000000001" customHeight="1" x14ac:dyDescent="0.25">
      <c r="A51" s="148" t="s">
        <v>77</v>
      </c>
      <c r="B51" s="46">
        <v>95.28</v>
      </c>
      <c r="C51" s="202">
        <v>512.16999999999996</v>
      </c>
      <c r="D51" s="202">
        <v>329.39</v>
      </c>
      <c r="E51" s="202">
        <v>1097.1199999999999</v>
      </c>
      <c r="F51" s="202">
        <v>359.98</v>
      </c>
      <c r="G51" s="202">
        <v>186.74000000000004</v>
      </c>
      <c r="H51" s="202">
        <v>103.10999999999999</v>
      </c>
      <c r="I51" s="202">
        <v>197.02</v>
      </c>
      <c r="J51" s="202">
        <v>149.85</v>
      </c>
      <c r="K51" s="202">
        <v>70.149999999999991</v>
      </c>
      <c r="L51" s="140">
        <v>335.36999999999989</v>
      </c>
      <c r="M51" s="76">
        <f>IF(L51="","",(L51-K51)/K51)</f>
        <v>3.7807555238774047</v>
      </c>
      <c r="O51" s="134" t="s">
        <v>77</v>
      </c>
      <c r="P51" s="46">
        <v>29.815000000000005</v>
      </c>
      <c r="Q51" s="202">
        <v>149.20400000000001</v>
      </c>
      <c r="R51" s="202">
        <v>122.17799999999998</v>
      </c>
      <c r="S51" s="202">
        <v>109.56100000000001</v>
      </c>
      <c r="T51" s="202">
        <v>97.120999999999995</v>
      </c>
      <c r="U51" s="202">
        <v>99.907999999999987</v>
      </c>
      <c r="V51" s="202">
        <v>68.53</v>
      </c>
      <c r="W51" s="202">
        <v>118.282</v>
      </c>
      <c r="X51" s="202">
        <v>104.797</v>
      </c>
      <c r="Y51" s="202">
        <v>234.49399999999997</v>
      </c>
      <c r="Z51" s="140">
        <v>210.13600000000002</v>
      </c>
      <c r="AA51" s="76">
        <f>IF(Z51="","",(Z51-Y51)/Y51)</f>
        <v>-0.10387472600578246</v>
      </c>
      <c r="AC51" s="152">
        <f t="shared" ref="AC51:AC60" si="114">(P51/B51)*10</f>
        <v>3.1291981528127626</v>
      </c>
      <c r="AD51" s="205">
        <f t="shared" ref="AD51:AD60" si="115">(Q51/C51)*10</f>
        <v>2.9131733604076775</v>
      </c>
      <c r="AE51" s="205">
        <f t="shared" ref="AE51:AE60" si="116">(R51/D51)*10</f>
        <v>3.7092200734691394</v>
      </c>
      <c r="AF51" s="205">
        <f t="shared" ref="AF51:AF60" si="117">(S51/E51)*10</f>
        <v>0.99862366924310941</v>
      </c>
      <c r="AG51" s="205">
        <f t="shared" ref="AG51:AG60" si="118">(T51/F51)*10</f>
        <v>2.6979554419689982</v>
      </c>
      <c r="AH51" s="205">
        <f t="shared" ref="AH51:AH60" si="119">(U51/G51)*10</f>
        <v>5.3501124558209252</v>
      </c>
      <c r="AI51" s="205">
        <f t="shared" ref="AI51:AI60" si="120">(V51/H51)*10</f>
        <v>6.6463000678886637</v>
      </c>
      <c r="AJ51" s="205">
        <f t="shared" ref="AJ51:AJ60" si="121">(W51/I51)*10</f>
        <v>6.0035529387879389</v>
      </c>
      <c r="AK51" s="205">
        <f t="shared" ref="AK51:AM60" si="122">(X51/J51)*10</f>
        <v>6.99346012679346</v>
      </c>
      <c r="AL51" s="205">
        <f t="shared" si="122"/>
        <v>33.427512473271562</v>
      </c>
      <c r="AM51" s="205">
        <f t="shared" si="122"/>
        <v>6.2657959865223507</v>
      </c>
      <c r="AN51" s="76">
        <f>IF(AM51="","",(AM51-AL51)/AL51)</f>
        <v>-0.81255572063483805</v>
      </c>
      <c r="AP51" s="135"/>
      <c r="AQ51" s="135"/>
    </row>
    <row r="52" spans="1:43" ht="20.100000000000001" customHeight="1" x14ac:dyDescent="0.25">
      <c r="A52" s="149" t="s">
        <v>78</v>
      </c>
      <c r="B52" s="25">
        <v>321.11</v>
      </c>
      <c r="C52" s="203">
        <v>100.60000000000001</v>
      </c>
      <c r="D52" s="203">
        <v>100.41000000000001</v>
      </c>
      <c r="E52" s="203">
        <v>382.40000000000003</v>
      </c>
      <c r="F52" s="203">
        <v>109.25</v>
      </c>
      <c r="G52" s="203">
        <v>49.88</v>
      </c>
      <c r="H52" s="203">
        <v>109.05999999999999</v>
      </c>
      <c r="I52" s="203">
        <v>459.19</v>
      </c>
      <c r="J52" s="203">
        <v>210.03</v>
      </c>
      <c r="K52" s="203">
        <v>217.20000000000002</v>
      </c>
      <c r="L52" s="3">
        <v>188.64</v>
      </c>
      <c r="M52" s="67">
        <f t="shared" ref="M52:M67" si="123">IF(L52="","",(L52-K52)/K52)</f>
        <v>-0.13149171270718246</v>
      </c>
      <c r="O52" s="134" t="s">
        <v>78</v>
      </c>
      <c r="P52" s="25">
        <v>106.98100000000001</v>
      </c>
      <c r="Q52" s="203">
        <v>32.087000000000003</v>
      </c>
      <c r="R52" s="203">
        <v>68.099000000000004</v>
      </c>
      <c r="S52" s="203">
        <v>95.572999999999993</v>
      </c>
      <c r="T52" s="203">
        <v>79.214999999999989</v>
      </c>
      <c r="U52" s="203">
        <v>14.875999999999999</v>
      </c>
      <c r="V52" s="203">
        <v>102.047</v>
      </c>
      <c r="W52" s="203">
        <v>223.39400000000003</v>
      </c>
      <c r="X52" s="203">
        <v>153.98099999999999</v>
      </c>
      <c r="Y52" s="203">
        <v>117.78500000000003</v>
      </c>
      <c r="Z52" s="3">
        <v>726.4319999999999</v>
      </c>
      <c r="AA52" s="67">
        <f t="shared" ref="AA52:AA67" si="124">IF(Z52="","",(Z52-Y52)/Y52)</f>
        <v>5.1674406758076143</v>
      </c>
      <c r="AC52" s="154">
        <f t="shared" si="114"/>
        <v>3.3315997633209804</v>
      </c>
      <c r="AD52" s="206">
        <f t="shared" si="115"/>
        <v>3.1895626242544735</v>
      </c>
      <c r="AE52" s="206">
        <f t="shared" si="116"/>
        <v>6.7820934169903389</v>
      </c>
      <c r="AF52" s="206">
        <f t="shared" si="117"/>
        <v>2.4992939330543926</v>
      </c>
      <c r="AG52" s="206">
        <f t="shared" si="118"/>
        <v>7.2508009153318067</v>
      </c>
      <c r="AH52" s="206">
        <f t="shared" si="119"/>
        <v>2.9823576583801121</v>
      </c>
      <c r="AI52" s="206">
        <f t="shared" si="120"/>
        <v>9.3569594718503577</v>
      </c>
      <c r="AJ52" s="206">
        <f t="shared" si="121"/>
        <v>4.8649578605805885</v>
      </c>
      <c r="AK52" s="206">
        <f t="shared" si="122"/>
        <v>7.3313812312526778</v>
      </c>
      <c r="AL52" s="206">
        <f t="shared" si="122"/>
        <v>5.4228821362799273</v>
      </c>
      <c r="AM52" s="206">
        <f t="shared" si="122"/>
        <v>38.5089058524173</v>
      </c>
      <c r="AN52" s="67">
        <f t="shared" ref="AN52:AN67" si="125">IF(AM52="","",(AM52-AL52)/AL52)</f>
        <v>6.1011880554782332</v>
      </c>
      <c r="AP52" s="135"/>
      <c r="AQ52" s="135"/>
    </row>
    <row r="53" spans="1:43" ht="20.100000000000001" customHeight="1" x14ac:dyDescent="0.25">
      <c r="A53" s="149" t="s">
        <v>79</v>
      </c>
      <c r="B53" s="25">
        <v>94.44</v>
      </c>
      <c r="C53" s="203">
        <v>412.02000000000004</v>
      </c>
      <c r="D53" s="203">
        <v>20.839999999999996</v>
      </c>
      <c r="E53" s="203">
        <v>99.119999999999976</v>
      </c>
      <c r="F53" s="203">
        <v>153.96</v>
      </c>
      <c r="G53" s="203">
        <v>19.999999999999996</v>
      </c>
      <c r="H53" s="203">
        <v>65.94</v>
      </c>
      <c r="I53" s="203">
        <v>25.840000000000003</v>
      </c>
      <c r="J53" s="203">
        <v>3.52</v>
      </c>
      <c r="K53" s="203">
        <v>37.489999999999995</v>
      </c>
      <c r="L53" s="3">
        <v>136.96</v>
      </c>
      <c r="M53" s="67">
        <f t="shared" si="123"/>
        <v>2.6532408642304621</v>
      </c>
      <c r="O53" s="134" t="s">
        <v>79</v>
      </c>
      <c r="P53" s="25">
        <v>39.945</v>
      </c>
      <c r="Q53" s="203">
        <v>210.15600000000001</v>
      </c>
      <c r="R53" s="203">
        <v>21.706999999999997</v>
      </c>
      <c r="S53" s="203">
        <v>27.781999999999996</v>
      </c>
      <c r="T53" s="203">
        <v>90.24</v>
      </c>
      <c r="U53" s="203">
        <v>14.796000000000001</v>
      </c>
      <c r="V53" s="203">
        <v>59.37299999999999</v>
      </c>
      <c r="W53" s="203">
        <v>51.395000000000003</v>
      </c>
      <c r="X53" s="203">
        <v>48.673000000000002</v>
      </c>
      <c r="Y53" s="203">
        <v>73.152999999999977</v>
      </c>
      <c r="Z53" s="3">
        <v>92.529999999999987</v>
      </c>
      <c r="AA53" s="67">
        <f t="shared" si="124"/>
        <v>0.26488319002638328</v>
      </c>
      <c r="AC53" s="154">
        <f t="shared" si="114"/>
        <v>4.2296696315120714</v>
      </c>
      <c r="AD53" s="206">
        <f t="shared" si="115"/>
        <v>5.1006261831949908</v>
      </c>
      <c r="AE53" s="206">
        <f t="shared" si="116"/>
        <v>10.416026871401151</v>
      </c>
      <c r="AF53" s="206">
        <f t="shared" si="117"/>
        <v>2.8028652138821637</v>
      </c>
      <c r="AG53" s="206">
        <f t="shared" si="118"/>
        <v>5.8612626656274349</v>
      </c>
      <c r="AH53" s="206">
        <f t="shared" si="119"/>
        <v>7.3980000000000024</v>
      </c>
      <c r="AI53" s="206">
        <f t="shared" si="120"/>
        <v>9.0040946314831647</v>
      </c>
      <c r="AJ53" s="206">
        <f t="shared" si="121"/>
        <v>19.889705882352938</v>
      </c>
      <c r="AK53" s="206">
        <f t="shared" si="122"/>
        <v>138.27556818181819</v>
      </c>
      <c r="AL53" s="206">
        <f t="shared" si="122"/>
        <v>19.512670045345423</v>
      </c>
      <c r="AM53" s="206">
        <f t="shared" ref="AM53:AM54" si="126">(Z53/L53)*10</f>
        <v>6.7559871495327082</v>
      </c>
      <c r="AN53" s="67">
        <f t="shared" ref="AN53:AN54" si="127">IF(AM53="","",(AM53-AL53)/AL53)</f>
        <v>-0.6537640859076439</v>
      </c>
      <c r="AP53" s="135"/>
      <c r="AQ53" s="135"/>
    </row>
    <row r="54" spans="1:43" ht="20.100000000000001" customHeight="1" x14ac:dyDescent="0.25">
      <c r="A54" s="149" t="s">
        <v>80</v>
      </c>
      <c r="B54" s="25">
        <v>449.70000000000005</v>
      </c>
      <c r="C54" s="203">
        <v>201.03000000000003</v>
      </c>
      <c r="D54" s="203">
        <v>32.190000000000005</v>
      </c>
      <c r="E54" s="203">
        <v>433.89999999999986</v>
      </c>
      <c r="F54" s="203">
        <v>116.07000000000001</v>
      </c>
      <c r="G54" s="203">
        <v>102.54</v>
      </c>
      <c r="H54" s="203">
        <v>105.56000000000002</v>
      </c>
      <c r="I54" s="203">
        <v>10.379999999999999</v>
      </c>
      <c r="J54" s="203">
        <v>20.22</v>
      </c>
      <c r="K54" s="203">
        <v>269.05999999999989</v>
      </c>
      <c r="L54" s="3">
        <v>11.409999999999998</v>
      </c>
      <c r="M54" s="67">
        <f t="shared" si="123"/>
        <v>-0.95759310191035441</v>
      </c>
      <c r="O54" s="134" t="s">
        <v>80</v>
      </c>
      <c r="P54" s="25">
        <v>85.614000000000019</v>
      </c>
      <c r="Q54" s="203">
        <v>92.996999999999986</v>
      </c>
      <c r="R54" s="203">
        <v>30.552</v>
      </c>
      <c r="S54" s="203">
        <v>154.78400000000005</v>
      </c>
      <c r="T54" s="203">
        <v>82.786999999999978</v>
      </c>
      <c r="U54" s="203">
        <v>74.756</v>
      </c>
      <c r="V54" s="203">
        <v>80.057000000000002</v>
      </c>
      <c r="W54" s="203">
        <v>55.018000000000008</v>
      </c>
      <c r="X54" s="203">
        <v>24.623000000000001</v>
      </c>
      <c r="Y54" s="203">
        <v>122.39999999999998</v>
      </c>
      <c r="Z54" s="3">
        <v>30.486999999999998</v>
      </c>
      <c r="AA54" s="67">
        <f t="shared" si="124"/>
        <v>-0.75092320261437906</v>
      </c>
      <c r="AC54" s="154">
        <f t="shared" si="114"/>
        <v>1.9038025350233492</v>
      </c>
      <c r="AD54" s="206">
        <f t="shared" si="115"/>
        <v>4.6260259662736889</v>
      </c>
      <c r="AE54" s="206">
        <f t="shared" si="116"/>
        <v>9.4911463187325236</v>
      </c>
      <c r="AF54" s="206">
        <f t="shared" si="117"/>
        <v>3.5672735653376373</v>
      </c>
      <c r="AG54" s="206">
        <f t="shared" si="118"/>
        <v>7.1325062462307205</v>
      </c>
      <c r="AH54" s="206">
        <f t="shared" si="119"/>
        <v>7.2904232494636236</v>
      </c>
      <c r="AI54" s="206">
        <f t="shared" si="120"/>
        <v>7.5840280409245917</v>
      </c>
      <c r="AJ54" s="206">
        <f t="shared" si="121"/>
        <v>53.003853564547221</v>
      </c>
      <c r="AK54" s="206">
        <f t="shared" si="122"/>
        <v>12.177546983184966</v>
      </c>
      <c r="AL54" s="206">
        <f t="shared" si="122"/>
        <v>4.5491711885824735</v>
      </c>
      <c r="AM54" s="206">
        <f t="shared" si="126"/>
        <v>26.719544259421561</v>
      </c>
      <c r="AN54" s="67">
        <f t="shared" si="127"/>
        <v>4.8734972046078129</v>
      </c>
      <c r="AP54" s="135"/>
      <c r="AQ54" s="135"/>
    </row>
    <row r="55" spans="1:43" ht="20.100000000000001" customHeight="1" x14ac:dyDescent="0.25">
      <c r="A55" s="149" t="s">
        <v>81</v>
      </c>
      <c r="B55" s="25">
        <v>115.13000000000001</v>
      </c>
      <c r="C55" s="203">
        <v>87.89</v>
      </c>
      <c r="D55" s="203">
        <v>385.15999999999991</v>
      </c>
      <c r="E55" s="203">
        <v>4.24</v>
      </c>
      <c r="F55" s="203">
        <v>1094.3</v>
      </c>
      <c r="G55" s="203">
        <v>355.73999999999995</v>
      </c>
      <c r="H55" s="203">
        <v>257.62</v>
      </c>
      <c r="I55" s="203">
        <v>23.620000000000005</v>
      </c>
      <c r="J55" s="203">
        <v>291.12</v>
      </c>
      <c r="K55" s="203">
        <v>420.21999999999991</v>
      </c>
      <c r="L55" s="3">
        <v>105.80999999999999</v>
      </c>
      <c r="M55" s="67">
        <f t="shared" si="123"/>
        <v>-0.74820332206939222</v>
      </c>
      <c r="O55" s="134" t="s">
        <v>81</v>
      </c>
      <c r="P55" s="25">
        <v>36.316000000000003</v>
      </c>
      <c r="Q55" s="203">
        <v>16.928000000000001</v>
      </c>
      <c r="R55" s="203">
        <v>146.25000000000003</v>
      </c>
      <c r="S55" s="203">
        <v>10.174000000000001</v>
      </c>
      <c r="T55" s="203">
        <v>189.64499999999995</v>
      </c>
      <c r="U55" s="203">
        <v>141.92499999999998</v>
      </c>
      <c r="V55" s="203">
        <v>147.154</v>
      </c>
      <c r="W55" s="203">
        <v>82.36399999999999</v>
      </c>
      <c r="X55" s="203">
        <v>196.86600000000001</v>
      </c>
      <c r="Y55" s="203">
        <v>168.61099999999996</v>
      </c>
      <c r="Z55" s="3">
        <v>50.286000000000001</v>
      </c>
      <c r="AA55" s="67">
        <f t="shared" si="124"/>
        <v>-0.70176323015698849</v>
      </c>
      <c r="AC55" s="154">
        <f t="shared" si="114"/>
        <v>3.1543472596195605</v>
      </c>
      <c r="AD55" s="206">
        <f t="shared" si="115"/>
        <v>1.9260439185345319</v>
      </c>
      <c r="AE55" s="206">
        <f t="shared" si="116"/>
        <v>3.7971232734448042</v>
      </c>
      <c r="AF55" s="206">
        <f t="shared" si="117"/>
        <v>23.995283018867926</v>
      </c>
      <c r="AG55" s="206">
        <f t="shared" si="118"/>
        <v>1.7330256785159459</v>
      </c>
      <c r="AH55" s="206">
        <f t="shared" si="119"/>
        <v>3.9895710350255804</v>
      </c>
      <c r="AI55" s="206">
        <f t="shared" si="120"/>
        <v>5.7120565173511375</v>
      </c>
      <c r="AJ55" s="206">
        <f t="shared" si="121"/>
        <v>34.870448772226915</v>
      </c>
      <c r="AK55" s="206">
        <f t="shared" si="122"/>
        <v>6.7623660346248968</v>
      </c>
      <c r="AL55" s="206">
        <f t="shared" si="122"/>
        <v>4.0124458616914946</v>
      </c>
      <c r="AM55" s="206">
        <f t="shared" ref="AM55" si="128">(Z55/L55)*10</f>
        <v>4.7524808619223142</v>
      </c>
      <c r="AN55" s="67">
        <f t="shared" ref="AN55" si="129">IF(AM55="","",(AM55-AL55)/AL55)</f>
        <v>0.18443488728315177</v>
      </c>
      <c r="AP55" s="135"/>
      <c r="AQ55" s="135"/>
    </row>
    <row r="56" spans="1:43" ht="20.100000000000001" customHeight="1" x14ac:dyDescent="0.25">
      <c r="A56" s="149" t="s">
        <v>82</v>
      </c>
      <c r="B56" s="25">
        <v>87.69</v>
      </c>
      <c r="C56" s="203">
        <v>193.86</v>
      </c>
      <c r="D56" s="203">
        <v>760.19999999999993</v>
      </c>
      <c r="E56" s="203">
        <v>201.37000000000003</v>
      </c>
      <c r="F56" s="203">
        <v>0.83</v>
      </c>
      <c r="G56" s="203">
        <v>312.90000000000003</v>
      </c>
      <c r="H56" s="203">
        <v>805.90999999999985</v>
      </c>
      <c r="I56" s="203">
        <v>97.779999999999973</v>
      </c>
      <c r="J56" s="203">
        <v>379.49</v>
      </c>
      <c r="K56" s="203">
        <v>205.07999999999998</v>
      </c>
      <c r="L56" s="3">
        <v>75.009999999999991</v>
      </c>
      <c r="M56" s="67">
        <f t="shared" si="123"/>
        <v>-0.63424029646967039</v>
      </c>
      <c r="O56" s="134" t="s">
        <v>82</v>
      </c>
      <c r="P56" s="25">
        <v>50.512</v>
      </c>
      <c r="Q56" s="203">
        <v>76.984999999999985</v>
      </c>
      <c r="R56" s="203">
        <v>140.74100000000001</v>
      </c>
      <c r="S56" s="203">
        <v>108.19399999999999</v>
      </c>
      <c r="T56" s="203">
        <v>2.327</v>
      </c>
      <c r="U56" s="203">
        <v>108.241</v>
      </c>
      <c r="V56" s="203">
        <v>89.242999999999995</v>
      </c>
      <c r="W56" s="203">
        <v>81.237000000000023</v>
      </c>
      <c r="X56" s="203">
        <v>251.595</v>
      </c>
      <c r="Y56" s="203">
        <v>116.065</v>
      </c>
      <c r="Z56" s="3">
        <v>69.966000000000008</v>
      </c>
      <c r="AA56" s="67">
        <f t="shared" si="124"/>
        <v>-0.39718261319088433</v>
      </c>
      <c r="AC56" s="154">
        <f t="shared" si="114"/>
        <v>5.7602919375071266</v>
      </c>
      <c r="AD56" s="206">
        <f t="shared" si="115"/>
        <v>3.9711647580728346</v>
      </c>
      <c r="AE56" s="206">
        <f t="shared" si="116"/>
        <v>1.8513680610365695</v>
      </c>
      <c r="AF56" s="206">
        <f t="shared" si="117"/>
        <v>5.3728956646968253</v>
      </c>
      <c r="AG56" s="206">
        <f t="shared" si="118"/>
        <v>28.036144578313255</v>
      </c>
      <c r="AH56" s="206">
        <f t="shared" si="119"/>
        <v>3.4592841163310957</v>
      </c>
      <c r="AI56" s="206">
        <f t="shared" si="120"/>
        <v>1.1073569008946409</v>
      </c>
      <c r="AJ56" s="206">
        <f t="shared" si="121"/>
        <v>8.3081407240744571</v>
      </c>
      <c r="AK56" s="206">
        <f t="shared" si="122"/>
        <v>6.629818967561727</v>
      </c>
      <c r="AL56" s="206">
        <f t="shared" si="122"/>
        <v>5.6594987322020671</v>
      </c>
      <c r="AM56" s="206">
        <f t="shared" ref="AM56" si="130">(Z56/L56)*10</f>
        <v>9.3275563258232257</v>
      </c>
      <c r="AN56" s="67">
        <f t="shared" ref="AN56" si="131">IF(AM56="","",(AM56-AL56)/AL56)</f>
        <v>0.64812411260916492</v>
      </c>
      <c r="AP56" s="135"/>
      <c r="AQ56" s="135"/>
    </row>
    <row r="57" spans="1:43" ht="20.100000000000001" customHeight="1" x14ac:dyDescent="0.25">
      <c r="A57" s="149" t="s">
        <v>83</v>
      </c>
      <c r="B57" s="25">
        <v>303.20000000000005</v>
      </c>
      <c r="C57" s="203">
        <v>239.99999999999997</v>
      </c>
      <c r="D57" s="203">
        <v>243.11000000000004</v>
      </c>
      <c r="E57" s="203">
        <v>240.37</v>
      </c>
      <c r="F57" s="203">
        <v>134.97000000000006</v>
      </c>
      <c r="G57" s="203">
        <v>337.20000000000005</v>
      </c>
      <c r="H57" s="203">
        <v>84.99</v>
      </c>
      <c r="I57" s="203">
        <v>171.96000000000004</v>
      </c>
      <c r="J57" s="203">
        <v>42.18</v>
      </c>
      <c r="K57" s="203">
        <v>176.78999999999996</v>
      </c>
      <c r="L57" s="3">
        <v>288.1699999999999</v>
      </c>
      <c r="M57" s="67">
        <f t="shared" si="123"/>
        <v>0.63001300978562114</v>
      </c>
      <c r="O57" s="134" t="s">
        <v>83</v>
      </c>
      <c r="P57" s="25">
        <v>101.88200000000002</v>
      </c>
      <c r="Q57" s="203">
        <v>208.25</v>
      </c>
      <c r="R57" s="203">
        <v>120.58900000000001</v>
      </c>
      <c r="S57" s="203">
        <v>63.236000000000004</v>
      </c>
      <c r="T57" s="203">
        <v>133.27200000000002</v>
      </c>
      <c r="U57" s="203">
        <v>88.903999999999996</v>
      </c>
      <c r="V57" s="203">
        <v>66.512999999999991</v>
      </c>
      <c r="W57" s="203">
        <v>161.839</v>
      </c>
      <c r="X57" s="203">
        <v>69.402000000000001</v>
      </c>
      <c r="Y57" s="203">
        <v>109.84300000000002</v>
      </c>
      <c r="Z57" s="3">
        <v>110.98599999999999</v>
      </c>
      <c r="AA57" s="67">
        <f t="shared" si="124"/>
        <v>1.040576094971889E-2</v>
      </c>
      <c r="AC57" s="154">
        <f t="shared" si="114"/>
        <v>3.3602242744063329</v>
      </c>
      <c r="AD57" s="206">
        <f t="shared" si="115"/>
        <v>8.6770833333333339</v>
      </c>
      <c r="AE57" s="206">
        <f t="shared" si="116"/>
        <v>4.960264900662251</v>
      </c>
      <c r="AF57" s="206">
        <f t="shared" si="117"/>
        <v>2.6307775512751173</v>
      </c>
      <c r="AG57" s="206">
        <f t="shared" si="118"/>
        <v>9.8741942653923065</v>
      </c>
      <c r="AH57" s="206">
        <f t="shared" si="119"/>
        <v>2.636536180308422</v>
      </c>
      <c r="AI57" s="206">
        <f t="shared" si="120"/>
        <v>7.8259795270031765</v>
      </c>
      <c r="AJ57" s="206">
        <f t="shared" si="121"/>
        <v>9.4114328913700831</v>
      </c>
      <c r="AK57" s="206">
        <f t="shared" si="122"/>
        <v>16.453769559032718</v>
      </c>
      <c r="AL57" s="206">
        <f t="shared" si="122"/>
        <v>6.2131907913343545</v>
      </c>
      <c r="AM57" s="206">
        <f t="shared" ref="AM57" si="132">(Z57/L57)*10</f>
        <v>3.8514071554984914</v>
      </c>
      <c r="AN57" s="67">
        <f t="shared" ref="AN57" si="133">IF(AM57="","",(AM57-AL57)/AL57)</f>
        <v>-0.38012411257833639</v>
      </c>
      <c r="AP57" s="135"/>
      <c r="AQ57" s="135"/>
    </row>
    <row r="58" spans="1:43" ht="20.100000000000001" customHeight="1" x14ac:dyDescent="0.25">
      <c r="A58" s="149" t="s">
        <v>84</v>
      </c>
      <c r="B58" s="25">
        <v>733.11</v>
      </c>
      <c r="C58" s="203">
        <v>19</v>
      </c>
      <c r="D58" s="203">
        <v>777.31</v>
      </c>
      <c r="E58" s="203">
        <v>199.58</v>
      </c>
      <c r="F58" s="203">
        <v>112.44000000000001</v>
      </c>
      <c r="G58" s="203">
        <v>335.96999999999997</v>
      </c>
      <c r="H58" s="203">
        <v>208.92000000000002</v>
      </c>
      <c r="I58" s="203">
        <v>156.26000000000005</v>
      </c>
      <c r="J58" s="203">
        <v>103.26</v>
      </c>
      <c r="K58" s="203">
        <v>2.9099999999999993</v>
      </c>
      <c r="L58" s="3">
        <v>51.870000000000005</v>
      </c>
      <c r="M58" s="67">
        <f t="shared" si="123"/>
        <v>16.824742268041245</v>
      </c>
      <c r="O58" s="134" t="s">
        <v>84</v>
      </c>
      <c r="P58" s="25">
        <v>248.68200000000002</v>
      </c>
      <c r="Q58" s="203">
        <v>13.135</v>
      </c>
      <c r="R58" s="203">
        <v>170.39499999999998</v>
      </c>
      <c r="S58" s="203">
        <v>85.355999999999995</v>
      </c>
      <c r="T58" s="203">
        <v>57.158000000000001</v>
      </c>
      <c r="U58" s="203">
        <v>62.073999999999998</v>
      </c>
      <c r="V58" s="203">
        <v>182.14699999999996</v>
      </c>
      <c r="W58" s="203">
        <v>90.742000000000004</v>
      </c>
      <c r="X58" s="203">
        <v>92.774000000000001</v>
      </c>
      <c r="Y58" s="203">
        <v>20.315999999999999</v>
      </c>
      <c r="Z58" s="3">
        <v>52.733000000000004</v>
      </c>
      <c r="AA58" s="67">
        <f t="shared" si="124"/>
        <v>1.5956389052963182</v>
      </c>
      <c r="AC58" s="154">
        <f t="shared" si="114"/>
        <v>3.3921512460613008</v>
      </c>
      <c r="AD58" s="206">
        <f t="shared" si="115"/>
        <v>6.9131578947368419</v>
      </c>
      <c r="AE58" s="206">
        <f t="shared" si="116"/>
        <v>2.1921112554836548</v>
      </c>
      <c r="AF58" s="206">
        <f t="shared" si="117"/>
        <v>4.2767812406052705</v>
      </c>
      <c r="AG58" s="206">
        <f t="shared" si="118"/>
        <v>5.0834222696549265</v>
      </c>
      <c r="AH58" s="206">
        <f t="shared" si="119"/>
        <v>1.8476054409619906</v>
      </c>
      <c r="AI58" s="206">
        <f t="shared" si="120"/>
        <v>8.7185046907907306</v>
      </c>
      <c r="AJ58" s="206">
        <f t="shared" si="121"/>
        <v>5.8071163445539478</v>
      </c>
      <c r="AK58" s="206">
        <f t="shared" si="122"/>
        <v>8.9845051326748013</v>
      </c>
      <c r="AL58" s="206">
        <f t="shared" si="122"/>
        <v>69.814432989690744</v>
      </c>
      <c r="AM58" s="206">
        <f t="shared" ref="AM58:AM59" si="134">(Z58/L58)*10</f>
        <v>10.166377482166954</v>
      </c>
      <c r="AN58" s="67">
        <f t="shared" ref="AN58:AN59" si="135">IF(AM58="","",(AM58-AL58)/AL58)</f>
        <v>-0.85438000357793942</v>
      </c>
      <c r="AP58" s="135"/>
      <c r="AQ58" s="135"/>
    </row>
    <row r="59" spans="1:43" ht="20.100000000000001" customHeight="1" x14ac:dyDescent="0.25">
      <c r="A59" s="149" t="s">
        <v>85</v>
      </c>
      <c r="B59" s="25">
        <v>75.409999999999982</v>
      </c>
      <c r="C59" s="203">
        <v>202.55</v>
      </c>
      <c r="D59" s="203">
        <v>126.27000000000001</v>
      </c>
      <c r="E59" s="203">
        <v>192.72</v>
      </c>
      <c r="F59" s="203">
        <v>183.71</v>
      </c>
      <c r="G59" s="203">
        <v>506.25</v>
      </c>
      <c r="H59" s="203">
        <v>278.89</v>
      </c>
      <c r="I59" s="203">
        <v>2.5899999999999994</v>
      </c>
      <c r="J59" s="203">
        <v>285.61</v>
      </c>
      <c r="K59" s="203">
        <v>32.119999999999997</v>
      </c>
      <c r="L59" s="3">
        <v>107.91000000000003</v>
      </c>
      <c r="M59" s="67">
        <f t="shared" si="123"/>
        <v>2.3595890410958913</v>
      </c>
      <c r="O59" s="134" t="s">
        <v>85</v>
      </c>
      <c r="P59" s="25">
        <v>26.283999999999999</v>
      </c>
      <c r="Q59" s="203">
        <v>140.136</v>
      </c>
      <c r="R59" s="203">
        <v>62.427000000000007</v>
      </c>
      <c r="S59" s="203">
        <v>148.22899999999998</v>
      </c>
      <c r="T59" s="203">
        <v>99.02600000000001</v>
      </c>
      <c r="U59" s="203">
        <v>189.15099999999995</v>
      </c>
      <c r="V59" s="203">
        <v>114.91000000000001</v>
      </c>
      <c r="W59" s="203">
        <v>15.391</v>
      </c>
      <c r="X59" s="203">
        <v>141.86099999999999</v>
      </c>
      <c r="Y59" s="203">
        <v>88.779999999999987</v>
      </c>
      <c r="Z59" s="3">
        <v>72.486000000000018</v>
      </c>
      <c r="AA59" s="67">
        <f t="shared" si="124"/>
        <v>-0.18353232710069803</v>
      </c>
      <c r="AC59" s="154">
        <f t="shared" si="114"/>
        <v>3.485479379392654</v>
      </c>
      <c r="AD59" s="206">
        <f t="shared" si="115"/>
        <v>6.9185880029622302</v>
      </c>
      <c r="AE59" s="206">
        <f t="shared" si="116"/>
        <v>4.9439296745070092</v>
      </c>
      <c r="AF59" s="206">
        <f t="shared" si="117"/>
        <v>7.6914176006641757</v>
      </c>
      <c r="AG59" s="206">
        <f t="shared" si="118"/>
        <v>5.3903434761308588</v>
      </c>
      <c r="AH59" s="206">
        <f t="shared" si="119"/>
        <v>3.7363160493827152</v>
      </c>
      <c r="AI59" s="206">
        <f t="shared" si="120"/>
        <v>4.120262469073829</v>
      </c>
      <c r="AJ59" s="206">
        <f t="shared" si="121"/>
        <v>59.42471042471044</v>
      </c>
      <c r="AK59" s="206">
        <f t="shared" si="122"/>
        <v>4.9669479359966386</v>
      </c>
      <c r="AL59" s="206">
        <f t="shared" si="122"/>
        <v>27.640099626400993</v>
      </c>
      <c r="AM59" s="206">
        <f t="shared" si="134"/>
        <v>6.7172643869891582</v>
      </c>
      <c r="AN59" s="67">
        <f t="shared" si="135"/>
        <v>-0.75697394445810795</v>
      </c>
      <c r="AP59" s="135"/>
      <c r="AQ59" s="135"/>
    </row>
    <row r="60" spans="1:43" ht="20.100000000000001" customHeight="1" x14ac:dyDescent="0.25">
      <c r="A60" s="149" t="s">
        <v>86</v>
      </c>
      <c r="B60" s="25">
        <v>240.72</v>
      </c>
      <c r="C60" s="203">
        <v>303.53000000000003</v>
      </c>
      <c r="D60" s="203">
        <v>1.4</v>
      </c>
      <c r="E60" s="203">
        <v>199.3</v>
      </c>
      <c r="F60" s="203">
        <v>162.61000000000001</v>
      </c>
      <c r="G60" s="203">
        <v>265.22999999999996</v>
      </c>
      <c r="H60" s="203">
        <v>74.89</v>
      </c>
      <c r="I60" s="203">
        <v>2.6999999999999997</v>
      </c>
      <c r="J60" s="203">
        <v>243.36</v>
      </c>
      <c r="K60" s="203">
        <v>162.79000000000005</v>
      </c>
      <c r="L60" s="3">
        <v>160.96000000000009</v>
      </c>
      <c r="M60" s="67">
        <f t="shared" si="123"/>
        <v>-1.1241476749185792E-2</v>
      </c>
      <c r="O60" s="134" t="s">
        <v>86</v>
      </c>
      <c r="P60" s="25">
        <v>80.941000000000003</v>
      </c>
      <c r="Q60" s="203">
        <v>133.739</v>
      </c>
      <c r="R60" s="203">
        <v>0.89600000000000013</v>
      </c>
      <c r="S60" s="203">
        <v>99.911000000000001</v>
      </c>
      <c r="T60" s="203">
        <v>62.055999999999997</v>
      </c>
      <c r="U60" s="203">
        <v>42.978000000000009</v>
      </c>
      <c r="V60" s="203">
        <v>73.328000000000003</v>
      </c>
      <c r="W60" s="203">
        <v>7.7379999999999995</v>
      </c>
      <c r="X60" s="203">
        <v>45.351999999999997</v>
      </c>
      <c r="Y60" s="203">
        <v>116.032</v>
      </c>
      <c r="Z60" s="3">
        <v>118.73199999999999</v>
      </c>
      <c r="AA60" s="67">
        <f t="shared" si="124"/>
        <v>2.3269442912299959E-2</v>
      </c>
      <c r="AC60" s="154">
        <f t="shared" si="114"/>
        <v>3.3624543037554004</v>
      </c>
      <c r="AD60" s="206">
        <f t="shared" si="115"/>
        <v>4.4061213059664608</v>
      </c>
      <c r="AE60" s="206">
        <f t="shared" si="116"/>
        <v>6.4000000000000012</v>
      </c>
      <c r="AF60" s="206">
        <f t="shared" si="117"/>
        <v>5.0130958354239841</v>
      </c>
      <c r="AG60" s="206">
        <f t="shared" si="118"/>
        <v>3.816247463255642</v>
      </c>
      <c r="AH60" s="206">
        <f t="shared" si="119"/>
        <v>1.6204049315688276</v>
      </c>
      <c r="AI60" s="206">
        <f t="shared" si="120"/>
        <v>9.7914274268927759</v>
      </c>
      <c r="AJ60" s="206">
        <f t="shared" si="121"/>
        <v>28.659259259259258</v>
      </c>
      <c r="AK60" s="206">
        <f t="shared" si="122"/>
        <v>1.8635765943458249</v>
      </c>
      <c r="AL60" s="206">
        <f t="shared" si="122"/>
        <v>7.1277105473309144</v>
      </c>
      <c r="AM60" s="206">
        <f t="shared" ref="AM60" si="136">(Z60/L60)*10</f>
        <v>7.3764910536779276</v>
      </c>
      <c r="AN60" s="67">
        <f t="shared" ref="AN60" si="137">IF(AM60="","",(AM60-AL60)/AL60)</f>
        <v>3.490328411837277E-2</v>
      </c>
      <c r="AP60" s="135"/>
      <c r="AQ60" s="135"/>
    </row>
    <row r="61" spans="1:43" ht="20.100000000000001" customHeight="1" x14ac:dyDescent="0.25">
      <c r="A61" s="149" t="s">
        <v>87</v>
      </c>
      <c r="B61" s="25">
        <v>134.53000000000003</v>
      </c>
      <c r="C61" s="203">
        <v>176.85999999999999</v>
      </c>
      <c r="D61" s="203">
        <v>203.78999999999996</v>
      </c>
      <c r="E61" s="203">
        <v>75.959999999999994</v>
      </c>
      <c r="F61" s="203">
        <v>86.76</v>
      </c>
      <c r="G61" s="203">
        <v>338.64999999999992</v>
      </c>
      <c r="H61" s="203">
        <v>107.72999999999999</v>
      </c>
      <c r="I61" s="203">
        <v>189.56000000000003</v>
      </c>
      <c r="J61" s="203">
        <v>163.63999999999999</v>
      </c>
      <c r="K61" s="203">
        <v>115.14999999999999</v>
      </c>
      <c r="L61" s="3">
        <v>278.57999999999993</v>
      </c>
      <c r="M61" s="67">
        <f t="shared" si="123"/>
        <v>1.4192792010421187</v>
      </c>
      <c r="O61" s="134" t="s">
        <v>87</v>
      </c>
      <c r="P61" s="25">
        <v>62.047999999999995</v>
      </c>
      <c r="Q61" s="203">
        <v>49.418999999999997</v>
      </c>
      <c r="R61" s="203">
        <v>115.30700000000002</v>
      </c>
      <c r="S61" s="203">
        <v>48.548999999999999</v>
      </c>
      <c r="T61" s="203">
        <v>60.350999999999999</v>
      </c>
      <c r="U61" s="203">
        <v>250.62000000000003</v>
      </c>
      <c r="V61" s="203">
        <v>66.029999999999987</v>
      </c>
      <c r="W61" s="203">
        <v>58.631000000000007</v>
      </c>
      <c r="X61" s="203">
        <v>111.59399999999999</v>
      </c>
      <c r="Y61" s="203">
        <v>193.00300000000004</v>
      </c>
      <c r="Z61" s="3">
        <v>281.00600000000003</v>
      </c>
      <c r="AA61" s="67">
        <f t="shared" si="124"/>
        <v>0.45596700569421184</v>
      </c>
      <c r="AC61" s="154">
        <f t="shared" ref="AC61:AD67" si="138">(P61/B61)*10</f>
        <v>4.6122054560321102</v>
      </c>
      <c r="AD61" s="206">
        <f t="shared" si="138"/>
        <v>2.7942440348298092</v>
      </c>
      <c r="AE61" s="206">
        <f t="shared" ref="AE61:AJ63" si="139">IF(R61="","",(R61/D61)*10)</f>
        <v>5.6581284655773123</v>
      </c>
      <c r="AF61" s="206">
        <f t="shared" si="139"/>
        <v>6.3913902053712492</v>
      </c>
      <c r="AG61" s="206">
        <f t="shared" si="139"/>
        <v>6.9560857538035954</v>
      </c>
      <c r="AH61" s="206">
        <f t="shared" si="139"/>
        <v>7.400561051232839</v>
      </c>
      <c r="AI61" s="206">
        <f t="shared" si="139"/>
        <v>6.129211918685602</v>
      </c>
      <c r="AJ61" s="206">
        <f t="shared" si="139"/>
        <v>3.0930048533445875</v>
      </c>
      <c r="AK61" s="206">
        <f t="shared" ref="AK61:AM63" si="140">IF(X61="","",(X61/J61)*10)</f>
        <v>6.8194817892935706</v>
      </c>
      <c r="AL61" s="206">
        <f t="shared" si="140"/>
        <v>16.76100738167608</v>
      </c>
      <c r="AM61" s="206">
        <f t="shared" si="140"/>
        <v>10.087084499964106</v>
      </c>
      <c r="AN61" s="67">
        <f t="shared" ref="AN61:AN62" si="141">IF(AM61="","",(AM61-AL61)/AL61)</f>
        <v>-0.39818148931836994</v>
      </c>
      <c r="AP61" s="135"/>
      <c r="AQ61" s="135"/>
    </row>
    <row r="62" spans="1:43" ht="20.100000000000001" customHeight="1" thickBot="1" x14ac:dyDescent="0.3">
      <c r="A62" s="150" t="s">
        <v>88</v>
      </c>
      <c r="B62" s="27">
        <v>93.24</v>
      </c>
      <c r="C62" s="204">
        <v>124.46000000000001</v>
      </c>
      <c r="D62" s="204">
        <v>113.12</v>
      </c>
      <c r="E62" s="204">
        <v>110.57000000000001</v>
      </c>
      <c r="F62" s="204">
        <v>72.960000000000008</v>
      </c>
      <c r="G62" s="204">
        <v>208.45</v>
      </c>
      <c r="H62" s="204">
        <v>87.240000000000009</v>
      </c>
      <c r="I62" s="204">
        <v>106.97</v>
      </c>
      <c r="J62" s="204">
        <v>115.36</v>
      </c>
      <c r="K62" s="204">
        <v>163.49999999999997</v>
      </c>
      <c r="L62" s="151">
        <v>142.45999999999989</v>
      </c>
      <c r="M62" s="67">
        <f t="shared" si="123"/>
        <v>-0.12868501529052037</v>
      </c>
      <c r="O62" s="137" t="s">
        <v>88</v>
      </c>
      <c r="P62" s="27">
        <v>30.416</v>
      </c>
      <c r="Q62" s="204">
        <v>47.312999999999995</v>
      </c>
      <c r="R62" s="204">
        <v>23.595999999999997</v>
      </c>
      <c r="S62" s="204">
        <v>78.717000000000013</v>
      </c>
      <c r="T62" s="204">
        <v>56.821999999999996</v>
      </c>
      <c r="U62" s="204">
        <v>94.972999999999999</v>
      </c>
      <c r="V62" s="204">
        <v>72.218000000000018</v>
      </c>
      <c r="W62" s="204">
        <v>81.169000000000011</v>
      </c>
      <c r="X62" s="204">
        <v>81.001999999999995</v>
      </c>
      <c r="Y62" s="204">
        <v>103.39299999999999</v>
      </c>
      <c r="Z62" s="151">
        <v>74.135999999999981</v>
      </c>
      <c r="AA62" s="67">
        <f t="shared" si="124"/>
        <v>-0.28296886636426072</v>
      </c>
      <c r="AC62" s="154">
        <f t="shared" si="138"/>
        <v>3.2621192621192625</v>
      </c>
      <c r="AD62" s="206">
        <f t="shared" si="138"/>
        <v>3.8014623172103477</v>
      </c>
      <c r="AE62" s="206">
        <f t="shared" si="139"/>
        <v>2.0859264497878356</v>
      </c>
      <c r="AF62" s="206">
        <f t="shared" si="139"/>
        <v>7.1192005064664921</v>
      </c>
      <c r="AG62" s="206">
        <f t="shared" si="139"/>
        <v>7.7881030701754375</v>
      </c>
      <c r="AH62" s="206">
        <f t="shared" si="139"/>
        <v>4.5561525545694419</v>
      </c>
      <c r="AI62" s="206">
        <f t="shared" si="139"/>
        <v>8.2780834479596539</v>
      </c>
      <c r="AJ62" s="206">
        <f t="shared" si="139"/>
        <v>7.588015331401329</v>
      </c>
      <c r="AK62" s="206">
        <f t="shared" si="140"/>
        <v>7.0216712898751732</v>
      </c>
      <c r="AL62" s="206">
        <f t="shared" si="140"/>
        <v>6.3237308868501527</v>
      </c>
      <c r="AM62" s="206">
        <f t="shared" si="140"/>
        <v>5.2039870840937832</v>
      </c>
      <c r="AN62" s="67">
        <f t="shared" si="141"/>
        <v>-0.17707012249443041</v>
      </c>
      <c r="AP62" s="135"/>
      <c r="AQ62" s="135"/>
    </row>
    <row r="63" spans="1:43" ht="20.100000000000001" customHeight="1" thickBot="1" x14ac:dyDescent="0.3">
      <c r="A63" s="42" t="str">
        <f>A19</f>
        <v>janeiro-dezembro</v>
      </c>
      <c r="B63" s="220">
        <f>SUM(B51:B62)</f>
        <v>2743.56</v>
      </c>
      <c r="C63" s="221">
        <f t="shared" ref="C63:L63" si="142">SUM(C51:C62)</f>
        <v>2573.9700000000003</v>
      </c>
      <c r="D63" s="221">
        <f t="shared" si="142"/>
        <v>3093.1899999999996</v>
      </c>
      <c r="E63" s="221">
        <f t="shared" si="142"/>
        <v>3236.6499999999996</v>
      </c>
      <c r="F63" s="221">
        <f t="shared" si="142"/>
        <v>2587.84</v>
      </c>
      <c r="G63" s="221">
        <f t="shared" si="142"/>
        <v>3019.55</v>
      </c>
      <c r="H63" s="221">
        <f t="shared" si="142"/>
        <v>2289.8599999999997</v>
      </c>
      <c r="I63" s="221">
        <f t="shared" si="142"/>
        <v>1443.8700000000001</v>
      </c>
      <c r="J63" s="221">
        <f t="shared" si="142"/>
        <v>2007.64</v>
      </c>
      <c r="K63" s="221">
        <f t="shared" si="142"/>
        <v>1872.4599999999998</v>
      </c>
      <c r="L63" s="222">
        <f t="shared" si="142"/>
        <v>1883.1499999999996</v>
      </c>
      <c r="M63" s="76">
        <f t="shared" si="123"/>
        <v>5.7090672163890438E-3</v>
      </c>
      <c r="O63" s="134"/>
      <c r="P63" s="220">
        <f>SUM(P51:P62)</f>
        <v>899.43600000000015</v>
      </c>
      <c r="Q63" s="221">
        <f t="shared" ref="Q63:Z63" si="143">SUM(Q51:Q62)</f>
        <v>1170.3490000000002</v>
      </c>
      <c r="R63" s="221">
        <f t="shared" si="143"/>
        <v>1022.7370000000001</v>
      </c>
      <c r="S63" s="221">
        <f t="shared" si="143"/>
        <v>1030.066</v>
      </c>
      <c r="T63" s="221">
        <f t="shared" si="143"/>
        <v>1010.02</v>
      </c>
      <c r="U63" s="221">
        <f t="shared" si="143"/>
        <v>1183.202</v>
      </c>
      <c r="V63" s="221">
        <f t="shared" si="143"/>
        <v>1121.55</v>
      </c>
      <c r="W63" s="221">
        <f t="shared" si="143"/>
        <v>1027.1999999999998</v>
      </c>
      <c r="X63" s="221">
        <f t="shared" si="143"/>
        <v>1322.5200000000002</v>
      </c>
      <c r="Y63" s="221">
        <f t="shared" si="143"/>
        <v>1463.875</v>
      </c>
      <c r="Z63" s="222">
        <f t="shared" si="143"/>
        <v>1889.9159999999999</v>
      </c>
      <c r="AA63" s="76">
        <f t="shared" si="124"/>
        <v>0.29103646144650325</v>
      </c>
      <c r="AC63" s="225">
        <f t="shared" si="138"/>
        <v>3.2783536718715833</v>
      </c>
      <c r="AD63" s="226">
        <f t="shared" si="138"/>
        <v>4.5468634055563975</v>
      </c>
      <c r="AE63" s="226">
        <f t="shared" si="139"/>
        <v>3.3064150601805906</v>
      </c>
      <c r="AF63" s="226">
        <f t="shared" si="139"/>
        <v>3.1825066040504844</v>
      </c>
      <c r="AG63" s="226">
        <f t="shared" si="139"/>
        <v>3.9029460863113634</v>
      </c>
      <c r="AH63" s="226">
        <f t="shared" si="139"/>
        <v>3.9184712953916971</v>
      </c>
      <c r="AI63" s="226">
        <f t="shared" si="139"/>
        <v>4.8978976880682668</v>
      </c>
      <c r="AJ63" s="226">
        <f t="shared" si="139"/>
        <v>7.1142138835213675</v>
      </c>
      <c r="AK63" s="226">
        <f t="shared" si="140"/>
        <v>6.5874359945010061</v>
      </c>
      <c r="AL63" s="226">
        <f t="shared" si="140"/>
        <v>7.8179240143981721</v>
      </c>
      <c r="AM63" s="226">
        <f t="shared" si="140"/>
        <v>10.035929161245786</v>
      </c>
      <c r="AN63" s="76">
        <f t="shared" si="125"/>
        <v>0.28370768796968887</v>
      </c>
      <c r="AP63" s="135"/>
      <c r="AQ63" s="135"/>
    </row>
    <row r="64" spans="1:43" ht="20.100000000000001" customHeight="1" x14ac:dyDescent="0.25">
      <c r="A64" s="149" t="s">
        <v>89</v>
      </c>
      <c r="B64" s="25">
        <f>SUM(B51:B53)</f>
        <v>510.83</v>
      </c>
      <c r="C64" s="203">
        <f>SUM(C51:C53)</f>
        <v>1024.79</v>
      </c>
      <c r="D64" s="203">
        <f>SUM(D51:D53)</f>
        <v>450.64</v>
      </c>
      <c r="E64" s="203">
        <f t="shared" ref="E64:I64" si="144">SUM(E51:E53)</f>
        <v>1578.6399999999999</v>
      </c>
      <c r="F64" s="203">
        <f t="shared" si="144"/>
        <v>623.19000000000005</v>
      </c>
      <c r="G64" s="203">
        <f t="shared" si="144"/>
        <v>256.62</v>
      </c>
      <c r="H64" s="203">
        <f t="shared" si="144"/>
        <v>278.10999999999996</v>
      </c>
      <c r="I64" s="203">
        <f t="shared" si="144"/>
        <v>682.05000000000007</v>
      </c>
      <c r="J64" s="203">
        <f t="shared" ref="J64" si="145">SUM(J51:J53)</f>
        <v>363.4</v>
      </c>
      <c r="K64" s="203">
        <f t="shared" ref="K64" si="146">SUM(K51:K53)</f>
        <v>324.84000000000003</v>
      </c>
      <c r="L64" s="3">
        <f>IF(L53="","",SUM(L51:L53))</f>
        <v>660.96999999999991</v>
      </c>
      <c r="M64" s="76">
        <f t="shared" si="123"/>
        <v>1.0347555719738943</v>
      </c>
      <c r="O64" s="133" t="s">
        <v>89</v>
      </c>
      <c r="P64" s="25">
        <f>SUM(P51:P53)</f>
        <v>176.74100000000001</v>
      </c>
      <c r="Q64" s="202">
        <f t="shared" ref="Q64:W64" si="147">SUM(Q51:Q53)</f>
        <v>391.447</v>
      </c>
      <c r="R64" s="202">
        <f t="shared" si="147"/>
        <v>211.98399999999998</v>
      </c>
      <c r="S64" s="202">
        <f t="shared" si="147"/>
        <v>232.916</v>
      </c>
      <c r="T64" s="202">
        <f t="shared" si="147"/>
        <v>266.57599999999996</v>
      </c>
      <c r="U64" s="202">
        <f t="shared" si="147"/>
        <v>129.57999999999998</v>
      </c>
      <c r="V64" s="202">
        <f t="shared" si="147"/>
        <v>229.95</v>
      </c>
      <c r="W64" s="202">
        <f t="shared" si="147"/>
        <v>393.07100000000003</v>
      </c>
      <c r="X64" s="202">
        <f t="shared" ref="X64" si="148">SUM(X51:X53)</f>
        <v>307.45100000000002</v>
      </c>
      <c r="Y64" s="202">
        <f t="shared" ref="Y64" si="149">SUM(Y51:Y53)</f>
        <v>425.43199999999996</v>
      </c>
      <c r="Z64" s="3">
        <f>IF(Z53="","",SUM(Z51:Z53))</f>
        <v>1029.098</v>
      </c>
      <c r="AA64" s="76">
        <f t="shared" si="124"/>
        <v>1.4189482690535737</v>
      </c>
      <c r="AC64" s="152">
        <f t="shared" si="138"/>
        <v>3.4598790204177519</v>
      </c>
      <c r="AD64" s="205">
        <f t="shared" si="138"/>
        <v>3.819777710555333</v>
      </c>
      <c r="AE64" s="205">
        <f t="shared" ref="AE64:AJ66" si="150">(R64/D64)*10</f>
        <v>4.7040653293094268</v>
      </c>
      <c r="AF64" s="205">
        <f t="shared" si="150"/>
        <v>1.4754218821263874</v>
      </c>
      <c r="AG64" s="205">
        <f t="shared" si="150"/>
        <v>4.2776039410131732</v>
      </c>
      <c r="AH64" s="205">
        <f t="shared" si="150"/>
        <v>5.0494895175746235</v>
      </c>
      <c r="AI64" s="205">
        <f t="shared" si="150"/>
        <v>8.2683110999244906</v>
      </c>
      <c r="AJ64" s="205">
        <f t="shared" si="150"/>
        <v>5.7630818854922659</v>
      </c>
      <c r="AK64" s="205">
        <f t="shared" ref="AK64:AM66" si="151">(X64/J64)*10</f>
        <v>8.4604017611447464</v>
      </c>
      <c r="AL64" s="205">
        <f t="shared" si="151"/>
        <v>13.096662972540326</v>
      </c>
      <c r="AM64" s="205">
        <f t="shared" si="151"/>
        <v>15.569511475558651</v>
      </c>
      <c r="AN64" s="76">
        <f t="shared" si="125"/>
        <v>0.18881515911367097</v>
      </c>
    </row>
    <row r="65" spans="1:40" ht="20.100000000000001" customHeight="1" x14ac:dyDescent="0.25">
      <c r="A65" s="149" t="s">
        <v>90</v>
      </c>
      <c r="B65" s="25">
        <f>SUM(B54:B56)</f>
        <v>652.52</v>
      </c>
      <c r="C65" s="203">
        <f>SUM(C54:C56)</f>
        <v>482.78000000000003</v>
      </c>
      <c r="D65" s="203">
        <f>SUM(D54:D56)</f>
        <v>1177.5499999999997</v>
      </c>
      <c r="E65" s="203">
        <f t="shared" ref="E65:I65" si="152">SUM(E54:E56)</f>
        <v>639.50999999999988</v>
      </c>
      <c r="F65" s="203">
        <f t="shared" si="152"/>
        <v>1211.1999999999998</v>
      </c>
      <c r="G65" s="203">
        <f t="shared" si="152"/>
        <v>771.18000000000006</v>
      </c>
      <c r="H65" s="203">
        <f t="shared" si="152"/>
        <v>1169.0899999999999</v>
      </c>
      <c r="I65" s="203">
        <f t="shared" si="152"/>
        <v>131.77999999999997</v>
      </c>
      <c r="J65" s="203">
        <f t="shared" ref="J65" si="153">SUM(J54:J56)</f>
        <v>690.83</v>
      </c>
      <c r="K65" s="203">
        <f t="shared" ref="K65" si="154">SUM(K54:K56)</f>
        <v>894.35999999999967</v>
      </c>
      <c r="L65" s="3">
        <f>IF(L56="","",SUM(L54:L56))</f>
        <v>192.22999999999996</v>
      </c>
      <c r="M65" s="67">
        <f t="shared" si="123"/>
        <v>-0.78506417997227063</v>
      </c>
      <c r="O65" s="134" t="s">
        <v>90</v>
      </c>
      <c r="P65" s="25">
        <f>SUM(P54:P56)</f>
        <v>172.44200000000001</v>
      </c>
      <c r="Q65" s="203">
        <f t="shared" ref="Q65:W65" si="155">SUM(Q54:Q56)</f>
        <v>186.90999999999997</v>
      </c>
      <c r="R65" s="203">
        <f t="shared" si="155"/>
        <v>317.54300000000001</v>
      </c>
      <c r="S65" s="203">
        <f t="shared" si="155"/>
        <v>273.15200000000004</v>
      </c>
      <c r="T65" s="203">
        <f t="shared" si="155"/>
        <v>274.7589999999999</v>
      </c>
      <c r="U65" s="203">
        <f t="shared" si="155"/>
        <v>324.92199999999997</v>
      </c>
      <c r="V65" s="203">
        <f t="shared" si="155"/>
        <v>316.45400000000001</v>
      </c>
      <c r="W65" s="203">
        <f t="shared" si="155"/>
        <v>218.61900000000003</v>
      </c>
      <c r="X65" s="203">
        <f t="shared" ref="X65" si="156">SUM(X54:X56)</f>
        <v>473.084</v>
      </c>
      <c r="Y65" s="203">
        <f t="shared" ref="Y65" si="157">SUM(Y54:Y56)</f>
        <v>407.07599999999996</v>
      </c>
      <c r="Z65" s="3">
        <f>IF(Z56="","",SUM(Z54:Z56))</f>
        <v>150.739</v>
      </c>
      <c r="AA65" s="67">
        <f t="shared" si="124"/>
        <v>-0.62970305299256157</v>
      </c>
      <c r="AC65" s="154">
        <f t="shared" si="138"/>
        <v>2.6427082694783306</v>
      </c>
      <c r="AD65" s="206">
        <f t="shared" si="138"/>
        <v>3.8715356891337658</v>
      </c>
      <c r="AE65" s="206">
        <f t="shared" si="150"/>
        <v>2.6966413315782778</v>
      </c>
      <c r="AF65" s="206">
        <f t="shared" si="150"/>
        <v>4.2712701912401698</v>
      </c>
      <c r="AG65" s="206">
        <f t="shared" si="150"/>
        <v>2.2684857992073972</v>
      </c>
      <c r="AH65" s="206">
        <f t="shared" si="150"/>
        <v>4.2133094737934069</v>
      </c>
      <c r="AI65" s="206">
        <f t="shared" si="150"/>
        <v>2.7068403630173901</v>
      </c>
      <c r="AJ65" s="206">
        <f t="shared" si="150"/>
        <v>16.589694946122332</v>
      </c>
      <c r="AK65" s="206">
        <f t="shared" si="151"/>
        <v>6.8480523428339826</v>
      </c>
      <c r="AL65" s="206">
        <f t="shared" si="151"/>
        <v>4.5515899637729786</v>
      </c>
      <c r="AM65" s="206">
        <f t="shared" ref="AM65" si="158">(Z65/L65)*10</f>
        <v>7.8415960047859361</v>
      </c>
      <c r="AN65" s="67">
        <f t="shared" ref="AN65" si="159">IF(AM65="","",(AM65-AL65)/AL65)</f>
        <v>0.7228256647015171</v>
      </c>
    </row>
    <row r="66" spans="1:40" ht="20.100000000000001" customHeight="1" x14ac:dyDescent="0.25">
      <c r="A66" s="149" t="s">
        <v>91</v>
      </c>
      <c r="B66" s="25">
        <f>SUM(B57:B59)</f>
        <v>1111.72</v>
      </c>
      <c r="C66" s="203">
        <f>SUM(C57:C59)</f>
        <v>461.55</v>
      </c>
      <c r="D66" s="203">
        <f>SUM(D57:D59)</f>
        <v>1146.69</v>
      </c>
      <c r="E66" s="203">
        <f t="shared" ref="E66:I66" si="160">SUM(E57:E59)</f>
        <v>632.67000000000007</v>
      </c>
      <c r="F66" s="203">
        <f t="shared" si="160"/>
        <v>431.12000000000012</v>
      </c>
      <c r="G66" s="203">
        <f t="shared" si="160"/>
        <v>1179.42</v>
      </c>
      <c r="H66" s="203">
        <f t="shared" si="160"/>
        <v>572.79999999999995</v>
      </c>
      <c r="I66" s="203">
        <f t="shared" si="160"/>
        <v>330.81000000000006</v>
      </c>
      <c r="J66" s="203">
        <f t="shared" ref="J66" si="161">SUM(J57:J59)</f>
        <v>431.05</v>
      </c>
      <c r="K66" s="203">
        <f t="shared" ref="K66" si="162">SUM(K57:K59)</f>
        <v>211.81999999999996</v>
      </c>
      <c r="L66" s="3">
        <f>IF(L59="","",SUM(L57:L59))</f>
        <v>447.94999999999993</v>
      </c>
      <c r="M66" s="67">
        <f t="shared" si="123"/>
        <v>1.1147672552166934</v>
      </c>
      <c r="O66" s="134" t="s">
        <v>91</v>
      </c>
      <c r="P66" s="25">
        <f>SUM(P57:P59)</f>
        <v>376.84800000000001</v>
      </c>
      <c r="Q66" s="203">
        <f t="shared" ref="Q66:W66" si="163">SUM(Q57:Q59)</f>
        <v>361.52099999999996</v>
      </c>
      <c r="R66" s="203">
        <f t="shared" si="163"/>
        <v>353.411</v>
      </c>
      <c r="S66" s="203">
        <f t="shared" si="163"/>
        <v>296.82099999999997</v>
      </c>
      <c r="T66" s="203">
        <f t="shared" si="163"/>
        <v>289.45600000000002</v>
      </c>
      <c r="U66" s="203">
        <f t="shared" si="163"/>
        <v>340.12899999999996</v>
      </c>
      <c r="V66" s="203">
        <f t="shared" si="163"/>
        <v>363.57</v>
      </c>
      <c r="W66" s="203">
        <f t="shared" si="163"/>
        <v>267.97200000000004</v>
      </c>
      <c r="X66" s="203">
        <f t="shared" ref="X66" si="164">SUM(X57:X59)</f>
        <v>304.03699999999998</v>
      </c>
      <c r="Y66" s="203">
        <f t="shared" ref="Y66" si="165">SUM(Y57:Y59)</f>
        <v>218.93900000000002</v>
      </c>
      <c r="Z66" s="3">
        <f>IF(Z59="","",SUM(Z57:Z59))</f>
        <v>236.20500000000001</v>
      </c>
      <c r="AA66" s="67">
        <f t="shared" si="124"/>
        <v>7.8862148817707173E-2</v>
      </c>
      <c r="AC66" s="154">
        <f t="shared" si="138"/>
        <v>3.3897744036268125</v>
      </c>
      <c r="AD66" s="206">
        <f t="shared" si="138"/>
        <v>7.8327591810204735</v>
      </c>
      <c r="AE66" s="206">
        <f t="shared" si="150"/>
        <v>3.0820099590996692</v>
      </c>
      <c r="AF66" s="206">
        <f t="shared" si="150"/>
        <v>4.691561161426967</v>
      </c>
      <c r="AG66" s="206">
        <f t="shared" si="150"/>
        <v>6.7140471330488012</v>
      </c>
      <c r="AH66" s="206">
        <f t="shared" si="150"/>
        <v>2.883866646317681</v>
      </c>
      <c r="AI66" s="206">
        <f t="shared" si="150"/>
        <v>6.3472416201117321</v>
      </c>
      <c r="AJ66" s="206">
        <f t="shared" si="150"/>
        <v>8.1004806384329378</v>
      </c>
      <c r="AK66" s="206">
        <f t="shared" si="151"/>
        <v>7.0534044774388116</v>
      </c>
      <c r="AL66" s="206">
        <f t="shared" si="151"/>
        <v>10.33608724388632</v>
      </c>
      <c r="AM66" s="206">
        <f t="shared" ref="AM66" si="166">(Z66/L66)*10</f>
        <v>5.2730215425828781</v>
      </c>
      <c r="AN66" s="67">
        <f t="shared" ref="AN66" si="167">IF(AM66="","",(AM66-AL66)/AL66)</f>
        <v>-0.48984355315868572</v>
      </c>
    </row>
    <row r="67" spans="1:40" ht="20.100000000000001" customHeight="1" thickBot="1" x14ac:dyDescent="0.3">
      <c r="A67" s="150" t="s">
        <v>92</v>
      </c>
      <c r="B67" s="27">
        <f>SUM(B60:B62)</f>
        <v>468.49</v>
      </c>
      <c r="C67" s="204">
        <f>SUM(C60:C62)</f>
        <v>604.85</v>
      </c>
      <c r="D67" s="204">
        <f>IF(D62="","",SUM(D60:D62))</f>
        <v>318.30999999999995</v>
      </c>
      <c r="E67" s="204">
        <f t="shared" ref="E67:L67" si="168">IF(E62="","",SUM(E60:E62))</f>
        <v>385.83</v>
      </c>
      <c r="F67" s="204">
        <f t="shared" si="168"/>
        <v>322.33000000000004</v>
      </c>
      <c r="G67" s="204">
        <f t="shared" si="168"/>
        <v>812.32999999999993</v>
      </c>
      <c r="H67" s="204">
        <f t="shared" si="168"/>
        <v>269.86</v>
      </c>
      <c r="I67" s="204">
        <f t="shared" si="168"/>
        <v>299.23</v>
      </c>
      <c r="J67" s="204">
        <f t="shared" ref="J67" si="169">IF(J62="","",SUM(J60:J62))</f>
        <v>522.36</v>
      </c>
      <c r="K67" s="204">
        <f t="shared" ref="K67" si="170">IF(K62="","",SUM(K60:K62))</f>
        <v>441.44000000000005</v>
      </c>
      <c r="L67" s="151">
        <f t="shared" si="168"/>
        <v>581.99999999999989</v>
      </c>
      <c r="M67" s="70">
        <f t="shared" si="123"/>
        <v>0.31841246828561032</v>
      </c>
      <c r="O67" s="137" t="s">
        <v>92</v>
      </c>
      <c r="P67" s="27">
        <f>SUM(P60:P62)</f>
        <v>173.405</v>
      </c>
      <c r="Q67" s="204">
        <f t="shared" ref="Q67:W67" si="171">SUM(Q60:Q62)</f>
        <v>230.471</v>
      </c>
      <c r="R67" s="204">
        <f t="shared" si="171"/>
        <v>139.79900000000001</v>
      </c>
      <c r="S67" s="204">
        <f t="shared" si="171"/>
        <v>227.17700000000002</v>
      </c>
      <c r="T67" s="204">
        <f t="shared" si="171"/>
        <v>179.22899999999998</v>
      </c>
      <c r="U67" s="204">
        <f t="shared" si="171"/>
        <v>388.57100000000008</v>
      </c>
      <c r="V67" s="204">
        <f t="shared" si="171"/>
        <v>211.57600000000002</v>
      </c>
      <c r="W67" s="204">
        <f t="shared" si="171"/>
        <v>147.53800000000001</v>
      </c>
      <c r="X67" s="204">
        <f t="shared" ref="X67" si="172">SUM(X60:X62)</f>
        <v>237.94799999999998</v>
      </c>
      <c r="Y67" s="204">
        <f t="shared" ref="Y67" si="173">SUM(Y60:Y62)</f>
        <v>412.428</v>
      </c>
      <c r="Z67" s="151">
        <f>IF(Z62="","",SUM(Z60:Z62))</f>
        <v>473.87399999999997</v>
      </c>
      <c r="AA67" s="70">
        <f t="shared" si="124"/>
        <v>0.14898600482993388</v>
      </c>
      <c r="AC67" s="155">
        <f t="shared" si="138"/>
        <v>3.7013596875066703</v>
      </c>
      <c r="AD67" s="207">
        <f t="shared" si="138"/>
        <v>3.8103827395221956</v>
      </c>
      <c r="AE67" s="207">
        <f t="shared" ref="AE67:AJ67" si="174">IF(R62="","",(R67/D67)*10)</f>
        <v>4.3919135434010883</v>
      </c>
      <c r="AF67" s="207">
        <f t="shared" si="174"/>
        <v>5.8880076717725425</v>
      </c>
      <c r="AG67" s="207">
        <f t="shared" si="174"/>
        <v>5.5604194459094707</v>
      </c>
      <c r="AH67" s="207">
        <f t="shared" si="174"/>
        <v>4.7834131449041664</v>
      </c>
      <c r="AI67" s="207">
        <f t="shared" si="174"/>
        <v>7.840213444008004</v>
      </c>
      <c r="AJ67" s="207">
        <f t="shared" si="174"/>
        <v>4.9305885105103098</v>
      </c>
      <c r="AK67" s="207">
        <f t="shared" ref="AK67:AM67" si="175">IF(X62="","",(X67/J67)*10)</f>
        <v>4.5552492533884674</v>
      </c>
      <c r="AL67" s="207">
        <f t="shared" si="175"/>
        <v>9.3427872417542588</v>
      </c>
      <c r="AM67" s="207">
        <f t="shared" si="175"/>
        <v>8.1421649484536101</v>
      </c>
      <c r="AN67" s="70">
        <f t="shared" si="125"/>
        <v>-0.12850793475579697</v>
      </c>
    </row>
    <row r="69" spans="1:40" x14ac:dyDescent="0.25">
      <c r="P69" s="147"/>
      <c r="Q69" s="147"/>
      <c r="R69" s="147"/>
      <c r="S69" s="147"/>
      <c r="T69" s="147"/>
      <c r="U69" s="147"/>
      <c r="V69" s="147"/>
      <c r="W69" s="147"/>
      <c r="X69" s="147"/>
      <c r="Y69" s="147"/>
      <c r="Z69" s="147"/>
    </row>
    <row r="70" spans="1:40" x14ac:dyDescent="0.25">
      <c r="B70" s="147"/>
      <c r="C70" s="147"/>
      <c r="D70" s="147"/>
      <c r="E70" s="147"/>
      <c r="F70" s="147"/>
      <c r="G70" s="147"/>
      <c r="H70" s="147"/>
      <c r="I70" s="147"/>
      <c r="J70" s="147"/>
      <c r="K70" s="147"/>
      <c r="L70" s="147"/>
    </row>
  </sheetData>
  <mergeCells count="24">
    <mergeCell ref="P4:Z4"/>
    <mergeCell ref="AA4:AA5"/>
    <mergeCell ref="AC4:AM4"/>
    <mergeCell ref="AN4:AN5"/>
    <mergeCell ref="A4:A5"/>
    <mergeCell ref="B4:L4"/>
    <mergeCell ref="M4:M5"/>
    <mergeCell ref="O4:O5"/>
    <mergeCell ref="AC26:AM26"/>
    <mergeCell ref="AN26:AN27"/>
    <mergeCell ref="A26:A27"/>
    <mergeCell ref="B26:L26"/>
    <mergeCell ref="M26:M27"/>
    <mergeCell ref="O26:O27"/>
    <mergeCell ref="P26:Z26"/>
    <mergeCell ref="AA26:AA27"/>
    <mergeCell ref="P48:Z48"/>
    <mergeCell ref="AA48:AA49"/>
    <mergeCell ref="AC48:AM48"/>
    <mergeCell ref="AN48:AN49"/>
    <mergeCell ref="A48:A49"/>
    <mergeCell ref="B48:L48"/>
    <mergeCell ref="M48:M49"/>
    <mergeCell ref="O48:O49"/>
  </mergeCells>
  <pageMargins left="0.70866141732283472" right="0.70866141732283472" top="0.74803149606299213" bottom="0.74803149606299213" header="0.31496062992125984" footer="0.31496062992125984"/>
  <pageSetup paperSize="9" scale="40" fitToHeight="2" orientation="landscape" horizontalDpi="4294967292" r:id="rId1"/>
  <ignoredErrors>
    <ignoredError sqref="Z42:Z45 P42:W45 B64:I67 B42:I45 Y20:Z23 K64:L67 K20:L20 K21:L23 Y64:Z67 K42:L45 B20:I23 P64:W67 P20:W23 J20:J23 X20:X23 J42:J45 J64:J67 X42:X45 X64:X67 Y42:Y45" formulaRange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8" id="{A0B8392A-5F18-4656-A967-728CC361831D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M7:M23</xm:sqref>
        </x14:conditionalFormatting>
        <x14:conditionalFormatting xmlns:xm="http://schemas.microsoft.com/office/excel/2006/main">
          <x14:cfRule type="iconSet" priority="16" id="{3AB780F1-0126-4896-BB61-62B7BD78671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AN7:AN23</xm:sqref>
        </x14:conditionalFormatting>
        <x14:conditionalFormatting xmlns:xm="http://schemas.microsoft.com/office/excel/2006/main">
          <x14:cfRule type="iconSet" priority="14" id="{BDEDE4A8-32C3-4814-9F1E-5A3E9C73929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AA7:AA23</xm:sqref>
        </x14:conditionalFormatting>
        <x14:conditionalFormatting xmlns:xm="http://schemas.microsoft.com/office/excel/2006/main">
          <x14:cfRule type="iconSet" priority="12" id="{D4A6CDAA-B8DF-4A2E-8F2B-2AC9A567056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M29:M45</xm:sqref>
        </x14:conditionalFormatting>
        <x14:conditionalFormatting xmlns:xm="http://schemas.microsoft.com/office/excel/2006/main">
          <x14:cfRule type="iconSet" priority="10" id="{2E570351-B27E-4800-8DF4-EB029E25FFF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AN29:AN45</xm:sqref>
        </x14:conditionalFormatting>
        <x14:conditionalFormatting xmlns:xm="http://schemas.microsoft.com/office/excel/2006/main">
          <x14:cfRule type="iconSet" priority="8" id="{8B06DD77-01FC-4286-B684-9DD7F2C228C6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AA29:AA45</xm:sqref>
        </x14:conditionalFormatting>
        <x14:conditionalFormatting xmlns:xm="http://schemas.microsoft.com/office/excel/2006/main">
          <x14:cfRule type="iconSet" priority="6" id="{3C28E215-595C-4579-8060-BECCF53FCCD8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M51:M67</xm:sqref>
        </x14:conditionalFormatting>
        <x14:conditionalFormatting xmlns:xm="http://schemas.microsoft.com/office/excel/2006/main">
          <x14:cfRule type="iconSet" priority="4" id="{8C38FA28-7E42-4776-8A3E-E85B08F7378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AN51:AN67</xm:sqref>
        </x14:conditionalFormatting>
        <x14:conditionalFormatting xmlns:xm="http://schemas.microsoft.com/office/excel/2006/main">
          <x14:cfRule type="iconSet" priority="2" id="{D13A5D0D-BE92-4C44-A079-7E5254D71CD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AA51:AA67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olha5">
    <pageSetUpPr fitToPage="1"/>
  </sheetPr>
  <dimension ref="A1:M66"/>
  <sheetViews>
    <sheetView showGridLines="0" topLeftCell="A16" workbookViewId="0">
      <selection activeCell="I1" sqref="I1:J1048576"/>
    </sheetView>
  </sheetViews>
  <sheetFormatPr defaultRowHeight="15" x14ac:dyDescent="0.25"/>
  <cols>
    <col min="1" max="1" width="3.140625" customWidth="1"/>
    <col min="2" max="2" width="28.7109375" customWidth="1"/>
    <col min="5" max="5" width="10.85546875" style="50" customWidth="1"/>
    <col min="6" max="6" width="1.85546875" customWidth="1"/>
    <col min="9" max="9" width="10.85546875" style="50" customWidth="1"/>
    <col min="10" max="10" width="1.85546875" customWidth="1"/>
    <col min="12" max="12" width="9.140625" style="41"/>
    <col min="13" max="13" width="10.85546875" style="50" customWidth="1"/>
  </cols>
  <sheetData>
    <row r="1" spans="1:13" ht="15.75" x14ac:dyDescent="0.25">
      <c r="A1" s="6" t="s">
        <v>24</v>
      </c>
    </row>
    <row r="3" spans="1:13" ht="8.25" customHeight="1" thickBot="1" x14ac:dyDescent="0.3">
      <c r="M3" s="66"/>
    </row>
    <row r="4" spans="1:13" x14ac:dyDescent="0.25">
      <c r="A4" s="358" t="s">
        <v>3</v>
      </c>
      <c r="B4" s="374"/>
      <c r="C4" s="377" t="s">
        <v>1</v>
      </c>
      <c r="D4" s="373"/>
      <c r="E4" s="178" t="s">
        <v>0</v>
      </c>
      <c r="G4" s="371">
        <v>1000</v>
      </c>
      <c r="H4" s="370"/>
      <c r="I4" s="178" t="s">
        <v>0</v>
      </c>
      <c r="K4" s="369" t="s">
        <v>22</v>
      </c>
      <c r="L4" s="370"/>
      <c r="M4" s="178" t="s">
        <v>0</v>
      </c>
    </row>
    <row r="5" spans="1:13" x14ac:dyDescent="0.25">
      <c r="A5" s="375"/>
      <c r="B5" s="376"/>
      <c r="C5" s="380" t="s">
        <v>155</v>
      </c>
      <c r="D5" s="368"/>
      <c r="E5" s="179" t="s">
        <v>134</v>
      </c>
      <c r="G5" s="367" t="str">
        <f>C5</f>
        <v>jan-dez</v>
      </c>
      <c r="H5" s="372"/>
      <c r="I5" s="179" t="s">
        <v>134</v>
      </c>
      <c r="K5" s="367" t="str">
        <f>C5</f>
        <v>jan-dez</v>
      </c>
      <c r="L5" s="368"/>
      <c r="M5" s="179" t="s">
        <v>134</v>
      </c>
    </row>
    <row r="6" spans="1:13" ht="19.5" customHeight="1" x14ac:dyDescent="0.25">
      <c r="A6" s="375"/>
      <c r="B6" s="376"/>
      <c r="C6" s="187">
        <v>2019</v>
      </c>
      <c r="D6" s="185">
        <v>2020</v>
      </c>
      <c r="E6" s="179" t="s">
        <v>1</v>
      </c>
      <c r="G6" s="22">
        <f>C6</f>
        <v>2019</v>
      </c>
      <c r="H6" s="186">
        <f>D6</f>
        <v>2020</v>
      </c>
      <c r="I6" s="324">
        <v>1000</v>
      </c>
      <c r="K6" s="51">
        <f>C6</f>
        <v>2019</v>
      </c>
      <c r="L6" s="186">
        <f>D6</f>
        <v>2020</v>
      </c>
      <c r="M6" s="179"/>
    </row>
    <row r="7" spans="1:13" ht="20.100000000000001" customHeight="1" x14ac:dyDescent="0.25">
      <c r="A7" s="14" t="s">
        <v>4</v>
      </c>
      <c r="B7" s="1"/>
      <c r="C7" s="296">
        <v>606058.46000000054</v>
      </c>
      <c r="D7" s="297">
        <v>677724.77000000363</v>
      </c>
      <c r="E7" s="67">
        <f>(D7-C7)/C7</f>
        <v>0.1182498302226538</v>
      </c>
      <c r="G7" s="296">
        <v>193184.38899999973</v>
      </c>
      <c r="H7" s="297">
        <v>207518.66799999992</v>
      </c>
      <c r="I7" s="67">
        <f>(H7-G7)/G7</f>
        <v>7.4199986211102201E-2</v>
      </c>
      <c r="K7" s="303">
        <f>(G7/C7)*10</f>
        <v>3.1875537056276642</v>
      </c>
      <c r="L7" s="304">
        <f>(H7/D7)*10</f>
        <v>3.061990312084931</v>
      </c>
      <c r="M7" s="67">
        <f>(L7-K7)/K7</f>
        <v>-3.9391773484804188E-2</v>
      </c>
    </row>
    <row r="8" spans="1:13" ht="20.100000000000001" customHeight="1" x14ac:dyDescent="0.25">
      <c r="A8" s="14" t="s">
        <v>5</v>
      </c>
      <c r="B8" s="1"/>
      <c r="C8" s="296">
        <v>549027.56999999948</v>
      </c>
      <c r="D8" s="297">
        <v>624034.42000000144</v>
      </c>
      <c r="E8" s="67">
        <f>(D8-C8)/C8</f>
        <v>0.13661763834556073</v>
      </c>
      <c r="G8" s="296">
        <v>138089.234</v>
      </c>
      <c r="H8" s="297">
        <v>154110.82099999991</v>
      </c>
      <c r="I8" s="67">
        <f>(H8-G8)/G8</f>
        <v>0.11602343307951084</v>
      </c>
      <c r="K8" s="303">
        <f>(G8/C8)*10</f>
        <v>2.5151602860308113</v>
      </c>
      <c r="L8" s="304">
        <f>(H8/D8)*10</f>
        <v>2.4695884723794492</v>
      </c>
      <c r="M8" s="67">
        <f t="shared" ref="M8:M19" si="0">(L8-K8)/K8</f>
        <v>-1.8118850677019568E-2</v>
      </c>
    </row>
    <row r="9" spans="1:13" ht="20.100000000000001" customHeight="1" x14ac:dyDescent="0.25">
      <c r="A9" s="29" t="s">
        <v>41</v>
      </c>
      <c r="B9" s="21"/>
      <c r="C9" s="287">
        <f>C10+C11</f>
        <v>1102410.5400000005</v>
      </c>
      <c r="D9" s="288">
        <f>D10+D11</f>
        <v>1119583.2399999991</v>
      </c>
      <c r="E9" s="68">
        <f>(D9-C9)/C9</f>
        <v>1.5577409120198133E-2</v>
      </c>
      <c r="G9" s="298">
        <f>G10+G11</f>
        <v>139964.85900000026</v>
      </c>
      <c r="H9" s="299">
        <f>H10+H11</f>
        <v>153529.40199999991</v>
      </c>
      <c r="I9" s="68">
        <f>(H9-G9)/G9</f>
        <v>9.6913918943037206E-2</v>
      </c>
      <c r="K9" s="305">
        <f>(G9/C9)*10</f>
        <v>1.2696255516570096</v>
      </c>
      <c r="L9" s="306">
        <f>(H9/D9)*10</f>
        <v>1.3713085058329388</v>
      </c>
      <c r="M9" s="68">
        <f t="shared" si="0"/>
        <v>8.0088931766709545E-2</v>
      </c>
    </row>
    <row r="10" spans="1:13" ht="20.100000000000001" customHeight="1" x14ac:dyDescent="0.25">
      <c r="A10" s="14"/>
      <c r="B10" s="1" t="s">
        <v>6</v>
      </c>
      <c r="C10" s="289">
        <v>1044512.9900000006</v>
      </c>
      <c r="D10" s="290">
        <v>1059574.0299999991</v>
      </c>
      <c r="E10" s="67">
        <f>(D10-C10)/C10</f>
        <v>1.4419198367268286E-2</v>
      </c>
      <c r="G10" s="296">
        <v>130490.89200000024</v>
      </c>
      <c r="H10" s="297">
        <v>142908.59199999992</v>
      </c>
      <c r="I10" s="67">
        <f>(H10-G10)/G10</f>
        <v>9.5161430883617948E-2</v>
      </c>
      <c r="K10" s="303">
        <f>(G10/C10)*10</f>
        <v>1.2492988909597014</v>
      </c>
      <c r="L10" s="304">
        <f>(H10/D10)*10</f>
        <v>1.3487362652706771</v>
      </c>
      <c r="M10" s="67">
        <f t="shared" si="0"/>
        <v>7.9594543011711774E-2</v>
      </c>
    </row>
    <row r="11" spans="1:13" ht="20.100000000000001" customHeight="1" x14ac:dyDescent="0.25">
      <c r="A11" s="14"/>
      <c r="B11" s="1" t="s">
        <v>42</v>
      </c>
      <c r="C11" s="289">
        <v>57897.549999999988</v>
      </c>
      <c r="D11" s="290">
        <v>60009.210000000036</v>
      </c>
      <c r="E11" s="67">
        <f>(D11-C11)/C11</f>
        <v>3.6472355047839633E-2</v>
      </c>
      <c r="G11" s="296">
        <v>9473.9670000000096</v>
      </c>
      <c r="H11" s="297">
        <v>10620.810000000001</v>
      </c>
      <c r="I11" s="67">
        <f>(H11-G11)/G11</f>
        <v>0.12105203659670659</v>
      </c>
      <c r="K11" s="303">
        <f>(G11/C11)*10</f>
        <v>1.6363329709115517</v>
      </c>
      <c r="L11" s="304">
        <f>(H11/D11)*10</f>
        <v>1.7698633259794614</v>
      </c>
      <c r="M11" s="67">
        <f t="shared" si="0"/>
        <v>8.1603412900446495E-2</v>
      </c>
    </row>
    <row r="12" spans="1:13" ht="20.100000000000001" customHeight="1" x14ac:dyDescent="0.25">
      <c r="A12" s="29" t="s">
        <v>40</v>
      </c>
      <c r="B12" s="21"/>
      <c r="C12" s="287">
        <f>SUM(C13:C15)</f>
        <v>657908.06000000087</v>
      </c>
      <c r="D12" s="288">
        <f>SUM(D13:D15)</f>
        <v>645331.28000000189</v>
      </c>
      <c r="E12" s="68">
        <f>(D12-C12)/C12</f>
        <v>-1.9116318471609793E-2</v>
      </c>
      <c r="G12" s="298">
        <f>SUM(G13:G15)</f>
        <v>331568.93599999981</v>
      </c>
      <c r="H12" s="299">
        <f>SUM(H13:H15)</f>
        <v>313944.1680000003</v>
      </c>
      <c r="I12" s="68">
        <f>(H12-G12)/G12</f>
        <v>-5.315566715212286E-2</v>
      </c>
      <c r="K12" s="305">
        <f>(G12/C12)*10</f>
        <v>5.0397457663005287</v>
      </c>
      <c r="L12" s="306">
        <f>(H12/D12)*10</f>
        <v>4.8648527931266461</v>
      </c>
      <c r="M12" s="68">
        <f t="shared" si="0"/>
        <v>-3.4702737257769338E-2</v>
      </c>
    </row>
    <row r="13" spans="1:13" ht="20.100000000000001" customHeight="1" x14ac:dyDescent="0.25">
      <c r="A13" s="14"/>
      <c r="B13" s="5" t="s">
        <v>7</v>
      </c>
      <c r="C13" s="289">
        <v>617049.19000000088</v>
      </c>
      <c r="D13" s="290">
        <v>609505.07000000193</v>
      </c>
      <c r="E13" s="67">
        <f>(D13-C13)/C13</f>
        <v>-1.222612414416902E-2</v>
      </c>
      <c r="G13" s="289">
        <v>311241.6819999998</v>
      </c>
      <c r="H13" s="290">
        <v>297589.53400000028</v>
      </c>
      <c r="I13" s="67">
        <f>(H13-G13)/G13</f>
        <v>-4.3863495121452045E-2</v>
      </c>
      <c r="K13" s="303">
        <f>(G13/C13)*10</f>
        <v>5.0440335558985074</v>
      </c>
      <c r="L13" s="304">
        <f>(H13/D13)*10</f>
        <v>4.8824784016972878</v>
      </c>
      <c r="M13" s="67">
        <f t="shared" si="0"/>
        <v>-3.2028961031057498E-2</v>
      </c>
    </row>
    <row r="14" spans="1:13" ht="20.100000000000001" customHeight="1" x14ac:dyDescent="0.25">
      <c r="A14" s="14"/>
      <c r="B14" s="5" t="s">
        <v>8</v>
      </c>
      <c r="C14" s="289">
        <v>27051.529999999981</v>
      </c>
      <c r="D14" s="290">
        <v>21673.069999999992</v>
      </c>
      <c r="E14" s="67">
        <f>(D14-C14)/C14</f>
        <v>-0.19882276529275764</v>
      </c>
      <c r="G14" s="289">
        <v>16650.253000000008</v>
      </c>
      <c r="H14" s="290">
        <v>12915.881000000008</v>
      </c>
      <c r="I14" s="67">
        <f>(H14-G14)/G14</f>
        <v>-0.22428319857962503</v>
      </c>
      <c r="K14" s="303">
        <f>(G14/C14)*10</f>
        <v>6.1550134132893852</v>
      </c>
      <c r="L14" s="304">
        <f>(H14/D14)*10</f>
        <v>5.9594146099283645</v>
      </c>
      <c r="M14" s="67">
        <f t="shared" si="0"/>
        <v>-3.1778777758420529E-2</v>
      </c>
    </row>
    <row r="15" spans="1:13" ht="20.100000000000001" customHeight="1" x14ac:dyDescent="0.25">
      <c r="A15" s="38"/>
      <c r="B15" s="39" t="s">
        <v>9</v>
      </c>
      <c r="C15" s="291">
        <v>13807.340000000007</v>
      </c>
      <c r="D15" s="292">
        <v>14153.140000000007</v>
      </c>
      <c r="E15" s="67">
        <f>(D15-C15)/C15</f>
        <v>2.5044650164332816E-2</v>
      </c>
      <c r="G15" s="291">
        <v>3677.0009999999997</v>
      </c>
      <c r="H15" s="292">
        <v>3438.7530000000015</v>
      </c>
      <c r="I15" s="67">
        <f>(H15-G15)/G15</f>
        <v>-6.4794108024446614E-2</v>
      </c>
      <c r="K15" s="303">
        <f>(G15/C15)*10</f>
        <v>2.6630770300434392</v>
      </c>
      <c r="L15" s="304">
        <f>(H15/D15)*10</f>
        <v>2.4296749696533775</v>
      </c>
      <c r="M15" s="67">
        <f t="shared" si="0"/>
        <v>-8.7643751103307202E-2</v>
      </c>
    </row>
    <row r="16" spans="1:13" ht="20.100000000000001" customHeight="1" x14ac:dyDescent="0.25">
      <c r="A16" s="14" t="s">
        <v>43</v>
      </c>
      <c r="B16" s="5"/>
      <c r="C16" s="268">
        <v>3010.6200000000013</v>
      </c>
      <c r="D16" s="269">
        <v>2552.7299999999996</v>
      </c>
      <c r="E16" s="69">
        <f>(D16-C16)/C16</f>
        <v>-0.15209159575104181</v>
      </c>
      <c r="G16" s="289">
        <v>1227.6710000000005</v>
      </c>
      <c r="H16" s="290">
        <v>800.07499999999993</v>
      </c>
      <c r="I16" s="69">
        <f>(H16-G16)/G16</f>
        <v>-0.34829852623382029</v>
      </c>
      <c r="K16" s="307">
        <f>(G16/C16)*10</f>
        <v>4.0778012502408139</v>
      </c>
      <c r="L16" s="308">
        <f>(H16/D16)*10</f>
        <v>3.1341935888245138</v>
      </c>
      <c r="M16" s="69">
        <f t="shared" si="0"/>
        <v>-0.23140109179194926</v>
      </c>
    </row>
    <row r="17" spans="1:13" ht="20.100000000000001" customHeight="1" x14ac:dyDescent="0.25">
      <c r="A17" s="14" t="s">
        <v>10</v>
      </c>
      <c r="B17" s="1"/>
      <c r="C17" s="268">
        <v>17577.41</v>
      </c>
      <c r="D17" s="269">
        <v>20497.589999999997</v>
      </c>
      <c r="E17" s="67">
        <f>(D17-C17)/C17</f>
        <v>0.16613255308944813</v>
      </c>
      <c r="G17" s="296">
        <v>9825.6910000000116</v>
      </c>
      <c r="H17" s="297">
        <v>9781.3930000000164</v>
      </c>
      <c r="I17" s="67">
        <f>(H17-G17)/G17</f>
        <v>-4.5083852117876674E-3</v>
      </c>
      <c r="K17" s="303">
        <f>(G17/C17)*10</f>
        <v>5.5899538100323154</v>
      </c>
      <c r="L17" s="304">
        <f>(H17/D17)*10</f>
        <v>4.7719722172216432</v>
      </c>
      <c r="M17" s="67">
        <f t="shared" si="0"/>
        <v>-0.14633065327706946</v>
      </c>
    </row>
    <row r="18" spans="1:13" ht="20.100000000000001" customHeight="1" thickBot="1" x14ac:dyDescent="0.3">
      <c r="A18" s="14" t="s">
        <v>11</v>
      </c>
      <c r="B18" s="16"/>
      <c r="C18" s="293">
        <v>27217.120000000021</v>
      </c>
      <c r="D18" s="294">
        <v>29545.580000000034</v>
      </c>
      <c r="E18" s="70">
        <f>(D18-C18)/C18</f>
        <v>8.5551300064077754E-2</v>
      </c>
      <c r="G18" s="300">
        <v>5541.5580000000082</v>
      </c>
      <c r="H18" s="301">
        <v>6331.5570000000016</v>
      </c>
      <c r="I18" s="70">
        <f>(H18-G18)/G18</f>
        <v>0.14255900596907806</v>
      </c>
      <c r="K18" s="309">
        <f>(G18/C18)*10</f>
        <v>2.0360559824110722</v>
      </c>
      <c r="L18" s="310">
        <f>(H18/D18)*10</f>
        <v>2.1429794236565991</v>
      </c>
      <c r="M18" s="70">
        <f t="shared" si="0"/>
        <v>5.2514981007010166E-2</v>
      </c>
    </row>
    <row r="19" spans="1:13" ht="26.25" customHeight="1" thickBot="1" x14ac:dyDescent="0.3">
      <c r="A19" s="18" t="s">
        <v>12</v>
      </c>
      <c r="B19" s="60"/>
      <c r="C19" s="295">
        <f>C7+C8+C9+C12+C16+C17+C18</f>
        <v>2963209.7800000017</v>
      </c>
      <c r="D19" s="302">
        <f>D7+D8+D9+D12+D16+D17+D18</f>
        <v>3119269.6100000064</v>
      </c>
      <c r="E19" s="70">
        <f>(D19-C19)/C19</f>
        <v>5.2665805523902071E-2</v>
      </c>
      <c r="F19" s="2"/>
      <c r="G19" s="295">
        <f>G7+G8+G9+G12+G16+G17+G18</f>
        <v>819402.33799999976</v>
      </c>
      <c r="H19" s="302">
        <f>H7+H8+H9+H12+H16+H17+H18</f>
        <v>846016.08400000003</v>
      </c>
      <c r="I19" s="70">
        <f>(H19-G19)/G19</f>
        <v>3.2479460657824338E-2</v>
      </c>
      <c r="J19" s="2"/>
      <c r="K19" s="311">
        <f>(G19/C19)*10</f>
        <v>2.7652525431392148</v>
      </c>
      <c r="L19" s="312">
        <f>(H19/D19)*10</f>
        <v>2.7122249429410439</v>
      </c>
      <c r="M19" s="70">
        <f t="shared" si="0"/>
        <v>-1.9176404097244595E-2</v>
      </c>
    </row>
    <row r="21" spans="1:13" x14ac:dyDescent="0.25">
      <c r="A21" s="2"/>
    </row>
    <row r="22" spans="1:13" ht="8.25" customHeight="1" thickBot="1" x14ac:dyDescent="0.3"/>
    <row r="23" spans="1:13" ht="15" customHeight="1" x14ac:dyDescent="0.25">
      <c r="A23" s="358" t="s">
        <v>2</v>
      </c>
      <c r="B23" s="378"/>
      <c r="C23" s="377" t="s">
        <v>1</v>
      </c>
      <c r="D23" s="373"/>
      <c r="E23" s="178" t="s">
        <v>0</v>
      </c>
      <c r="G23" s="371">
        <v>1000</v>
      </c>
      <c r="H23" s="373"/>
      <c r="I23" s="178" t="s">
        <v>0</v>
      </c>
      <c r="K23" s="369" t="s">
        <v>22</v>
      </c>
      <c r="L23" s="370"/>
      <c r="M23" s="178" t="s">
        <v>0</v>
      </c>
    </row>
    <row r="24" spans="1:13" ht="15" customHeight="1" x14ac:dyDescent="0.25">
      <c r="A24" s="375"/>
      <c r="B24" s="379"/>
      <c r="C24" s="380" t="str">
        <f>C5</f>
        <v>jan-dez</v>
      </c>
      <c r="D24" s="368"/>
      <c r="E24" s="179" t="s">
        <v>134</v>
      </c>
      <c r="G24" s="367" t="str">
        <f>C5</f>
        <v>jan-dez</v>
      </c>
      <c r="H24" s="368"/>
      <c r="I24" s="179" t="s">
        <v>134</v>
      </c>
      <c r="K24" s="367" t="str">
        <f>C5</f>
        <v>jan-dez</v>
      </c>
      <c r="L24" s="368"/>
      <c r="M24" s="179" t="str">
        <f>M5</f>
        <v>2020 /2019</v>
      </c>
    </row>
    <row r="25" spans="1:13" ht="19.5" customHeight="1" x14ac:dyDescent="0.25">
      <c r="A25" s="375"/>
      <c r="B25" s="379"/>
      <c r="C25" s="187">
        <f>C6</f>
        <v>2019</v>
      </c>
      <c r="D25" s="185">
        <f>D6</f>
        <v>2020</v>
      </c>
      <c r="E25" s="179" t="s">
        <v>1</v>
      </c>
      <c r="G25" s="184">
        <f>C6</f>
        <v>2019</v>
      </c>
      <c r="H25" s="186">
        <f>D6</f>
        <v>2020</v>
      </c>
      <c r="I25" s="324">
        <v>1000</v>
      </c>
      <c r="K25" s="184">
        <f>C6</f>
        <v>2019</v>
      </c>
      <c r="L25" s="186">
        <f>D6</f>
        <v>2020</v>
      </c>
      <c r="M25" s="179"/>
    </row>
    <row r="26" spans="1:13" ht="20.100000000000001" customHeight="1" x14ac:dyDescent="0.25">
      <c r="A26" s="14" t="s">
        <v>4</v>
      </c>
      <c r="B26" s="1"/>
      <c r="C26" s="296">
        <v>271240.1599999998</v>
      </c>
      <c r="D26" s="297">
        <v>270745.87000000034</v>
      </c>
      <c r="E26" s="67">
        <f>(D26-C26)/C26</f>
        <v>-1.8223333889769698E-3</v>
      </c>
      <c r="G26" s="296">
        <v>73412.378999999957</v>
      </c>
      <c r="H26" s="297">
        <v>70020.828000000009</v>
      </c>
      <c r="I26" s="67">
        <f>(H26-G26)/G26</f>
        <v>-4.6198625438905211E-2</v>
      </c>
      <c r="K26" s="303">
        <f>(G26/C26)*10</f>
        <v>2.7065453360593805</v>
      </c>
      <c r="L26" s="304">
        <f>(H26/D26)*10</f>
        <v>2.5862196162031914</v>
      </c>
      <c r="M26" s="67">
        <f>(L26-K26)/K26</f>
        <v>-4.4457308086839016E-2</v>
      </c>
    </row>
    <row r="27" spans="1:13" ht="20.100000000000001" customHeight="1" x14ac:dyDescent="0.25">
      <c r="A27" s="14" t="s">
        <v>5</v>
      </c>
      <c r="B27" s="1"/>
      <c r="C27" s="296">
        <v>198657.56999999983</v>
      </c>
      <c r="D27" s="297">
        <v>190774.30999999994</v>
      </c>
      <c r="E27" s="67">
        <f>(D27-C27)/C27</f>
        <v>-3.9682655939060868E-2</v>
      </c>
      <c r="G27" s="296">
        <v>47806.18799999998</v>
      </c>
      <c r="H27" s="297">
        <v>45928.351999999992</v>
      </c>
      <c r="I27" s="67">
        <f>(H27-G27)/G27</f>
        <v>-3.9280186908020973E-2</v>
      </c>
      <c r="K27" s="303">
        <f>(G27/C27)*10</f>
        <v>2.4064619334667197</v>
      </c>
      <c r="L27" s="304">
        <f>(H27/D27)*10</f>
        <v>2.407470481743585</v>
      </c>
      <c r="M27" s="67">
        <f t="shared" ref="M27:M36" si="1">(L27-K27)/K27</f>
        <v>4.1910003347215207E-4</v>
      </c>
    </row>
    <row r="28" spans="1:13" ht="20.100000000000001" customHeight="1" x14ac:dyDescent="0.25">
      <c r="A28" s="29" t="s">
        <v>41</v>
      </c>
      <c r="B28" s="21"/>
      <c r="C28" s="287">
        <f>C29+C30</f>
        <v>502421.95999999909</v>
      </c>
      <c r="D28" s="288">
        <f>D29+D30</f>
        <v>438419.09000000037</v>
      </c>
      <c r="E28" s="68">
        <f>(D28-C28)/C28</f>
        <v>-0.12738867942794305</v>
      </c>
      <c r="G28" s="287">
        <f>G29+G30</f>
        <v>73618.05899999995</v>
      </c>
      <c r="H28" s="288">
        <f>H29+H30</f>
        <v>69335.188000000038</v>
      </c>
      <c r="I28" s="68">
        <f>(H28-G28)/G28</f>
        <v>-5.8176907380835925E-2</v>
      </c>
      <c r="K28" s="305">
        <f>(G28/C28)*10</f>
        <v>1.4652635605338604</v>
      </c>
      <c r="L28" s="306">
        <f>(H28/D28)*10</f>
        <v>1.5814819559978555</v>
      </c>
      <c r="M28" s="68">
        <f t="shared" si="1"/>
        <v>7.9315693499981355E-2</v>
      </c>
    </row>
    <row r="29" spans="1:13" ht="20.100000000000001" customHeight="1" x14ac:dyDescent="0.25">
      <c r="A29" s="14"/>
      <c r="B29" s="1" t="s">
        <v>6</v>
      </c>
      <c r="C29" s="289">
        <v>468181.97999999905</v>
      </c>
      <c r="D29" s="290">
        <v>402403.83000000037</v>
      </c>
      <c r="E29" s="67">
        <f>(D29-C29)/C29</f>
        <v>-0.14049697085735513</v>
      </c>
      <c r="G29" s="289">
        <v>68417.739999999947</v>
      </c>
      <c r="H29" s="290">
        <v>63641.579000000042</v>
      </c>
      <c r="I29" s="67">
        <f>(H29-G29)/G29</f>
        <v>-6.980880982037567E-2</v>
      </c>
      <c r="K29" s="303">
        <f>(G29/C29)*10</f>
        <v>1.4613492813200559</v>
      </c>
      <c r="L29" s="304">
        <f>(H29/D29)*10</f>
        <v>1.5815351210747666</v>
      </c>
      <c r="M29" s="67">
        <f t="shared" si="1"/>
        <v>8.2243062141957743E-2</v>
      </c>
    </row>
    <row r="30" spans="1:13" ht="20.100000000000001" customHeight="1" x14ac:dyDescent="0.25">
      <c r="A30" s="14"/>
      <c r="B30" s="1" t="s">
        <v>42</v>
      </c>
      <c r="C30" s="289">
        <v>34239.980000000018</v>
      </c>
      <c r="D30" s="290">
        <v>36015.26</v>
      </c>
      <c r="E30" s="67">
        <f>(D30-C30)/C30</f>
        <v>5.1848161126261852E-2</v>
      </c>
      <c r="G30" s="289">
        <v>5200.3189999999986</v>
      </c>
      <c r="H30" s="290">
        <v>5693.6089999999995</v>
      </c>
      <c r="I30" s="67">
        <f>(H30-G30)/G30</f>
        <v>9.4857642386938376E-2</v>
      </c>
      <c r="K30" s="303">
        <f>(G30/C30)*10</f>
        <v>1.518785641814042</v>
      </c>
      <c r="L30" s="304">
        <f>(H30/D30)*10</f>
        <v>1.5808879347254468</v>
      </c>
      <c r="M30" s="67">
        <f t="shared" si="1"/>
        <v>4.0889439037117593E-2</v>
      </c>
    </row>
    <row r="31" spans="1:13" ht="20.100000000000001" customHeight="1" x14ac:dyDescent="0.25">
      <c r="A31" s="29" t="s">
        <v>40</v>
      </c>
      <c r="B31" s="21"/>
      <c r="C31" s="287">
        <f>SUM(C32:C34)</f>
        <v>566394.43999999994</v>
      </c>
      <c r="D31" s="288">
        <f>SUM(D32:D34)</f>
        <v>464805.60999999993</v>
      </c>
      <c r="E31" s="68">
        <f>(D31-C31)/C31</f>
        <v>-0.17936057070051753</v>
      </c>
      <c r="G31" s="287">
        <f>SUM(G32:G34)</f>
        <v>250849.64300000004</v>
      </c>
      <c r="H31" s="288">
        <f>SUM(H32:H34)</f>
        <v>194026.06700000018</v>
      </c>
      <c r="I31" s="68">
        <f>(H31-G31)/G31</f>
        <v>-0.22652444436606134</v>
      </c>
      <c r="K31" s="305">
        <f>(G31/C31)*10</f>
        <v>4.4288860427372851</v>
      </c>
      <c r="L31" s="306">
        <f>(H31/D31)*10</f>
        <v>4.1743486486748775</v>
      </c>
      <c r="M31" s="68">
        <f t="shared" si="1"/>
        <v>-5.7472102828161745E-2</v>
      </c>
    </row>
    <row r="32" spans="1:13" ht="20.100000000000001" customHeight="1" x14ac:dyDescent="0.25">
      <c r="A32" s="14"/>
      <c r="B32" s="5" t="s">
        <v>7</v>
      </c>
      <c r="C32" s="289">
        <v>534923.8899999999</v>
      </c>
      <c r="D32" s="290">
        <v>439831.87999999995</v>
      </c>
      <c r="E32" s="67">
        <f>(D32-C32)/C32</f>
        <v>-0.17776736425064127</v>
      </c>
      <c r="G32" s="289">
        <v>238910.90500000003</v>
      </c>
      <c r="H32" s="290">
        <v>185605.11100000018</v>
      </c>
      <c r="I32" s="67">
        <f>(H32-G32)/G32</f>
        <v>-0.22311997018302634</v>
      </c>
      <c r="K32" s="303">
        <f>(G32/C32)*10</f>
        <v>4.466259770151602</v>
      </c>
      <c r="L32" s="304">
        <f>(H32/D32)*10</f>
        <v>4.2199103666610114</v>
      </c>
      <c r="M32" s="67">
        <f t="shared" si="1"/>
        <v>-5.5157876202581162E-2</v>
      </c>
    </row>
    <row r="33" spans="1:13" ht="20.100000000000001" customHeight="1" x14ac:dyDescent="0.25">
      <c r="A33" s="14"/>
      <c r="B33" s="5" t="s">
        <v>8</v>
      </c>
      <c r="C33" s="289">
        <v>19122.239999999998</v>
      </c>
      <c r="D33" s="290">
        <v>13226.49</v>
      </c>
      <c r="E33" s="67">
        <f>(D33-C33)/C33</f>
        <v>-0.30831900446809574</v>
      </c>
      <c r="G33" s="289">
        <v>9555.6269999999986</v>
      </c>
      <c r="H33" s="290">
        <v>6219.8089999999966</v>
      </c>
      <c r="I33" s="67">
        <f>(H33-G33)/G33</f>
        <v>-0.34909462246695089</v>
      </c>
      <c r="K33" s="303">
        <f>(G33/C33)*10</f>
        <v>4.9971274285857721</v>
      </c>
      <c r="L33" s="304">
        <f>(H33/D33)*10</f>
        <v>4.7025393736357843</v>
      </c>
      <c r="M33" s="67">
        <f t="shared" si="1"/>
        <v>-5.8951479456940438E-2</v>
      </c>
    </row>
    <row r="34" spans="1:13" ht="20.100000000000001" customHeight="1" x14ac:dyDescent="0.25">
      <c r="A34" s="38"/>
      <c r="B34" s="39" t="s">
        <v>9</v>
      </c>
      <c r="C34" s="291">
        <v>12348.31000000001</v>
      </c>
      <c r="D34" s="292">
        <v>11747.24</v>
      </c>
      <c r="E34" s="67">
        <f>(D34-C34)/C34</f>
        <v>-4.867629659443358E-2</v>
      </c>
      <c r="G34" s="291">
        <v>2383.1110000000008</v>
      </c>
      <c r="H34" s="292">
        <v>2201.1470000000004</v>
      </c>
      <c r="I34" s="67">
        <f>(H34-G34)/G34</f>
        <v>-7.6355654436574855E-2</v>
      </c>
      <c r="K34" s="303">
        <f>(G34/C34)*10</f>
        <v>1.9299086271724621</v>
      </c>
      <c r="L34" s="304">
        <f>(H34/D34)*10</f>
        <v>1.8737567292402304</v>
      </c>
      <c r="M34" s="67">
        <f t="shared" si="1"/>
        <v>-2.909562512008702E-2</v>
      </c>
    </row>
    <row r="35" spans="1:13" ht="20.100000000000001" customHeight="1" x14ac:dyDescent="0.25">
      <c r="A35" s="14" t="s">
        <v>43</v>
      </c>
      <c r="B35" s="5"/>
      <c r="C35" s="268">
        <v>2108.46</v>
      </c>
      <c r="D35" s="269">
        <v>1803.5599999999997</v>
      </c>
      <c r="E35" s="69">
        <f>(D35-C35)/C35</f>
        <v>-0.14460791288428537</v>
      </c>
      <c r="G35" s="268">
        <v>477.88399999999996</v>
      </c>
      <c r="H35" s="269">
        <v>404.02299999999997</v>
      </c>
      <c r="I35" s="69">
        <f>(H35-G35)/G35</f>
        <v>-0.15455842840521966</v>
      </c>
      <c r="K35" s="307">
        <f>(G35/C35)*10</f>
        <v>2.2665073086518119</v>
      </c>
      <c r="L35" s="308">
        <f>(H35/D35)*10</f>
        <v>2.2401417197099072</v>
      </c>
      <c r="M35" s="69">
        <f t="shared" si="1"/>
        <v>-1.1632695311089835E-2</v>
      </c>
    </row>
    <row r="36" spans="1:13" ht="20.100000000000001" customHeight="1" x14ac:dyDescent="0.25">
      <c r="A36" s="14" t="s">
        <v>10</v>
      </c>
      <c r="B36" s="1"/>
      <c r="C36" s="268">
        <v>9039.5800000000017</v>
      </c>
      <c r="D36" s="269">
        <v>9579.1300000000119</v>
      </c>
      <c r="E36" s="67">
        <f>(D36-C36)/C36</f>
        <v>5.968750760544296E-2</v>
      </c>
      <c r="G36" s="268">
        <v>4855.9599999999991</v>
      </c>
      <c r="H36" s="269">
        <v>4574.8070000000025</v>
      </c>
      <c r="I36" s="67">
        <f>(H36-G36)/G36</f>
        <v>-5.7898541174144072E-2</v>
      </c>
      <c r="K36" s="303">
        <f>(G36/C36)*10</f>
        <v>5.3718867469506302</v>
      </c>
      <c r="L36" s="304">
        <f>(H36/D36)*10</f>
        <v>4.7758063623731974</v>
      </c>
      <c r="M36" s="67">
        <f t="shared" si="1"/>
        <v>-0.11096294703454047</v>
      </c>
    </row>
    <row r="37" spans="1:13" ht="20.100000000000001" customHeight="1" thickBot="1" x14ac:dyDescent="0.3">
      <c r="A37" s="14" t="s">
        <v>11</v>
      </c>
      <c r="B37" s="16"/>
      <c r="C37" s="293">
        <v>18107.61</v>
      </c>
      <c r="D37" s="294">
        <v>18571.640000000003</v>
      </c>
      <c r="E37" s="70">
        <f>(D37-C37)/C37</f>
        <v>2.5626242226334809E-2</v>
      </c>
      <c r="G37" s="293">
        <v>3909.8390000000027</v>
      </c>
      <c r="H37" s="294">
        <v>4351.4080000000031</v>
      </c>
      <c r="I37" s="70">
        <f>(H37-G37)/G37</f>
        <v>0.11293789846589594</v>
      </c>
      <c r="K37" s="309">
        <f>(G37/C37)*10</f>
        <v>2.1592242156750685</v>
      </c>
      <c r="L37" s="310">
        <f>(H37/D37)*10</f>
        <v>2.3430391715540484</v>
      </c>
      <c r="M37" s="70">
        <f>(L37-K37)/K37</f>
        <v>8.5130091884186868E-2</v>
      </c>
    </row>
    <row r="38" spans="1:13" ht="26.25" customHeight="1" thickBot="1" x14ac:dyDescent="0.3">
      <c r="A38" s="18" t="s">
        <v>12</v>
      </c>
      <c r="B38" s="60"/>
      <c r="C38" s="295">
        <f>C26+C27+C28+C31+C35+C36+C37</f>
        <v>1567969.7799999989</v>
      </c>
      <c r="D38" s="302">
        <f>D26+D27+D28+D31+D35+D36+D37</f>
        <v>1394699.2100000007</v>
      </c>
      <c r="E38" s="70">
        <f>(D38-C38)/C38</f>
        <v>-0.11050631983481106</v>
      </c>
      <c r="F38" s="2"/>
      <c r="G38" s="295">
        <f>G26+G27+G28+G31+G35+G36+G37</f>
        <v>454929.95199999993</v>
      </c>
      <c r="H38" s="302">
        <f>H26+H27+H28+H31+H35+H36+H37</f>
        <v>388640.67300000018</v>
      </c>
      <c r="I38" s="70">
        <f>(H38-G38)/G38</f>
        <v>-0.14571315585745331</v>
      </c>
      <c r="J38" s="2"/>
      <c r="K38" s="311">
        <f>(G38/C38)*10</f>
        <v>2.9013948980572843</v>
      </c>
      <c r="L38" s="312">
        <f>(H38/D38)*10</f>
        <v>2.7865554824541698</v>
      </c>
      <c r="M38" s="70">
        <f>(L38-K38)/K38</f>
        <v>-3.9580760164708594E-2</v>
      </c>
    </row>
    <row r="40" spans="1:13" x14ac:dyDescent="0.25">
      <c r="A40" s="2"/>
    </row>
    <row r="41" spans="1:13" ht="8.25" customHeight="1" thickBot="1" x14ac:dyDescent="0.3"/>
    <row r="42" spans="1:13" ht="15" customHeight="1" x14ac:dyDescent="0.25">
      <c r="A42" s="358" t="s">
        <v>15</v>
      </c>
      <c r="B42" s="378"/>
      <c r="C42" s="377" t="s">
        <v>1</v>
      </c>
      <c r="D42" s="373"/>
      <c r="E42" s="178" t="s">
        <v>0</v>
      </c>
      <c r="G42" s="371">
        <v>1000</v>
      </c>
      <c r="H42" s="373"/>
      <c r="I42" s="178" t="s">
        <v>0</v>
      </c>
      <c r="K42" s="369" t="s">
        <v>22</v>
      </c>
      <c r="L42" s="370"/>
      <c r="M42" s="178" t="s">
        <v>0</v>
      </c>
    </row>
    <row r="43" spans="1:13" ht="15" customHeight="1" x14ac:dyDescent="0.25">
      <c r="A43" s="375"/>
      <c r="B43" s="379"/>
      <c r="C43" s="380" t="str">
        <f>C5</f>
        <v>jan-dez</v>
      </c>
      <c r="D43" s="368"/>
      <c r="E43" s="179" t="str">
        <f>E24</f>
        <v>2020 /2019</v>
      </c>
      <c r="G43" s="367" t="str">
        <f>C5</f>
        <v>jan-dez</v>
      </c>
      <c r="H43" s="368"/>
      <c r="I43" s="179" t="str">
        <f>E43</f>
        <v>2020 /2019</v>
      </c>
      <c r="K43" s="367" t="str">
        <f>C5</f>
        <v>jan-dez</v>
      </c>
      <c r="L43" s="368"/>
      <c r="M43" s="179" t="str">
        <f>M24</f>
        <v>2020 /2019</v>
      </c>
    </row>
    <row r="44" spans="1:13" ht="15.75" customHeight="1" x14ac:dyDescent="0.25">
      <c r="A44" s="375"/>
      <c r="B44" s="379"/>
      <c r="C44" s="187">
        <f>C6</f>
        <v>2019</v>
      </c>
      <c r="D44" s="185">
        <f>D6</f>
        <v>2020</v>
      </c>
      <c r="E44" s="179" t="s">
        <v>1</v>
      </c>
      <c r="G44" s="184">
        <f>C6</f>
        <v>2019</v>
      </c>
      <c r="H44" s="186">
        <f>D6</f>
        <v>2020</v>
      </c>
      <c r="I44" s="324">
        <v>1000</v>
      </c>
      <c r="K44" s="184">
        <f>K25</f>
        <v>2019</v>
      </c>
      <c r="L44" s="186">
        <f>L25</f>
        <v>2020</v>
      </c>
      <c r="M44" s="179"/>
    </row>
    <row r="45" spans="1:13" ht="20.100000000000001" customHeight="1" x14ac:dyDescent="0.25">
      <c r="A45" s="14" t="s">
        <v>4</v>
      </c>
      <c r="B45" s="1"/>
      <c r="C45" s="296">
        <v>334818.2999999997</v>
      </c>
      <c r="D45" s="297">
        <v>406978.90000000072</v>
      </c>
      <c r="E45" s="67">
        <f>(D45-C45)/C45</f>
        <v>0.21552167250117776</v>
      </c>
      <c r="G45" s="296">
        <v>119772.00999999951</v>
      </c>
      <c r="H45" s="297">
        <v>137497.84000000003</v>
      </c>
      <c r="I45" s="67">
        <f>(H45-G45)/G45</f>
        <v>0.14799643088565168</v>
      </c>
      <c r="K45" s="303">
        <f>(G45/C45)*10</f>
        <v>3.5772241242488723</v>
      </c>
      <c r="L45" s="304">
        <f>(H45/D45)*10</f>
        <v>3.3785004578861404</v>
      </c>
      <c r="M45" s="67">
        <f>(L45-K45)/K45</f>
        <v>-5.5552478530949995E-2</v>
      </c>
    </row>
    <row r="46" spans="1:13" ht="20.100000000000001" customHeight="1" x14ac:dyDescent="0.25">
      <c r="A46" s="14" t="s">
        <v>5</v>
      </c>
      <c r="B46" s="1"/>
      <c r="C46" s="296">
        <v>350369.99999999994</v>
      </c>
      <c r="D46" s="297">
        <v>433260.11000000028</v>
      </c>
      <c r="E46" s="67">
        <f>(D46-C46)/C46</f>
        <v>0.23657878813825484</v>
      </c>
      <c r="G46" s="296">
        <v>90283.046000000046</v>
      </c>
      <c r="H46" s="297">
        <v>108182.469</v>
      </c>
      <c r="I46" s="67">
        <f>(H46-G46)/G46</f>
        <v>0.1982589621533144</v>
      </c>
      <c r="K46" s="303">
        <f>(G46/C46)*10</f>
        <v>2.5767915632046141</v>
      </c>
      <c r="L46" s="304">
        <f>(H46/D46)*10</f>
        <v>2.4969404406973892</v>
      </c>
      <c r="M46" s="67">
        <f>(L46-K46)/K46</f>
        <v>-3.0988584271798247E-2</v>
      </c>
    </row>
    <row r="47" spans="1:13" ht="20.100000000000001" customHeight="1" x14ac:dyDescent="0.25">
      <c r="A47" s="29" t="s">
        <v>41</v>
      </c>
      <c r="B47" s="21"/>
      <c r="C47" s="287">
        <f>C48+C49</f>
        <v>599988.58000000031</v>
      </c>
      <c r="D47" s="288">
        <f>D48+D49</f>
        <v>681164.15000000049</v>
      </c>
      <c r="E47" s="68">
        <f>(D47-C47)/C47</f>
        <v>0.13529519178515054</v>
      </c>
      <c r="G47" s="287">
        <f>G48+G49</f>
        <v>66346.799999999916</v>
      </c>
      <c r="H47" s="288">
        <f>H48+H49</f>
        <v>84194.21399999992</v>
      </c>
      <c r="I47" s="68">
        <f>(H47-G47)/G47</f>
        <v>0.2690018810251591</v>
      </c>
      <c r="K47" s="305">
        <f>(G47/C47)*10</f>
        <v>1.1058010470799275</v>
      </c>
      <c r="L47" s="306">
        <f>(H47/D47)*10</f>
        <v>1.2360341336225615</v>
      </c>
      <c r="M47" s="68">
        <f>(L47-K47)/K47</f>
        <v>0.11777262002648539</v>
      </c>
    </row>
    <row r="48" spans="1:13" ht="20.100000000000001" customHeight="1" x14ac:dyDescent="0.25">
      <c r="A48" s="14"/>
      <c r="B48" s="1" t="s">
        <v>6</v>
      </c>
      <c r="C48" s="289">
        <v>576331.01000000036</v>
      </c>
      <c r="D48" s="290">
        <v>657170.20000000054</v>
      </c>
      <c r="E48" s="67">
        <f>(D48-C48)/C48</f>
        <v>0.1402652097446572</v>
      </c>
      <c r="G48" s="289">
        <v>62073.151999999915</v>
      </c>
      <c r="H48" s="290">
        <v>79267.012999999919</v>
      </c>
      <c r="I48" s="67">
        <f>(H48-G48)/G48</f>
        <v>0.27699352209470574</v>
      </c>
      <c r="K48" s="303">
        <f>(G48/C48)*10</f>
        <v>1.077039946193419</v>
      </c>
      <c r="L48" s="304">
        <f>(H48/D48)*10</f>
        <v>1.206186966481436</v>
      </c>
      <c r="M48" s="67">
        <f t="shared" ref="M48:M55" si="2">(L48-K48)/K48</f>
        <v>0.11990922040028422</v>
      </c>
    </row>
    <row r="49" spans="1:13" ht="20.100000000000001" customHeight="1" x14ac:dyDescent="0.25">
      <c r="A49" s="14"/>
      <c r="B49" s="1" t="s">
        <v>42</v>
      </c>
      <c r="C49" s="289">
        <v>23657.569999999985</v>
      </c>
      <c r="D49" s="290">
        <v>23993.95</v>
      </c>
      <c r="E49" s="67">
        <f>(D49-C49)/C49</f>
        <v>1.4218704626046368E-2</v>
      </c>
      <c r="G49" s="289">
        <v>4273.6479999999983</v>
      </c>
      <c r="H49" s="290">
        <v>4927.201</v>
      </c>
      <c r="I49" s="67">
        <f>(H49-G49)/G49</f>
        <v>0.15292625878406504</v>
      </c>
      <c r="K49" s="303">
        <f>(G49/C49)*10</f>
        <v>1.8064611031479569</v>
      </c>
      <c r="L49" s="304">
        <f>(H49/D49)*10</f>
        <v>2.0535180743479082</v>
      </c>
      <c r="M49" s="67">
        <f t="shared" si="2"/>
        <v>0.13676296199759153</v>
      </c>
    </row>
    <row r="50" spans="1:13" ht="20.100000000000001" customHeight="1" x14ac:dyDescent="0.25">
      <c r="A50" s="29" t="s">
        <v>40</v>
      </c>
      <c r="B50" s="21"/>
      <c r="C50" s="287">
        <f>SUM(C51:C53)</f>
        <v>91513.619999999923</v>
      </c>
      <c r="D50" s="288">
        <f>SUM(D51:D53)</f>
        <v>180525.66999999987</v>
      </c>
      <c r="E50" s="68">
        <f>(D50-C50)/C50</f>
        <v>0.9726645061139535</v>
      </c>
      <c r="G50" s="287">
        <f>SUM(G51:G53)</f>
        <v>80719.292999999961</v>
      </c>
      <c r="H50" s="288">
        <f>SUM(H51:H53)</f>
        <v>119918.10100000007</v>
      </c>
      <c r="I50" s="68">
        <f>(H50-G50)/G50</f>
        <v>0.48561882225603892</v>
      </c>
      <c r="K50" s="305">
        <f>(G50/C50)*10</f>
        <v>8.8204677074297813</v>
      </c>
      <c r="L50" s="306">
        <f>(H50/D50)*10</f>
        <v>6.6427174041232009</v>
      </c>
      <c r="M50" s="68">
        <f t="shared" si="2"/>
        <v>-0.24689737274047122</v>
      </c>
    </row>
    <row r="51" spans="1:13" ht="20.100000000000001" customHeight="1" x14ac:dyDescent="0.25">
      <c r="A51" s="14"/>
      <c r="B51" s="5" t="s">
        <v>7</v>
      </c>
      <c r="C51" s="289">
        <v>82125.29999999993</v>
      </c>
      <c r="D51" s="290">
        <v>169673.18999999986</v>
      </c>
      <c r="E51" s="67">
        <f>(D51-C51)/C51</f>
        <v>1.0660282519515911</v>
      </c>
      <c r="G51" s="289">
        <v>72330.776999999958</v>
      </c>
      <c r="H51" s="290">
        <v>111984.42300000007</v>
      </c>
      <c r="I51" s="67">
        <f>(H51-G51)/G51</f>
        <v>0.54822646243659368</v>
      </c>
      <c r="K51" s="303">
        <f>(G51/C51)*10</f>
        <v>8.8073683749100482</v>
      </c>
      <c r="L51" s="304">
        <f>(H51/D51)*10</f>
        <v>6.600006930971249</v>
      </c>
      <c r="M51" s="67">
        <f t="shared" si="2"/>
        <v>-0.25062667416376161</v>
      </c>
    </row>
    <row r="52" spans="1:13" ht="20.100000000000001" customHeight="1" x14ac:dyDescent="0.25">
      <c r="A52" s="14"/>
      <c r="B52" s="5" t="s">
        <v>8</v>
      </c>
      <c r="C52" s="289">
        <v>7929.2899999999963</v>
      </c>
      <c r="D52" s="290">
        <v>8446.5800000000036</v>
      </c>
      <c r="E52" s="67">
        <f>(D52-C52)/C52</f>
        <v>6.5237871234373759E-2</v>
      </c>
      <c r="G52" s="289">
        <v>7094.6259999999975</v>
      </c>
      <c r="H52" s="290">
        <v>6696.0719999999992</v>
      </c>
      <c r="I52" s="67">
        <f>(H52-G52)/G52</f>
        <v>-5.6176886561743834E-2</v>
      </c>
      <c r="K52" s="303">
        <f>(G52/C52)*10</f>
        <v>8.9473660315110202</v>
      </c>
      <c r="L52" s="304">
        <f>(H52/D52)*10</f>
        <v>7.9275541106578009</v>
      </c>
      <c r="M52" s="67">
        <f t="shared" si="2"/>
        <v>-0.11397900982944303</v>
      </c>
    </row>
    <row r="53" spans="1:13" ht="20.100000000000001" customHeight="1" x14ac:dyDescent="0.25">
      <c r="A53" s="38"/>
      <c r="B53" s="39" t="s">
        <v>9</v>
      </c>
      <c r="C53" s="291">
        <v>1459.0299999999995</v>
      </c>
      <c r="D53" s="292">
        <v>2405.8999999999996</v>
      </c>
      <c r="E53" s="67">
        <f>(D53-C53)/C53</f>
        <v>0.64897226239350836</v>
      </c>
      <c r="G53" s="291">
        <v>1293.8899999999992</v>
      </c>
      <c r="H53" s="292">
        <v>1237.606</v>
      </c>
      <c r="I53" s="67">
        <f>(H53-G53)/G53</f>
        <v>-4.3499833834405734E-2</v>
      </c>
      <c r="K53" s="303">
        <f>(G53/C53)*10</f>
        <v>8.8681521284689104</v>
      </c>
      <c r="L53" s="304">
        <f>(H53/D53)*10</f>
        <v>5.1440458871939825</v>
      </c>
      <c r="M53" s="67">
        <f t="shared" si="2"/>
        <v>-0.4199416278978399</v>
      </c>
    </row>
    <row r="54" spans="1:13" ht="20.100000000000001" customHeight="1" x14ac:dyDescent="0.25">
      <c r="A54" s="14" t="s">
        <v>43</v>
      </c>
      <c r="B54" s="5"/>
      <c r="C54" s="268">
        <v>902.15999999999963</v>
      </c>
      <c r="D54" s="269">
        <v>749.16999999999973</v>
      </c>
      <c r="E54" s="69">
        <f>(D54-C54)/C54</f>
        <v>-0.16958189234725543</v>
      </c>
      <c r="G54" s="268">
        <v>749.78700000000049</v>
      </c>
      <c r="H54" s="269">
        <v>396.05200000000002</v>
      </c>
      <c r="I54" s="69">
        <f>(H54-G54)/G54</f>
        <v>-0.47178065237194061</v>
      </c>
      <c r="K54" s="307">
        <f>(G54/C54)*10</f>
        <v>8.311020218143133</v>
      </c>
      <c r="L54" s="308">
        <f>(H54/D54)*10</f>
        <v>5.2865437751111255</v>
      </c>
      <c r="M54" s="69">
        <f t="shared" si="2"/>
        <v>-0.36391157326624129</v>
      </c>
    </row>
    <row r="55" spans="1:13" ht="20.100000000000001" customHeight="1" x14ac:dyDescent="0.25">
      <c r="A55" s="14" t="s">
        <v>10</v>
      </c>
      <c r="B55" s="1"/>
      <c r="C55" s="268">
        <v>8537.8300000000017</v>
      </c>
      <c r="D55" s="269">
        <v>10918.460000000006</v>
      </c>
      <c r="E55" s="67">
        <f>(D55-C55)/C55</f>
        <v>0.27883314612729515</v>
      </c>
      <c r="G55" s="268">
        <v>4969.7310000000016</v>
      </c>
      <c r="H55" s="269">
        <v>5206.5860000000011</v>
      </c>
      <c r="I55" s="67">
        <f>(H55-G55)/G55</f>
        <v>4.7659521209497957E-2</v>
      </c>
      <c r="K55" s="303">
        <f>(G55/C55)*10</f>
        <v>5.8208362077951907</v>
      </c>
      <c r="L55" s="304">
        <f>(H55/D55)*10</f>
        <v>4.7686083934913883</v>
      </c>
      <c r="M55" s="67">
        <f t="shared" si="2"/>
        <v>-0.1807691844849838</v>
      </c>
    </row>
    <row r="56" spans="1:13" ht="20.100000000000001" customHeight="1" thickBot="1" x14ac:dyDescent="0.3">
      <c r="A56" s="14" t="s">
        <v>11</v>
      </c>
      <c r="B56" s="16"/>
      <c r="C56" s="293">
        <v>9109.510000000002</v>
      </c>
      <c r="D56" s="294">
        <v>10973.94</v>
      </c>
      <c r="E56" s="70">
        <f>(D56-C56)/C56</f>
        <v>0.2046685277254208</v>
      </c>
      <c r="G56" s="293">
        <v>1631.7189999999996</v>
      </c>
      <c r="H56" s="294">
        <v>1980.1489999999992</v>
      </c>
      <c r="I56" s="70">
        <f>(H56-G56)/G56</f>
        <v>0.2135355413524018</v>
      </c>
      <c r="K56" s="309">
        <f>(G56/C56)*10</f>
        <v>1.791225872741782</v>
      </c>
      <c r="L56" s="310">
        <f>(H56/D56)*10</f>
        <v>1.8044102665040991</v>
      </c>
      <c r="M56" s="70">
        <f>(L56-K56)/K56</f>
        <v>7.3605422760760243E-3</v>
      </c>
    </row>
    <row r="57" spans="1:13" ht="26.25" customHeight="1" thickBot="1" x14ac:dyDescent="0.3">
      <c r="A57" s="18" t="s">
        <v>12</v>
      </c>
      <c r="B57" s="60"/>
      <c r="C57" s="295">
        <f>C45+C46+C47+C50+C54+C55+C56</f>
        <v>1395239.9999999998</v>
      </c>
      <c r="D57" s="302">
        <f>D45+D46+D47+D50+D54+D55+D56</f>
        <v>1724570.4000000013</v>
      </c>
      <c r="E57" s="70">
        <f>(D57-C57)/C57</f>
        <v>0.23603853100541955</v>
      </c>
      <c r="F57" s="2"/>
      <c r="G57" s="295">
        <f>G45+G46+G47+G50+G54+G55+G56</f>
        <v>364472.38599999947</v>
      </c>
      <c r="H57" s="302">
        <f>H45+H46+H47+H50+H54+H55+H56</f>
        <v>457375.41100000002</v>
      </c>
      <c r="I57" s="70">
        <f>(H57-G57)/G57</f>
        <v>0.25489729419446522</v>
      </c>
      <c r="J57" s="2"/>
      <c r="K57" s="311">
        <f>(G57/C57)*10</f>
        <v>2.6122558556234021</v>
      </c>
      <c r="L57" s="312">
        <f>(H57/D57)*10</f>
        <v>2.6521121492053883</v>
      </c>
      <c r="M57" s="70">
        <f>(L57-K57)/K57</f>
        <v>1.525742338606976E-2</v>
      </c>
    </row>
    <row r="59" spans="1:13" x14ac:dyDescent="0.25">
      <c r="A59" s="2" t="s">
        <v>141</v>
      </c>
    </row>
    <row r="63" spans="1:13" x14ac:dyDescent="0.25">
      <c r="C63" s="147"/>
      <c r="D63" s="147"/>
      <c r="E63" s="327"/>
      <c r="G63" s="327"/>
      <c r="H63" s="147"/>
      <c r="I63" s="327"/>
    </row>
    <row r="65" spans="5:9" x14ac:dyDescent="0.25">
      <c r="I65" s="327"/>
    </row>
    <row r="66" spans="5:9" x14ac:dyDescent="0.25">
      <c r="E66" s="327"/>
    </row>
  </sheetData>
  <customSheetViews>
    <customSheetView guid="{D2454DF7-9151-402B-B9E4-208D72282370}" showGridLines="0" fitToPage="1" hiddenColumns="1">
      <selection activeCell="B11" sqref="B11:O11"/>
      <pageMargins left="0.31496062992125984" right="0.31496062992125984" top="0.35433070866141736" bottom="0.35433070866141736" header="0.31496062992125984" footer="0.31496062992125984"/>
      <pageSetup paperSize="9" scale="56" orientation="portrait" r:id="rId1"/>
    </customSheetView>
  </customSheetViews>
  <mergeCells count="21">
    <mergeCell ref="A42:B44"/>
    <mergeCell ref="C42:D42"/>
    <mergeCell ref="G42:H42"/>
    <mergeCell ref="C43:D43"/>
    <mergeCell ref="G43:H43"/>
    <mergeCell ref="G24:H24"/>
    <mergeCell ref="C4:D4"/>
    <mergeCell ref="C5:D5"/>
    <mergeCell ref="G4:H4"/>
    <mergeCell ref="G5:H5"/>
    <mergeCell ref="G23:H23"/>
    <mergeCell ref="A4:B6"/>
    <mergeCell ref="A23:B25"/>
    <mergeCell ref="C23:D23"/>
    <mergeCell ref="C24:D24"/>
    <mergeCell ref="K43:L43"/>
    <mergeCell ref="K4:L4"/>
    <mergeCell ref="K5:L5"/>
    <mergeCell ref="K23:L23"/>
    <mergeCell ref="K24:L24"/>
    <mergeCell ref="K42:L42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79" orientation="landscape" r:id="rId2"/>
  <ignoredErrors>
    <ignoredError sqref="C12:D12 F12:H12 E12" formulaRange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4" id="{8A96D951-0E9F-4C8B-ACEF-0402B82FAA2B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M7:M19</xm:sqref>
        </x14:conditionalFormatting>
        <x14:conditionalFormatting xmlns:xm="http://schemas.microsoft.com/office/excel/2006/main">
          <x14:cfRule type="iconSet" priority="4" id="{A903B1F2-257E-48C8-AA1F-710D0D5C2DA8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M26:M38</xm:sqref>
        </x14:conditionalFormatting>
        <x14:conditionalFormatting xmlns:xm="http://schemas.microsoft.com/office/excel/2006/main">
          <x14:cfRule type="iconSet" priority="1" id="{33E0C9DC-9ACB-4562-97C7-17FD07E499D5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M45:M57</xm:sqref>
        </x14:conditionalFormatting>
        <x14:conditionalFormatting xmlns:xm="http://schemas.microsoft.com/office/excel/2006/main">
          <x14:cfRule type="iconSet" priority="233" id="{175EAEC1-69B6-4BF0-BC98-45FB04374816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E7:E19</xm:sqref>
        </x14:conditionalFormatting>
        <x14:conditionalFormatting xmlns:xm="http://schemas.microsoft.com/office/excel/2006/main">
          <x14:cfRule type="iconSet" priority="234" id="{4B18F59D-C7D3-4008-A727-25B83564EDBE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E26:E38</xm:sqref>
        </x14:conditionalFormatting>
        <x14:conditionalFormatting xmlns:xm="http://schemas.microsoft.com/office/excel/2006/main">
          <x14:cfRule type="iconSet" priority="235" id="{32B6219A-ED3A-4ED2-8B5E-3618575A195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E45:E57</xm:sqref>
        </x14:conditionalFormatting>
        <x14:conditionalFormatting xmlns:xm="http://schemas.microsoft.com/office/excel/2006/main">
          <x14:cfRule type="iconSet" priority="236" id="{3F3808E6-41D0-41A4-BEC7-146C0F8F6CBE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I7:I19</xm:sqref>
        </x14:conditionalFormatting>
        <x14:conditionalFormatting xmlns:xm="http://schemas.microsoft.com/office/excel/2006/main">
          <x14:cfRule type="iconSet" priority="237" id="{37AD2CE7-68EB-4720-A686-6ED8E18D10C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I26:I38</xm:sqref>
        </x14:conditionalFormatting>
        <x14:conditionalFormatting xmlns:xm="http://schemas.microsoft.com/office/excel/2006/main">
          <x14:cfRule type="iconSet" priority="238" id="{396467D4-38FC-4CB5-8030-9947C326A35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I45:I57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XEY59"/>
  <sheetViews>
    <sheetView showGridLines="0" workbookViewId="0">
      <selection activeCell="I1" sqref="I1:J1048576"/>
    </sheetView>
  </sheetViews>
  <sheetFormatPr defaultRowHeight="15" x14ac:dyDescent="0.25"/>
  <cols>
    <col min="1" max="1" width="3.140625" customWidth="1"/>
    <col min="2" max="2" width="28.7109375" customWidth="1"/>
    <col min="5" max="5" width="10.85546875" style="50" customWidth="1"/>
    <col min="6" max="6" width="1.85546875" customWidth="1"/>
    <col min="9" max="9" width="10.85546875" style="50" customWidth="1"/>
    <col min="10" max="10" width="1.85546875" customWidth="1"/>
    <col min="12" max="12" width="9.140625" style="41"/>
    <col min="13" max="13" width="10.85546875" style="50" customWidth="1"/>
  </cols>
  <sheetData>
    <row r="1" spans="1:13" ht="15.75" x14ac:dyDescent="0.25">
      <c r="A1" s="6" t="s">
        <v>157</v>
      </c>
    </row>
    <row r="3" spans="1:13" ht="8.25" customHeight="1" thickBot="1" x14ac:dyDescent="0.3">
      <c r="M3" s="66"/>
    </row>
    <row r="4" spans="1:13" x14ac:dyDescent="0.25">
      <c r="A4" s="358" t="s">
        <v>3</v>
      </c>
      <c r="B4" s="378"/>
      <c r="C4" s="377" t="s">
        <v>1</v>
      </c>
      <c r="D4" s="373"/>
      <c r="E4" s="178" t="s">
        <v>0</v>
      </c>
      <c r="G4" s="371">
        <v>1000</v>
      </c>
      <c r="H4" s="370"/>
      <c r="I4" s="178" t="s">
        <v>0</v>
      </c>
      <c r="K4" s="369" t="s">
        <v>22</v>
      </c>
      <c r="L4" s="370"/>
      <c r="M4" s="178" t="s">
        <v>0</v>
      </c>
    </row>
    <row r="5" spans="1:13" x14ac:dyDescent="0.25">
      <c r="A5" s="375"/>
      <c r="B5" s="379"/>
      <c r="C5" s="380" t="s">
        <v>73</v>
      </c>
      <c r="D5" s="368"/>
      <c r="E5" s="179" t="s">
        <v>134</v>
      </c>
      <c r="G5" s="367" t="str">
        <f>C5</f>
        <v>dez</v>
      </c>
      <c r="H5" s="372"/>
      <c r="I5" s="179" t="str">
        <f>E5</f>
        <v>2020 /2019</v>
      </c>
      <c r="K5" s="367" t="str">
        <f>C5</f>
        <v>dez</v>
      </c>
      <c r="L5" s="368"/>
      <c r="M5" s="179" t="str">
        <f>I5</f>
        <v>2020 /2019</v>
      </c>
    </row>
    <row r="6" spans="1:13" ht="19.5" customHeight="1" x14ac:dyDescent="0.25">
      <c r="A6" s="375"/>
      <c r="B6" s="379"/>
      <c r="C6" s="187">
        <v>2019</v>
      </c>
      <c r="D6" s="185">
        <v>2020</v>
      </c>
      <c r="E6" s="179" t="s">
        <v>1</v>
      </c>
      <c r="G6" s="281">
        <f>C6</f>
        <v>2019</v>
      </c>
      <c r="H6" s="186">
        <f>D6</f>
        <v>2020</v>
      </c>
      <c r="I6" s="324">
        <v>1000</v>
      </c>
      <c r="K6" s="281">
        <f>C6</f>
        <v>2019</v>
      </c>
      <c r="L6" s="186">
        <f>D6</f>
        <v>2020</v>
      </c>
      <c r="M6" s="179"/>
    </row>
    <row r="7" spans="1:13" ht="20.100000000000001" customHeight="1" x14ac:dyDescent="0.25">
      <c r="A7" s="14" t="s">
        <v>4</v>
      </c>
      <c r="B7" s="1"/>
      <c r="C7" s="296">
        <v>40463.520000000011</v>
      </c>
      <c r="D7" s="297">
        <v>51570.05999999999</v>
      </c>
      <c r="E7" s="67">
        <f>(D7-C7)/C7</f>
        <v>0.27448279339019382</v>
      </c>
      <c r="G7" s="296">
        <v>14846.674999999988</v>
      </c>
      <c r="H7" s="297">
        <v>16902.654999999995</v>
      </c>
      <c r="I7" s="67">
        <f>(H7-G7)/G7</f>
        <v>0.13848083830217933</v>
      </c>
      <c r="J7" s="13"/>
      <c r="K7" s="303">
        <f>(G7/C7)*10</f>
        <v>3.6691506324709229</v>
      </c>
      <c r="L7" s="304">
        <f>(H7/D7)*10</f>
        <v>3.2776101094317127</v>
      </c>
      <c r="M7" s="67">
        <f>(L7-K7)/K7</f>
        <v>-0.10671148782341877</v>
      </c>
    </row>
    <row r="8" spans="1:13" ht="20.100000000000001" customHeight="1" x14ac:dyDescent="0.25">
      <c r="A8" s="14" t="s">
        <v>5</v>
      </c>
      <c r="B8" s="1"/>
      <c r="C8" s="296">
        <v>40668.159999999989</v>
      </c>
      <c r="D8" s="297">
        <v>47620.539999999994</v>
      </c>
      <c r="E8" s="67">
        <f>(D8-C8)/C8</f>
        <v>0.17095388628352023</v>
      </c>
      <c r="G8" s="296">
        <v>10222.040999999997</v>
      </c>
      <c r="H8" s="297">
        <v>11660.574999999999</v>
      </c>
      <c r="I8" s="67">
        <f>(H8-G8)/G8</f>
        <v>0.14072864704807991</v>
      </c>
      <c r="J8" s="13"/>
      <c r="K8" s="303">
        <f>(G8/C8)*10</f>
        <v>2.5135243394340927</v>
      </c>
      <c r="L8" s="304">
        <f>(H8/D8)*10</f>
        <v>2.4486440094967423</v>
      </c>
      <c r="M8" s="67">
        <f t="shared" ref="M8:M19" si="0">(L8-K8)/K8</f>
        <v>-2.5812493207031311E-2</v>
      </c>
    </row>
    <row r="9" spans="1:13" ht="20.100000000000001" customHeight="1" x14ac:dyDescent="0.25">
      <c r="A9" s="29" t="s">
        <v>41</v>
      </c>
      <c r="B9" s="21"/>
      <c r="C9" s="287">
        <f>C10+C11</f>
        <v>73496.990000000093</v>
      </c>
      <c r="D9" s="288">
        <f>D10+D11</f>
        <v>68018.049999999959</v>
      </c>
      <c r="E9" s="68">
        <f>(D9-C9)/C9</f>
        <v>-7.4546454215337607E-2</v>
      </c>
      <c r="G9" s="298">
        <f>G10+G11</f>
        <v>9691.1810000000041</v>
      </c>
      <c r="H9" s="299">
        <f>H10+H11</f>
        <v>10112.388999999997</v>
      </c>
      <c r="I9" s="68">
        <f>(H9-G9)/G9</f>
        <v>4.3463020657646685E-2</v>
      </c>
      <c r="J9" s="13"/>
      <c r="K9" s="305">
        <f>(G9/C9)*10</f>
        <v>1.3185820262843406</v>
      </c>
      <c r="L9" s="306">
        <f>(H9/D9)*10</f>
        <v>1.4867213923362996</v>
      </c>
      <c r="M9" s="68">
        <f t="shared" si="0"/>
        <v>0.12751528740746026</v>
      </c>
    </row>
    <row r="10" spans="1:13" ht="20.100000000000001" customHeight="1" x14ac:dyDescent="0.25">
      <c r="A10" s="14"/>
      <c r="B10" s="1" t="s">
        <v>6</v>
      </c>
      <c r="C10" s="289">
        <v>69513.250000000087</v>
      </c>
      <c r="D10" s="290">
        <v>63547.339999999953</v>
      </c>
      <c r="E10" s="67">
        <f>(D10-C10)/C10</f>
        <v>-8.5824069511929404E-2</v>
      </c>
      <c r="G10" s="296">
        <v>9073.3910000000033</v>
      </c>
      <c r="H10" s="297">
        <v>9355.7919999999976</v>
      </c>
      <c r="I10" s="67">
        <f>(H10-G10)/G10</f>
        <v>3.1124085802099157E-2</v>
      </c>
      <c r="J10" s="13"/>
      <c r="K10" s="303">
        <f>(G10/C10)*10</f>
        <v>1.305275037492851</v>
      </c>
      <c r="L10" s="304">
        <f>(H10/D10)*10</f>
        <v>1.4722554870117308</v>
      </c>
      <c r="M10" s="67">
        <f t="shared" si="0"/>
        <v>0.12792740588957624</v>
      </c>
    </row>
    <row r="11" spans="1:13" ht="20.100000000000001" customHeight="1" x14ac:dyDescent="0.25">
      <c r="A11" s="14"/>
      <c r="B11" s="1" t="s">
        <v>42</v>
      </c>
      <c r="C11" s="289">
        <v>3983.74</v>
      </c>
      <c r="D11" s="290">
        <v>4470.71</v>
      </c>
      <c r="E11" s="67">
        <f>(D11-C11)/C11</f>
        <v>0.12223940317390199</v>
      </c>
      <c r="G11" s="296">
        <v>617.79000000000019</v>
      </c>
      <c r="H11" s="297">
        <v>756.59699999999987</v>
      </c>
      <c r="I11" s="67">
        <f>(H11-G11)/G11</f>
        <v>0.22468314475792686</v>
      </c>
      <c r="J11" s="13"/>
      <c r="K11" s="303">
        <f>(G11/C11)*10</f>
        <v>1.5507789162947385</v>
      </c>
      <c r="L11" s="304">
        <f>(H11/D11)*10</f>
        <v>1.692341932265792</v>
      </c>
      <c r="M11" s="67">
        <f t="shared" si="0"/>
        <v>9.1285104848658025E-2</v>
      </c>
    </row>
    <row r="12" spans="1:13" ht="20.100000000000001" customHeight="1" x14ac:dyDescent="0.25">
      <c r="A12" s="29" t="s">
        <v>40</v>
      </c>
      <c r="B12" s="21"/>
      <c r="C12" s="287">
        <f>SUM(C13:C15)</f>
        <v>56127.55999999999</v>
      </c>
      <c r="D12" s="288">
        <f>SUM(D13:D15)</f>
        <v>52642.82</v>
      </c>
      <c r="E12" s="68">
        <f>(D12-C12)/C12</f>
        <v>-6.2086076786519694E-2</v>
      </c>
      <c r="G12" s="298">
        <f>SUM(G13:G15)</f>
        <v>28523.174999999999</v>
      </c>
      <c r="H12" s="299">
        <f>SUM(H13:H15)</f>
        <v>26703.534</v>
      </c>
      <c r="I12" s="68">
        <f>(H12-G12)/G12</f>
        <v>-6.3795177079690457E-2</v>
      </c>
      <c r="J12" s="13"/>
      <c r="K12" s="305">
        <f>(G12/C12)*10</f>
        <v>5.08184838250585</v>
      </c>
      <c r="L12" s="306">
        <f>(H12/D12)*10</f>
        <v>5.0725880566428625</v>
      </c>
      <c r="M12" s="68">
        <f t="shared" si="0"/>
        <v>-1.822235762653997E-3</v>
      </c>
    </row>
    <row r="13" spans="1:13" ht="20.100000000000001" customHeight="1" x14ac:dyDescent="0.25">
      <c r="A13" s="14"/>
      <c r="B13" s="5" t="s">
        <v>7</v>
      </c>
      <c r="C13" s="289">
        <v>51150.569999999992</v>
      </c>
      <c r="D13" s="290">
        <v>49209.72</v>
      </c>
      <c r="E13" s="67">
        <f>(D13-C13)/C13</f>
        <v>-3.7943858690137597E-2</v>
      </c>
      <c r="G13" s="289">
        <v>25985.606</v>
      </c>
      <c r="H13" s="290">
        <v>25234.677</v>
      </c>
      <c r="I13" s="67">
        <f>(H13-G13)/G13</f>
        <v>-2.889788292795635E-2</v>
      </c>
      <c r="J13" s="13"/>
      <c r="K13" s="303">
        <f>(G13/C13)*10</f>
        <v>5.0802182654074048</v>
      </c>
      <c r="L13" s="304">
        <f>(H13/D13)*10</f>
        <v>5.1279863002675077</v>
      </c>
      <c r="M13" s="67">
        <f t="shared" si="0"/>
        <v>9.4027524733274644E-3</v>
      </c>
    </row>
    <row r="14" spans="1:13" ht="20.100000000000001" customHeight="1" x14ac:dyDescent="0.25">
      <c r="A14" s="14"/>
      <c r="B14" s="5" t="s">
        <v>8</v>
      </c>
      <c r="C14" s="289">
        <v>2890.5499999999988</v>
      </c>
      <c r="D14" s="290">
        <v>1666.2599999999998</v>
      </c>
      <c r="E14" s="67">
        <f>(D14-C14)/C14</f>
        <v>-0.42354915154555345</v>
      </c>
      <c r="G14" s="289">
        <v>2023.3710000000008</v>
      </c>
      <c r="H14" s="290">
        <v>943.06399999999996</v>
      </c>
      <c r="I14" s="67">
        <f>(H14-G14)/G14</f>
        <v>-0.53391444277890721</v>
      </c>
      <c r="J14" s="13"/>
      <c r="K14" s="303">
        <f>(G14/C14)*10</f>
        <v>6.9999515663109158</v>
      </c>
      <c r="L14" s="304">
        <f>(H14/D14)*10</f>
        <v>5.6597649826557683</v>
      </c>
      <c r="M14" s="67">
        <f t="shared" si="0"/>
        <v>-0.19145655094317271</v>
      </c>
    </row>
    <row r="15" spans="1:13" ht="20.100000000000001" customHeight="1" x14ac:dyDescent="0.25">
      <c r="A15" s="38"/>
      <c r="B15" s="39" t="s">
        <v>9</v>
      </c>
      <c r="C15" s="291">
        <v>2086.4399999999996</v>
      </c>
      <c r="D15" s="292">
        <v>1766.8399999999997</v>
      </c>
      <c r="E15" s="67">
        <f>(D15-C15)/C15</f>
        <v>-0.15317957861237322</v>
      </c>
      <c r="G15" s="291">
        <v>514.19799999999987</v>
      </c>
      <c r="H15" s="292">
        <v>525.79300000000001</v>
      </c>
      <c r="I15" s="67">
        <f>(H15-G15)/G15</f>
        <v>2.254967930641532E-2</v>
      </c>
      <c r="J15" s="13"/>
      <c r="K15" s="303">
        <f>(G15/C15)*10</f>
        <v>2.4644753743218111</v>
      </c>
      <c r="L15" s="304">
        <f>(H15/D15)*10</f>
        <v>2.9758948178669269</v>
      </c>
      <c r="M15" s="67">
        <f t="shared" si="0"/>
        <v>0.20751655661637569</v>
      </c>
    </row>
    <row r="16" spans="1:13" ht="20.100000000000001" customHeight="1" x14ac:dyDescent="0.25">
      <c r="A16" s="14" t="s">
        <v>43</v>
      </c>
      <c r="B16" s="5"/>
      <c r="C16" s="268">
        <v>165.75000000000003</v>
      </c>
      <c r="D16" s="269">
        <v>349.31999999999994</v>
      </c>
      <c r="E16" s="69">
        <f>(D16-C16)/C16</f>
        <v>1.1075113122171938</v>
      </c>
      <c r="G16" s="289">
        <v>149.86699999999999</v>
      </c>
      <c r="H16" s="290">
        <v>118.99</v>
      </c>
      <c r="I16" s="69">
        <f>(H16-G16)/G16</f>
        <v>-0.20602934602013784</v>
      </c>
      <c r="J16" s="13"/>
      <c r="K16" s="307">
        <f>(G16/C16)*10</f>
        <v>9.0417496229260923</v>
      </c>
      <c r="L16" s="308">
        <f>(H16/D16)*10</f>
        <v>3.4063323027596475</v>
      </c>
      <c r="M16" s="69">
        <f t="shared" si="0"/>
        <v>-0.62326624328076785</v>
      </c>
    </row>
    <row r="17" spans="1:13" ht="20.100000000000001" customHeight="1" x14ac:dyDescent="0.25">
      <c r="A17" s="14" t="s">
        <v>10</v>
      </c>
      <c r="B17" s="1"/>
      <c r="C17" s="268">
        <v>1379.4200000000003</v>
      </c>
      <c r="D17" s="269">
        <v>1060.68</v>
      </c>
      <c r="E17" s="67">
        <f>(D17-C17)/C17</f>
        <v>-0.23106813008365848</v>
      </c>
      <c r="G17" s="296">
        <v>999.91</v>
      </c>
      <c r="H17" s="297">
        <v>599.4459999999998</v>
      </c>
      <c r="I17" s="67">
        <f>(H17-G17)/G17</f>
        <v>-0.40050004500405056</v>
      </c>
      <c r="J17" s="13"/>
      <c r="K17" s="303">
        <f>(G17/C17)*10</f>
        <v>7.2487712226877941</v>
      </c>
      <c r="L17" s="304">
        <f>(H17/D17)*10</f>
        <v>5.6515254365124239</v>
      </c>
      <c r="M17" s="67">
        <f t="shared" si="0"/>
        <v>-0.22034710947645586</v>
      </c>
    </row>
    <row r="18" spans="1:13" ht="20.100000000000001" customHeight="1" thickBot="1" x14ac:dyDescent="0.3">
      <c r="A18" s="14" t="s">
        <v>11</v>
      </c>
      <c r="B18" s="16"/>
      <c r="C18" s="293">
        <v>1636.0700000000002</v>
      </c>
      <c r="D18" s="294">
        <v>2176.2600000000002</v>
      </c>
      <c r="E18" s="70">
        <f>(D18-C18)/C18</f>
        <v>0.33017535924502006</v>
      </c>
      <c r="G18" s="300">
        <v>333.37399999999997</v>
      </c>
      <c r="H18" s="301">
        <v>473.60100000000006</v>
      </c>
      <c r="I18" s="70">
        <f>(H18-G18)/G18</f>
        <v>0.42062968317865251</v>
      </c>
      <c r="J18" s="13"/>
      <c r="K18" s="309">
        <f>(G18/C18)*10</f>
        <v>2.0376512007432441</v>
      </c>
      <c r="L18" s="310">
        <f>(H18/D18)*10</f>
        <v>2.1762151581152986</v>
      </c>
      <c r="M18" s="70">
        <f t="shared" si="0"/>
        <v>6.8001803901233226E-2</v>
      </c>
    </row>
    <row r="19" spans="1:13" ht="26.25" customHeight="1" thickBot="1" x14ac:dyDescent="0.3">
      <c r="A19" s="18" t="s">
        <v>12</v>
      </c>
      <c r="B19" s="60"/>
      <c r="C19" s="295">
        <f>C7+C8+C9+C12+C16+C17+C18</f>
        <v>213937.47000000012</v>
      </c>
      <c r="D19" s="199">
        <f>D7+D8+D9+D12+D16+D17+D18</f>
        <v>223437.72999999995</v>
      </c>
      <c r="E19" s="70">
        <f>(D19-C19)/C19</f>
        <v>4.4406713793520271E-2</v>
      </c>
      <c r="F19" s="2"/>
      <c r="G19" s="295">
        <f>G7+G8+G9+G12+G16+G17+G18</f>
        <v>64766.222999999991</v>
      </c>
      <c r="H19" s="302">
        <f>H7+H8+H9+H12+H16+H17+H18</f>
        <v>66571.189999999988</v>
      </c>
      <c r="I19" s="70">
        <f>(H19-G19)/G19</f>
        <v>2.7868955705507129E-2</v>
      </c>
      <c r="J19" s="267"/>
      <c r="K19" s="311">
        <f>(G19/C19)*10</f>
        <v>3.0273435971735085</v>
      </c>
      <c r="L19" s="312">
        <f>(H19/D19)*10</f>
        <v>2.9794068351840131</v>
      </c>
      <c r="M19" s="70">
        <f t="shared" si="0"/>
        <v>-1.5834595727505736E-2</v>
      </c>
    </row>
    <row r="21" spans="1:13" x14ac:dyDescent="0.25">
      <c r="A21" s="2"/>
    </row>
    <row r="22" spans="1:13" ht="8.25" customHeight="1" thickBot="1" x14ac:dyDescent="0.3"/>
    <row r="23" spans="1:13" ht="15" customHeight="1" x14ac:dyDescent="0.25">
      <c r="A23" s="358" t="s">
        <v>2</v>
      </c>
      <c r="B23" s="378"/>
      <c r="C23" s="377" t="s">
        <v>1</v>
      </c>
      <c r="D23" s="373"/>
      <c r="E23" s="178" t="s">
        <v>0</v>
      </c>
      <c r="G23" s="371">
        <v>1000</v>
      </c>
      <c r="H23" s="373"/>
      <c r="I23" s="178" t="s">
        <v>0</v>
      </c>
      <c r="K23" s="369" t="s">
        <v>22</v>
      </c>
      <c r="L23" s="370"/>
      <c r="M23" s="178" t="s">
        <v>0</v>
      </c>
    </row>
    <row r="24" spans="1:13" ht="15" customHeight="1" x14ac:dyDescent="0.25">
      <c r="A24" s="375"/>
      <c r="B24" s="379"/>
      <c r="C24" s="380" t="str">
        <f>C5</f>
        <v>dez</v>
      </c>
      <c r="D24" s="368"/>
      <c r="E24" s="179" t="str">
        <f>E5</f>
        <v>2020 /2019</v>
      </c>
      <c r="G24" s="367" t="str">
        <f>C5</f>
        <v>dez</v>
      </c>
      <c r="H24" s="368"/>
      <c r="I24" s="179" t="str">
        <f>E24</f>
        <v>2020 /2019</v>
      </c>
      <c r="K24" s="367" t="str">
        <f>C5</f>
        <v>dez</v>
      </c>
      <c r="L24" s="368"/>
      <c r="M24" s="179" t="str">
        <f>M5</f>
        <v>2020 /2019</v>
      </c>
    </row>
    <row r="25" spans="1:13" ht="19.5" customHeight="1" x14ac:dyDescent="0.25">
      <c r="A25" s="375"/>
      <c r="B25" s="379"/>
      <c r="C25" s="187">
        <f>C6</f>
        <v>2019</v>
      </c>
      <c r="D25" s="185">
        <f>D6</f>
        <v>2020</v>
      </c>
      <c r="E25" s="179" t="str">
        <f>E6</f>
        <v>HL</v>
      </c>
      <c r="G25" s="281">
        <f>C6</f>
        <v>2019</v>
      </c>
      <c r="H25" s="186">
        <f>D6</f>
        <v>2020</v>
      </c>
      <c r="I25" s="324">
        <f>I6</f>
        <v>1000</v>
      </c>
      <c r="K25" s="281">
        <f>C6</f>
        <v>2019</v>
      </c>
      <c r="L25" s="186">
        <f>D6</f>
        <v>2020</v>
      </c>
      <c r="M25" s="179"/>
    </row>
    <row r="26" spans="1:13" ht="20.100000000000001" customHeight="1" x14ac:dyDescent="0.25">
      <c r="A26" s="14" t="s">
        <v>4</v>
      </c>
      <c r="B26" s="1"/>
      <c r="C26" s="296">
        <v>17591.409999999996</v>
      </c>
      <c r="D26" s="297">
        <v>19571.119999999995</v>
      </c>
      <c r="E26" s="67">
        <f>(D26-C26)/C26</f>
        <v>0.11253844916354058</v>
      </c>
      <c r="F26" s="13"/>
      <c r="G26" s="296">
        <v>5485.2250000000031</v>
      </c>
      <c r="H26" s="297">
        <v>5658.5010000000002</v>
      </c>
      <c r="I26" s="67">
        <f>(H26-G26)/G26</f>
        <v>3.1589588394276807E-2</v>
      </c>
      <c r="J26" s="13"/>
      <c r="K26" s="303">
        <f>(G26/C26)*10</f>
        <v>3.1181269721983651</v>
      </c>
      <c r="L26" s="304">
        <f>(H26/D26)*10</f>
        <v>2.8912504751899748</v>
      </c>
      <c r="M26" s="67">
        <f>(L26-K26)/K26</f>
        <v>-7.2760506236997827E-2</v>
      </c>
    </row>
    <row r="27" spans="1:13" ht="20.100000000000001" customHeight="1" x14ac:dyDescent="0.25">
      <c r="A27" s="14" t="s">
        <v>5</v>
      </c>
      <c r="B27" s="1"/>
      <c r="C27" s="296">
        <v>19600.600000000002</v>
      </c>
      <c r="D27" s="297">
        <v>14934.700000000003</v>
      </c>
      <c r="E27" s="67">
        <f>(D27-C27)/C27</f>
        <v>-0.23804883523973752</v>
      </c>
      <c r="F27" s="13"/>
      <c r="G27" s="296">
        <v>4559.0399999999991</v>
      </c>
      <c r="H27" s="297">
        <v>3566.9460000000004</v>
      </c>
      <c r="I27" s="67">
        <f>(H27-G27)/G27</f>
        <v>-0.21761028637607893</v>
      </c>
      <c r="J27" s="13"/>
      <c r="K27" s="303">
        <f>(G27/C27)*10</f>
        <v>2.325969613175106</v>
      </c>
      <c r="L27" s="304">
        <f>(H27/D27)*10</f>
        <v>2.3883613330030062</v>
      </c>
      <c r="M27" s="67">
        <f t="shared" ref="M27:M36" si="1">(L27-K27)/K27</f>
        <v>2.6823961703752158E-2</v>
      </c>
    </row>
    <row r="28" spans="1:13" ht="20.100000000000001" customHeight="1" x14ac:dyDescent="0.25">
      <c r="A28" s="29" t="s">
        <v>41</v>
      </c>
      <c r="B28" s="21"/>
      <c r="C28" s="287">
        <f>C29+C30</f>
        <v>37014.219999999994</v>
      </c>
      <c r="D28" s="288">
        <f>D29+D30</f>
        <v>28109.289999999994</v>
      </c>
      <c r="E28" s="68">
        <f>(D28-C28)/C28</f>
        <v>-0.24058132252955761</v>
      </c>
      <c r="F28" s="13"/>
      <c r="G28" s="287">
        <f>G29+G30</f>
        <v>5264.7029999999995</v>
      </c>
      <c r="H28" s="288">
        <f>H29+H30</f>
        <v>4800.0089999999982</v>
      </c>
      <c r="I28" s="68">
        <f>(H28-G28)/G28</f>
        <v>-8.8265947765714683E-2</v>
      </c>
      <c r="J28" s="13"/>
      <c r="K28" s="305">
        <f>(G28/C28)*10</f>
        <v>1.4223460605140403</v>
      </c>
      <c r="L28" s="306">
        <f>(H28/D28)*10</f>
        <v>1.7076237073223832</v>
      </c>
      <c r="M28" s="68">
        <f t="shared" si="1"/>
        <v>0.20056838116122222</v>
      </c>
    </row>
    <row r="29" spans="1:13" ht="20.100000000000001" customHeight="1" x14ac:dyDescent="0.25">
      <c r="A29" s="14"/>
      <c r="B29" s="1" t="s">
        <v>6</v>
      </c>
      <c r="C29" s="289">
        <v>34899.299999999996</v>
      </c>
      <c r="D29" s="290">
        <v>25307.779999999995</v>
      </c>
      <c r="E29" s="67">
        <f>(D29-C29)/C29</f>
        <v>-0.27483416572825248</v>
      </c>
      <c r="F29" s="13"/>
      <c r="G29" s="289">
        <v>4955.9539999999997</v>
      </c>
      <c r="H29" s="290">
        <v>4360.0989999999983</v>
      </c>
      <c r="I29" s="67">
        <f>(H29-G29)/G29</f>
        <v>-0.12023013127240516</v>
      </c>
      <c r="J29" s="13"/>
      <c r="K29" s="303">
        <f>(G29/C29)*10</f>
        <v>1.4200726089061959</v>
      </c>
      <c r="L29" s="304">
        <f>(H29/D29)*10</f>
        <v>1.7228295014418489</v>
      </c>
      <c r="M29" s="67">
        <f t="shared" si="1"/>
        <v>0.21319817778109951</v>
      </c>
    </row>
    <row r="30" spans="1:13" ht="20.100000000000001" customHeight="1" x14ac:dyDescent="0.25">
      <c r="A30" s="14"/>
      <c r="B30" s="1" t="s">
        <v>42</v>
      </c>
      <c r="C30" s="289">
        <v>2114.92</v>
      </c>
      <c r="D30" s="290">
        <v>2801.51</v>
      </c>
      <c r="E30" s="67">
        <f>(D30-C30)/C30</f>
        <v>0.32464112117716043</v>
      </c>
      <c r="F30" s="13"/>
      <c r="G30" s="289">
        <v>308.74899999999997</v>
      </c>
      <c r="H30" s="290">
        <v>439.90999999999997</v>
      </c>
      <c r="I30" s="67">
        <f>(H30-G30)/G30</f>
        <v>0.42481433138244989</v>
      </c>
      <c r="J30" s="13"/>
      <c r="K30" s="303">
        <f>(G30/C30)*10</f>
        <v>1.4598613659145498</v>
      </c>
      <c r="L30" s="304">
        <f>(H30/D30)*10</f>
        <v>1.5702603238967554</v>
      </c>
      <c r="M30" s="67">
        <f t="shared" si="1"/>
        <v>7.5622905407216279E-2</v>
      </c>
    </row>
    <row r="31" spans="1:13" ht="20.100000000000001" customHeight="1" x14ac:dyDescent="0.25">
      <c r="A31" s="29" t="s">
        <v>40</v>
      </c>
      <c r="B31" s="21"/>
      <c r="C31" s="287">
        <f>SUM(C32:C34)</f>
        <v>47820.74</v>
      </c>
      <c r="D31" s="288">
        <f>SUM(D32:D34)</f>
        <v>39884.219999999994</v>
      </c>
      <c r="E31" s="68">
        <f>(D31-C31)/C31</f>
        <v>-0.16596397295399454</v>
      </c>
      <c r="F31" s="13"/>
      <c r="G31" s="287">
        <f>SUM(G32:G34)</f>
        <v>21072.262999999999</v>
      </c>
      <c r="H31" s="288">
        <f>SUM(H32:H34)</f>
        <v>17207.378999999997</v>
      </c>
      <c r="I31" s="68">
        <f>(H31-G31)/G31</f>
        <v>-0.18341096065477172</v>
      </c>
      <c r="J31" s="13"/>
      <c r="K31" s="305">
        <f>(G31/C31)*10</f>
        <v>4.4065112752332984</v>
      </c>
      <c r="L31" s="306">
        <f>(H31/D31)*10</f>
        <v>4.3143325856692192</v>
      </c>
      <c r="M31" s="68">
        <f t="shared" si="1"/>
        <v>-2.0918745875488302E-2</v>
      </c>
    </row>
    <row r="32" spans="1:13" ht="20.100000000000001" customHeight="1" x14ac:dyDescent="0.25">
      <c r="A32" s="14"/>
      <c r="B32" s="5" t="s">
        <v>7</v>
      </c>
      <c r="C32" s="289">
        <v>43851.32</v>
      </c>
      <c r="D32" s="290">
        <v>37089.509999999995</v>
      </c>
      <c r="E32" s="67">
        <f>(D32-C32)/C32</f>
        <v>-0.15419855092161433</v>
      </c>
      <c r="F32" s="13"/>
      <c r="G32" s="289">
        <v>19558.138999999999</v>
      </c>
      <c r="H32" s="290">
        <v>16237.721</v>
      </c>
      <c r="I32" s="67">
        <f>(H32-G32)/G32</f>
        <v>-0.16977167408412425</v>
      </c>
      <c r="J32" s="13"/>
      <c r="K32" s="303">
        <f>(G32/C32)*10</f>
        <v>4.4601026833399775</v>
      </c>
      <c r="L32" s="304">
        <f>(H32/D32)*10</f>
        <v>4.3779820763337129</v>
      </c>
      <c r="M32" s="67">
        <f t="shared" si="1"/>
        <v>-1.8412268245081746E-2</v>
      </c>
    </row>
    <row r="33" spans="1:13" ht="20.100000000000001" customHeight="1" x14ac:dyDescent="0.25">
      <c r="A33" s="14"/>
      <c r="B33" s="5" t="s">
        <v>8</v>
      </c>
      <c r="C33" s="289">
        <v>2055.7399999999998</v>
      </c>
      <c r="D33" s="290">
        <v>1185.2</v>
      </c>
      <c r="E33" s="67">
        <f>(D33-C33)/C33</f>
        <v>-0.42346794828139739</v>
      </c>
      <c r="F33" s="13"/>
      <c r="G33" s="289">
        <v>1147.0819999999999</v>
      </c>
      <c r="H33" s="290">
        <v>543.11099999999988</v>
      </c>
      <c r="I33" s="67">
        <f>(H33-G33)/G33</f>
        <v>-0.52652818194340079</v>
      </c>
      <c r="J33" s="13"/>
      <c r="K33" s="303">
        <f>(G33/C33)*10</f>
        <v>5.5798982361582699</v>
      </c>
      <c r="L33" s="304">
        <f>(H33/D33)*10</f>
        <v>4.5824417819777246</v>
      </c>
      <c r="M33" s="67">
        <f t="shared" si="1"/>
        <v>-0.17875889702018807</v>
      </c>
    </row>
    <row r="34" spans="1:13" ht="20.100000000000001" customHeight="1" x14ac:dyDescent="0.25">
      <c r="A34" s="38"/>
      <c r="B34" s="39" t="s">
        <v>9</v>
      </c>
      <c r="C34" s="291">
        <v>1913.68</v>
      </c>
      <c r="D34" s="292">
        <v>1609.51</v>
      </c>
      <c r="E34" s="67">
        <f>(D34-C34)/C34</f>
        <v>-0.15894506918607085</v>
      </c>
      <c r="F34" s="13"/>
      <c r="G34" s="291">
        <v>367.04200000000003</v>
      </c>
      <c r="H34" s="292">
        <v>426.54700000000003</v>
      </c>
      <c r="I34" s="67">
        <f>(H34-G34)/G34</f>
        <v>0.16212041128808144</v>
      </c>
      <c r="J34" s="13"/>
      <c r="K34" s="303">
        <f>(G34/C34)*10</f>
        <v>1.9179904686258937</v>
      </c>
      <c r="L34" s="304">
        <f>(H34/D34)*10</f>
        <v>2.6501668209579314</v>
      </c>
      <c r="M34" s="67">
        <f t="shared" si="1"/>
        <v>0.3817413925193231</v>
      </c>
    </row>
    <row r="35" spans="1:13" ht="20.100000000000001" customHeight="1" x14ac:dyDescent="0.25">
      <c r="A35" s="14" t="s">
        <v>43</v>
      </c>
      <c r="B35" s="5"/>
      <c r="C35" s="268">
        <v>39.64</v>
      </c>
      <c r="D35" s="269">
        <v>250.94</v>
      </c>
      <c r="E35" s="69">
        <f>(D35-C35)/C35</f>
        <v>5.3304742684157418</v>
      </c>
      <c r="F35" s="13"/>
      <c r="G35" s="268">
        <v>9.5830000000000002</v>
      </c>
      <c r="H35" s="269">
        <v>56.286000000000001</v>
      </c>
      <c r="I35" s="69">
        <f>(H35-G35)/G35</f>
        <v>4.8735260356881982</v>
      </c>
      <c r="J35" s="13"/>
      <c r="K35" s="307">
        <f>(G35/C35)*10</f>
        <v>2.4175075681130171</v>
      </c>
      <c r="L35" s="308">
        <f>(H35/D35)*10</f>
        <v>2.2430062963258148</v>
      </c>
      <c r="M35" s="69">
        <f t="shared" si="1"/>
        <v>-7.2182306309555466E-2</v>
      </c>
    </row>
    <row r="36" spans="1:13" ht="20.100000000000001" customHeight="1" x14ac:dyDescent="0.25">
      <c r="A36" s="14" t="s">
        <v>10</v>
      </c>
      <c r="B36" s="1"/>
      <c r="C36" s="268">
        <v>681.21</v>
      </c>
      <c r="D36" s="269">
        <v>652.76</v>
      </c>
      <c r="E36" s="67">
        <f>(D36-C36)/C36</f>
        <v>-4.1763920083381104E-2</v>
      </c>
      <c r="F36" s="13"/>
      <c r="G36" s="268">
        <v>402.661</v>
      </c>
      <c r="H36" s="269">
        <v>247.41000000000008</v>
      </c>
      <c r="I36" s="67">
        <f>(H36-G36)/G36</f>
        <v>-0.38556254516826788</v>
      </c>
      <c r="J36" s="13"/>
      <c r="K36" s="303">
        <f>(G36/C36)*10</f>
        <v>5.9109672494531784</v>
      </c>
      <c r="L36" s="304">
        <f>(H36/D36)*10</f>
        <v>3.7902138611434539</v>
      </c>
      <c r="M36" s="67">
        <f t="shared" si="1"/>
        <v>-0.35878280132679041</v>
      </c>
    </row>
    <row r="37" spans="1:13" ht="20.100000000000001" customHeight="1" thickBot="1" x14ac:dyDescent="0.3">
      <c r="A37" s="14" t="s">
        <v>11</v>
      </c>
      <c r="B37" s="16"/>
      <c r="C37" s="293">
        <v>1183.5</v>
      </c>
      <c r="D37" s="294">
        <v>1588.63</v>
      </c>
      <c r="E37" s="70">
        <f>(D37-C37)/C37</f>
        <v>0.34231516687790459</v>
      </c>
      <c r="F37" s="13"/>
      <c r="G37" s="293">
        <v>250.24900000000002</v>
      </c>
      <c r="H37" s="294">
        <v>383.43599999999992</v>
      </c>
      <c r="I37" s="70">
        <f>(H37-G37)/G37</f>
        <v>0.53221791096068272</v>
      </c>
      <c r="J37" s="13"/>
      <c r="K37" s="309">
        <f>(G37/C37)*10</f>
        <v>2.1144824672581328</v>
      </c>
      <c r="L37" s="310">
        <f>(H37/D37)*10</f>
        <v>2.413626835701201</v>
      </c>
      <c r="M37" s="70">
        <f>(L37-K37)/K37</f>
        <v>0.14147403588121077</v>
      </c>
    </row>
    <row r="38" spans="1:13" ht="26.25" customHeight="1" thickBot="1" x14ac:dyDescent="0.3">
      <c r="A38" s="18" t="s">
        <v>12</v>
      </c>
      <c r="B38" s="60"/>
      <c r="C38" s="295">
        <f>C26+C27+C28+C31+C35+C36+C37</f>
        <v>123931.31999999998</v>
      </c>
      <c r="D38" s="302">
        <f>D26+D27+D28+D31+D35+D36+D37</f>
        <v>104991.65999999999</v>
      </c>
      <c r="E38" s="70">
        <f>(D38-C38)/C38</f>
        <v>-0.15282383823556461</v>
      </c>
      <c r="F38" s="267"/>
      <c r="G38" s="295">
        <f>G26+G27+G28+G31+G35+G36+G37</f>
        <v>37043.724000000002</v>
      </c>
      <c r="H38" s="302">
        <f>H26+H27+H28+H31+H35+H36+H37</f>
        <v>31919.966999999997</v>
      </c>
      <c r="I38" s="70">
        <f>(H38-G38)/G38</f>
        <v>-0.13831646623865368</v>
      </c>
      <c r="J38" s="267"/>
      <c r="K38" s="311">
        <f>(G38/C38)*10</f>
        <v>2.9890526462560074</v>
      </c>
      <c r="L38" s="312">
        <f>(H38/D38)*10</f>
        <v>3.0402383389309207</v>
      </c>
      <c r="M38" s="70">
        <f>(L38-K38)/K38</f>
        <v>1.7124386463726833E-2</v>
      </c>
    </row>
    <row r="40" spans="1:13" x14ac:dyDescent="0.25">
      <c r="A40" s="2"/>
    </row>
    <row r="41" spans="1:13" ht="8.25" customHeight="1" thickBot="1" x14ac:dyDescent="0.3"/>
    <row r="42" spans="1:13" ht="15" customHeight="1" x14ac:dyDescent="0.25">
      <c r="A42" s="358" t="s">
        <v>15</v>
      </c>
      <c r="B42" s="378"/>
      <c r="C42" s="377" t="s">
        <v>1</v>
      </c>
      <c r="D42" s="373"/>
      <c r="E42" s="178" t="s">
        <v>0</v>
      </c>
      <c r="G42" s="371">
        <v>1000</v>
      </c>
      <c r="H42" s="373"/>
      <c r="I42" s="178" t="s">
        <v>0</v>
      </c>
      <c r="K42" s="369" t="s">
        <v>22</v>
      </c>
      <c r="L42" s="370"/>
      <c r="M42" s="178" t="s">
        <v>0</v>
      </c>
    </row>
    <row r="43" spans="1:13" ht="15" customHeight="1" x14ac:dyDescent="0.25">
      <c r="A43" s="375"/>
      <c r="B43" s="379"/>
      <c r="C43" s="380" t="str">
        <f>C5</f>
        <v>dez</v>
      </c>
      <c r="D43" s="368"/>
      <c r="E43" s="179" t="str">
        <f>E5</f>
        <v>2020 /2019</v>
      </c>
      <c r="G43" s="367" t="str">
        <f>C5</f>
        <v>dez</v>
      </c>
      <c r="H43" s="368"/>
      <c r="I43" s="179" t="str">
        <f>E43</f>
        <v>2020 /2019</v>
      </c>
      <c r="K43" s="367" t="str">
        <f>C5</f>
        <v>dez</v>
      </c>
      <c r="L43" s="368"/>
      <c r="M43" s="179" t="str">
        <f>M24</f>
        <v>2020 /2019</v>
      </c>
    </row>
    <row r="44" spans="1:13" ht="15.75" customHeight="1" x14ac:dyDescent="0.25">
      <c r="A44" s="375"/>
      <c r="B44" s="379"/>
      <c r="C44" s="187">
        <f>C6</f>
        <v>2019</v>
      </c>
      <c r="D44" s="185">
        <f>D6</f>
        <v>2020</v>
      </c>
      <c r="E44" s="179" t="str">
        <f>E25</f>
        <v>HL</v>
      </c>
      <c r="G44" s="282">
        <f>C6</f>
        <v>2019</v>
      </c>
      <c r="H44" s="186">
        <f>D6</f>
        <v>2020</v>
      </c>
      <c r="I44" s="324">
        <f>I25</f>
        <v>1000</v>
      </c>
      <c r="K44" s="281">
        <f>K25</f>
        <v>2019</v>
      </c>
      <c r="L44" s="186">
        <f>L25</f>
        <v>2020</v>
      </c>
      <c r="M44" s="179"/>
    </row>
    <row r="45" spans="1:13" ht="20.100000000000001" customHeight="1" x14ac:dyDescent="0.25">
      <c r="A45" s="14" t="s">
        <v>4</v>
      </c>
      <c r="B45" s="1"/>
      <c r="C45" s="296">
        <v>22872.110000000011</v>
      </c>
      <c r="D45" s="297">
        <v>31998.939999999991</v>
      </c>
      <c r="E45" s="67">
        <f>(D45-C45)/C45</f>
        <v>0.39903751774541024</v>
      </c>
      <c r="F45" s="13"/>
      <c r="G45" s="296">
        <v>9361.4500000000044</v>
      </c>
      <c r="H45" s="297">
        <v>11244.153999999993</v>
      </c>
      <c r="I45" s="67">
        <f>(H45-G45)/G45</f>
        <v>0.20111243450533708</v>
      </c>
      <c r="J45" s="13"/>
      <c r="K45" s="303">
        <f>(G45/C45)*10</f>
        <v>4.0929542573903328</v>
      </c>
      <c r="L45" s="304">
        <f>(H45/D45)*10</f>
        <v>3.5139145234185869</v>
      </c>
      <c r="M45" s="67">
        <f>(L45-K45)/K45</f>
        <v>-0.14147231988391232</v>
      </c>
    </row>
    <row r="46" spans="1:13" ht="20.100000000000001" customHeight="1" x14ac:dyDescent="0.25">
      <c r="A46" s="14" t="s">
        <v>5</v>
      </c>
      <c r="B46" s="1"/>
      <c r="C46" s="296">
        <v>21067.559999999998</v>
      </c>
      <c r="D46" s="297">
        <v>32685.840000000007</v>
      </c>
      <c r="E46" s="67">
        <f>(D46-C46)/C46</f>
        <v>0.55147724748380977</v>
      </c>
      <c r="F46" s="13"/>
      <c r="G46" s="296">
        <v>5663.0010000000048</v>
      </c>
      <c r="H46" s="297">
        <v>8093.628999999999</v>
      </c>
      <c r="I46" s="67">
        <f>(H46-G46)/G46</f>
        <v>0.42921200261133491</v>
      </c>
      <c r="J46" s="13"/>
      <c r="K46" s="303">
        <f>(G46/C46)*10</f>
        <v>2.6880194004431486</v>
      </c>
      <c r="L46" s="304">
        <f>(H46/D46)*10</f>
        <v>2.476188159765818</v>
      </c>
      <c r="M46" s="67">
        <f>(L46-K46)/K46</f>
        <v>-7.8805696358593233E-2</v>
      </c>
    </row>
    <row r="47" spans="1:13" ht="20.100000000000001" customHeight="1" x14ac:dyDescent="0.25">
      <c r="A47" s="29" t="s">
        <v>41</v>
      </c>
      <c r="B47" s="21"/>
      <c r="C47" s="287">
        <f>C48+C49</f>
        <v>36482.770000000004</v>
      </c>
      <c r="D47" s="288">
        <f>D48+D49</f>
        <v>39908.759999999995</v>
      </c>
      <c r="E47" s="68">
        <f>(D47-C47)/C47</f>
        <v>9.3907069008191818E-2</v>
      </c>
      <c r="F47" s="13"/>
      <c r="G47" s="287">
        <f>G48+G49</f>
        <v>4426.4779999999982</v>
      </c>
      <c r="H47" s="288">
        <f>H48+H49</f>
        <v>5312.380000000001</v>
      </c>
      <c r="I47" s="68">
        <f>(H47-G47)/G47</f>
        <v>0.20013699379054931</v>
      </c>
      <c r="J47" s="13"/>
      <c r="K47" s="305">
        <f>(G47/C47)*10</f>
        <v>1.2133064457550777</v>
      </c>
      <c r="L47" s="306">
        <f>(H47/D47)*10</f>
        <v>1.3311313105192948</v>
      </c>
      <c r="M47" s="68">
        <f>(L47-K47)/K47</f>
        <v>9.7110557004327983E-2</v>
      </c>
    </row>
    <row r="48" spans="1:13" ht="20.100000000000001" customHeight="1" x14ac:dyDescent="0.25">
      <c r="A48" s="14"/>
      <c r="B48" s="1" t="s">
        <v>6</v>
      </c>
      <c r="C48" s="289">
        <v>34613.950000000004</v>
      </c>
      <c r="D48" s="290">
        <v>38239.56</v>
      </c>
      <c r="E48" s="67">
        <f>(D48-C48)/C48</f>
        <v>0.10474418550902144</v>
      </c>
      <c r="F48" s="13"/>
      <c r="G48" s="289">
        <v>4117.4369999999981</v>
      </c>
      <c r="H48" s="290">
        <v>4995.6930000000011</v>
      </c>
      <c r="I48" s="67">
        <f>(H48-G48)/G48</f>
        <v>0.21330162428714841</v>
      </c>
      <c r="J48" s="13"/>
      <c r="K48" s="303">
        <f>(G48/C48)*10</f>
        <v>1.1895310994555657</v>
      </c>
      <c r="L48" s="304">
        <f>(H48/D48)*10</f>
        <v>1.3064201052522575</v>
      </c>
      <c r="M48" s="67">
        <f t="shared" ref="M48:M55" si="2">(L48-K48)/K48</f>
        <v>9.82647749606467E-2</v>
      </c>
    </row>
    <row r="49" spans="1:1023 1025:2047 2049:3071 3073:4095 4097:5119 5121:6143 6145:7167 7169:8191 8193:9215 9217:10239 10241:11263 11265:12287 12289:13311 13313:14335 14337:15359 15361:16379" ht="20.100000000000001" customHeight="1" x14ac:dyDescent="0.25">
      <c r="A49" s="14"/>
      <c r="B49" s="1" t="s">
        <v>42</v>
      </c>
      <c r="C49" s="289">
        <v>1868.8200000000004</v>
      </c>
      <c r="D49" s="290">
        <v>1669.2</v>
      </c>
      <c r="E49" s="67">
        <f>(D49-C49)/C49</f>
        <v>-0.10681606575272114</v>
      </c>
      <c r="F49" s="13"/>
      <c r="G49" s="289">
        <v>309.04100000000005</v>
      </c>
      <c r="H49" s="290">
        <v>316.68700000000001</v>
      </c>
      <c r="I49" s="67">
        <f>(H49-G49)/G49</f>
        <v>2.474105377603605E-2</v>
      </c>
      <c r="J49" s="13"/>
      <c r="K49" s="303">
        <f>(G49/C49)*10</f>
        <v>1.6536691602187474</v>
      </c>
      <c r="L49" s="304">
        <f>(H49/D49)*10</f>
        <v>1.8972381979391326</v>
      </c>
      <c r="M49" s="67">
        <f t="shared" si="2"/>
        <v>0.14729006477218567</v>
      </c>
    </row>
    <row r="50" spans="1:1023 1025:2047 2049:3071 3073:4095 4097:5119 5121:6143 6145:7167 7169:8191 8193:9215 9217:10239 10241:11263 11265:12287 12289:13311 13313:14335 14337:15359 15361:16379" ht="20.100000000000001" customHeight="1" x14ac:dyDescent="0.25">
      <c r="A50" s="29" t="s">
        <v>40</v>
      </c>
      <c r="B50" s="21"/>
      <c r="C50" s="287">
        <f>SUM(C51:C53)</f>
        <v>8306.82</v>
      </c>
      <c r="D50" s="288">
        <f>SUM(D51:D53)</f>
        <v>12758.599999999999</v>
      </c>
      <c r="E50" s="68">
        <f>(D50-C50)/C50</f>
        <v>0.53591867886868849</v>
      </c>
      <c r="F50" s="13"/>
      <c r="G50" s="287">
        <f>SUM(G51:G53)</f>
        <v>7450.9120000000003</v>
      </c>
      <c r="H50" s="288">
        <f>SUM(H51:H53)</f>
        <v>9496.154999999997</v>
      </c>
      <c r="I50" s="68">
        <f>(H50-G50)/G50</f>
        <v>0.27449565905489109</v>
      </c>
      <c r="J50" s="13"/>
      <c r="K50" s="305">
        <f>(G50/C50)*10</f>
        <v>8.9696321817494553</v>
      </c>
      <c r="L50" s="306">
        <f>(H50/D50)*10</f>
        <v>7.4429443669368105</v>
      </c>
      <c r="M50" s="68">
        <f t="shared" si="2"/>
        <v>-0.17020628983192893</v>
      </c>
    </row>
    <row r="51" spans="1:1023 1025:2047 2049:3071 3073:4095 4097:5119 5121:6143 6145:7167 7169:8191 8193:9215 9217:10239 10241:11263 11265:12287 12289:13311 13313:14335 14337:15359 15361:16379" ht="20.100000000000001" customHeight="1" x14ac:dyDescent="0.25">
      <c r="A51" s="14"/>
      <c r="B51" s="5" t="s">
        <v>7</v>
      </c>
      <c r="C51" s="289">
        <v>7299.25</v>
      </c>
      <c r="D51" s="290">
        <v>12120.21</v>
      </c>
      <c r="E51" s="67">
        <f>(D51-C51)/C51</f>
        <v>0.66047333630167471</v>
      </c>
      <c r="F51" s="13"/>
      <c r="G51" s="289">
        <v>6427.4670000000006</v>
      </c>
      <c r="H51" s="290">
        <v>8996.9559999999983</v>
      </c>
      <c r="I51" s="67">
        <f>(H51-G51)/G51</f>
        <v>0.39976696885413765</v>
      </c>
      <c r="J51" s="13"/>
      <c r="K51" s="303">
        <f>(G51/C51)*10</f>
        <v>8.8056540055485151</v>
      </c>
      <c r="L51" s="304">
        <f>(H51/D51)*10</f>
        <v>7.4231024049913321</v>
      </c>
      <c r="M51" s="67">
        <f t="shared" si="2"/>
        <v>-0.15700725916394465</v>
      </c>
    </row>
    <row r="52" spans="1:1023 1025:2047 2049:3071 3073:4095 4097:5119 5121:6143 6145:7167 7169:8191 8193:9215 9217:10239 10241:11263 11265:12287 12289:13311 13313:14335 14337:15359 15361:16379" ht="20.100000000000001" customHeight="1" x14ac:dyDescent="0.25">
      <c r="A52" s="14"/>
      <c r="B52" s="5" t="s">
        <v>8</v>
      </c>
      <c r="C52" s="289">
        <v>834.80999999999983</v>
      </c>
      <c r="D52" s="290">
        <v>481.06</v>
      </c>
      <c r="E52" s="67">
        <f>(D52-C52)/C52</f>
        <v>-0.42374911656544589</v>
      </c>
      <c r="F52" s="13"/>
      <c r="G52" s="289">
        <v>876.28899999999999</v>
      </c>
      <c r="H52" s="290">
        <v>399.95300000000003</v>
      </c>
      <c r="I52" s="67">
        <f>(H52-G52)/G52</f>
        <v>-0.54358322425592465</v>
      </c>
      <c r="J52" s="13"/>
      <c r="K52" s="303">
        <f>(G52/C52)*10</f>
        <v>10.496867550700163</v>
      </c>
      <c r="L52" s="304">
        <f>(H52/D52)*10</f>
        <v>8.3139940963705161</v>
      </c>
      <c r="M52" s="67">
        <f t="shared" si="2"/>
        <v>-0.20795474876541092</v>
      </c>
    </row>
    <row r="53" spans="1:1023 1025:2047 2049:3071 3073:4095 4097:5119 5121:6143 6145:7167 7169:8191 8193:9215 9217:10239 10241:11263 11265:12287 12289:13311 13313:14335 14337:15359 15361:16379" ht="20.100000000000001" customHeight="1" x14ac:dyDescent="0.25">
      <c r="A53" s="38"/>
      <c r="B53" s="39" t="s">
        <v>9</v>
      </c>
      <c r="C53" s="291">
        <v>172.76000000000002</v>
      </c>
      <c r="D53" s="292">
        <v>157.32999999999998</v>
      </c>
      <c r="E53" s="67">
        <f>(D53-C53)/C53</f>
        <v>-8.9314656170410012E-2</v>
      </c>
      <c r="F53" s="13"/>
      <c r="G53" s="291">
        <v>147.15599999999998</v>
      </c>
      <c r="H53" s="292">
        <v>99.246000000000009</v>
      </c>
      <c r="I53" s="67">
        <f>(H53-G53)/G53</f>
        <v>-0.32557286145315162</v>
      </c>
      <c r="J53" s="13"/>
      <c r="K53" s="303">
        <f>(G53/C53)*10</f>
        <v>8.5179439685112275</v>
      </c>
      <c r="L53" s="304">
        <f>(H53/D53)*10</f>
        <v>6.3081421216551217</v>
      </c>
      <c r="M53" s="67">
        <f t="shared" si="2"/>
        <v>-0.25942901890705167</v>
      </c>
    </row>
    <row r="54" spans="1:1023 1025:2047 2049:3071 3073:4095 4097:5119 5121:6143 6145:7167 7169:8191 8193:9215 9217:10239 10241:11263 11265:12287 12289:13311 13313:14335 14337:15359 15361:16379" ht="20.100000000000001" customHeight="1" x14ac:dyDescent="0.25">
      <c r="A54" s="14" t="s">
        <v>43</v>
      </c>
      <c r="B54" s="5"/>
      <c r="C54" s="268">
        <v>126.11</v>
      </c>
      <c r="D54" s="269">
        <v>98.38000000000001</v>
      </c>
      <c r="E54" s="69">
        <f>(D54-C54)/C54</f>
        <v>-0.21988739988898573</v>
      </c>
      <c r="F54" s="13"/>
      <c r="G54" s="268">
        <v>140.28400000000002</v>
      </c>
      <c r="H54" s="269">
        <v>62.703999999999994</v>
      </c>
      <c r="I54" s="69">
        <f>(H54-G54)/G54</f>
        <v>-0.55302101451341579</v>
      </c>
      <c r="J54" s="13"/>
      <c r="K54" s="307">
        <f>(G54/C54)*10</f>
        <v>11.123939417968442</v>
      </c>
      <c r="L54" s="308">
        <f>(H54/D54)*10</f>
        <v>6.3736531815409627</v>
      </c>
      <c r="M54" s="69">
        <f t="shared" si="2"/>
        <v>-0.42703273165569083</v>
      </c>
    </row>
    <row r="55" spans="1:1023 1025:2047 2049:3071 3073:4095 4097:5119 5121:6143 6145:7167 7169:8191 8193:9215 9217:10239 10241:11263 11265:12287 12289:13311 13313:14335 14337:15359 15361:16379" ht="20.100000000000001" customHeight="1" x14ac:dyDescent="0.25">
      <c r="A55" s="14" t="s">
        <v>10</v>
      </c>
      <c r="B55" s="1"/>
      <c r="C55" s="268">
        <v>698.2099999999997</v>
      </c>
      <c r="D55" s="269">
        <v>407.92000000000007</v>
      </c>
      <c r="E55" s="67">
        <f>(D55-C55)/C55</f>
        <v>-0.41576316580971306</v>
      </c>
      <c r="F55" s="13"/>
      <c r="G55" s="268">
        <v>597.24900000000002</v>
      </c>
      <c r="H55" s="269">
        <v>352.03599999999994</v>
      </c>
      <c r="I55" s="67">
        <f>(H55-G55)/G55</f>
        <v>-0.41057080045341232</v>
      </c>
      <c r="J55" s="13"/>
      <c r="K55" s="303">
        <f>(G55/C55)*10</f>
        <v>8.5540023775082048</v>
      </c>
      <c r="L55" s="304">
        <f>(H55/D55)*10</f>
        <v>8.6300254951951345</v>
      </c>
      <c r="M55" s="67">
        <f t="shared" si="2"/>
        <v>8.887432377482617E-3</v>
      </c>
    </row>
    <row r="56" spans="1:1023 1025:2047 2049:3071 3073:4095 4097:5119 5121:6143 6145:7167 7169:8191 8193:9215 9217:10239 10241:11263 11265:12287 12289:13311 13313:14335 14337:15359 15361:16379" ht="20.100000000000001" customHeight="1" thickBot="1" x14ac:dyDescent="0.3">
      <c r="A56" s="14" t="s">
        <v>11</v>
      </c>
      <c r="B56" s="16"/>
      <c r="C56" s="293">
        <v>452.57</v>
      </c>
      <c r="D56" s="294">
        <v>587.63</v>
      </c>
      <c r="E56" s="70">
        <f>(D56-C56)/C56</f>
        <v>0.29842897231367527</v>
      </c>
      <c r="F56" s="13"/>
      <c r="G56" s="293">
        <v>83.125</v>
      </c>
      <c r="H56" s="294">
        <v>90.164999999999992</v>
      </c>
      <c r="I56" s="70">
        <f>(H56-G56)/G56</f>
        <v>8.4691729323308179E-2</v>
      </c>
      <c r="J56" s="13"/>
      <c r="K56" s="309">
        <f>(G56/C56)*10</f>
        <v>1.8367324391806792</v>
      </c>
      <c r="L56" s="310">
        <f>(H56/D56)*10</f>
        <v>1.534383881013563</v>
      </c>
      <c r="M56" s="70">
        <f>(L56-K56)/K56</f>
        <v>-0.16461219485075701</v>
      </c>
    </row>
    <row r="57" spans="1:1023 1025:2047 2049:3071 3073:4095 4097:5119 5121:6143 6145:7167 7169:8191 8193:9215 9217:10239 10241:11263 11265:12287 12289:13311 13313:14335 14337:15359 15361:16379" ht="26.25" customHeight="1" thickBot="1" x14ac:dyDescent="0.3">
      <c r="A57" s="18" t="s">
        <v>12</v>
      </c>
      <c r="B57" s="60"/>
      <c r="C57" s="295">
        <f>C45+C46+C47+C50+C54+C55+C56</f>
        <v>90006.150000000023</v>
      </c>
      <c r="D57" s="302">
        <f>D45+D46+D47+D50+D54+D55+D56</f>
        <v>118446.06999999999</v>
      </c>
      <c r="E57" s="70">
        <f>(D57-C57)/C57</f>
        <v>0.31597751931395757</v>
      </c>
      <c r="F57" s="267"/>
      <c r="G57" s="295">
        <f>G45+G46+G47+G50+G54+G55+G56</f>
        <v>27722.499000000007</v>
      </c>
      <c r="H57" s="302">
        <f>H45+H46+H47+H50+H54+H55+H56</f>
        <v>34651.222999999991</v>
      </c>
      <c r="I57" s="70">
        <f>(H57-G57)/G57</f>
        <v>0.24993143655627806</v>
      </c>
      <c r="J57" s="267"/>
      <c r="K57" s="311">
        <f>(G57/C57)*10</f>
        <v>3.0800671954083136</v>
      </c>
      <c r="L57" s="312">
        <f>(H57/D57)*10</f>
        <v>2.9254852440439767</v>
      </c>
      <c r="M57" s="70">
        <f>(L57-K57)/K57</f>
        <v>-5.0187850315338511E-2</v>
      </c>
    </row>
    <row r="59" spans="1:1023 1025:2047 2049:3071 3073:4095 4097:5119 5121:6143 6145:7167 7169:8191 8193:9215 9217:10239 10241:11263 11265:12287 12289:13311 13313:14335 14337:15359 15361:16379" x14ac:dyDescent="0.25">
      <c r="A59" s="2" t="s">
        <v>141</v>
      </c>
      <c r="C59" s="2"/>
      <c r="E59" s="2"/>
      <c r="G59" s="2"/>
      <c r="I59" s="2"/>
      <c r="K59" s="2"/>
      <c r="L59"/>
      <c r="M59" s="2"/>
      <c r="O59" s="2"/>
      <c r="Q59" s="2"/>
      <c r="S59" s="2"/>
      <c r="U59" s="2"/>
      <c r="W59" s="2"/>
      <c r="Y59" s="2"/>
      <c r="AA59" s="2"/>
      <c r="AC59" s="2"/>
      <c r="AE59" s="2"/>
      <c r="AG59" s="2"/>
      <c r="AI59" s="2"/>
      <c r="AK59" s="2"/>
      <c r="AM59" s="2"/>
      <c r="AO59" s="2"/>
      <c r="AQ59" s="2"/>
      <c r="AS59" s="2"/>
      <c r="AU59" s="2"/>
      <c r="AW59" s="2"/>
      <c r="AY59" s="2"/>
      <c r="BA59" s="2"/>
      <c r="BC59" s="2"/>
      <c r="BE59" s="2"/>
      <c r="BG59" s="2"/>
      <c r="BI59" s="2"/>
      <c r="BK59" s="2"/>
      <c r="BM59" s="2"/>
      <c r="BO59" s="2"/>
      <c r="BQ59" s="2"/>
      <c r="BS59" s="2"/>
      <c r="BU59" s="2"/>
      <c r="BW59" s="2"/>
      <c r="BY59" s="2"/>
      <c r="CA59" s="2"/>
      <c r="CC59" s="2"/>
      <c r="CE59" s="2"/>
      <c r="CG59" s="2"/>
      <c r="CI59" s="2"/>
      <c r="CK59" s="2"/>
      <c r="CM59" s="2"/>
      <c r="CO59" s="2"/>
      <c r="CQ59" s="2"/>
      <c r="CS59" s="2"/>
      <c r="CU59" s="2"/>
      <c r="CW59" s="2"/>
      <c r="CY59" s="2"/>
      <c r="DA59" s="2"/>
      <c r="DC59" s="2"/>
      <c r="DE59" s="2"/>
      <c r="DG59" s="2"/>
      <c r="DI59" s="2"/>
      <c r="DK59" s="2"/>
      <c r="DM59" s="2"/>
      <c r="DO59" s="2"/>
      <c r="DQ59" s="2"/>
      <c r="DS59" s="2"/>
      <c r="DU59" s="2"/>
      <c r="DW59" s="2"/>
      <c r="DY59" s="2"/>
      <c r="EA59" s="2"/>
      <c r="EC59" s="2"/>
      <c r="EE59" s="2"/>
      <c r="EG59" s="2"/>
      <c r="EI59" s="2"/>
      <c r="EK59" s="2"/>
      <c r="EM59" s="2"/>
      <c r="EO59" s="2"/>
      <c r="EQ59" s="2"/>
      <c r="ES59" s="2"/>
      <c r="EU59" s="2"/>
      <c r="EW59" s="2"/>
      <c r="EY59" s="2"/>
      <c r="FA59" s="2"/>
      <c r="FC59" s="2"/>
      <c r="FE59" s="2"/>
      <c r="FG59" s="2"/>
      <c r="FI59" s="2"/>
      <c r="FK59" s="2"/>
      <c r="FM59" s="2"/>
      <c r="FO59" s="2"/>
      <c r="FQ59" s="2"/>
      <c r="FS59" s="2"/>
      <c r="FU59" s="2"/>
      <c r="FW59" s="2"/>
      <c r="FY59" s="2"/>
      <c r="GA59" s="2"/>
      <c r="GC59" s="2"/>
      <c r="GE59" s="2"/>
      <c r="GG59" s="2"/>
      <c r="GI59" s="2"/>
      <c r="GK59" s="2"/>
      <c r="GM59" s="2"/>
      <c r="GO59" s="2"/>
      <c r="GQ59" s="2"/>
      <c r="GS59" s="2"/>
      <c r="GU59" s="2"/>
      <c r="GW59" s="2"/>
      <c r="GY59" s="2"/>
      <c r="HA59" s="2"/>
      <c r="HC59" s="2"/>
      <c r="HE59" s="2"/>
      <c r="HG59" s="2"/>
      <c r="HI59" s="2"/>
      <c r="HK59" s="2"/>
      <c r="HM59" s="2"/>
      <c r="HO59" s="2"/>
      <c r="HQ59" s="2"/>
      <c r="HS59" s="2"/>
      <c r="HU59" s="2"/>
      <c r="HW59" s="2"/>
      <c r="HY59" s="2"/>
      <c r="IA59" s="2"/>
      <c r="IC59" s="2"/>
      <c r="IE59" s="2"/>
      <c r="IG59" s="2"/>
      <c r="II59" s="2"/>
      <c r="IK59" s="2"/>
      <c r="IM59" s="2"/>
      <c r="IO59" s="2"/>
      <c r="IQ59" s="2"/>
      <c r="IS59" s="2"/>
      <c r="IU59" s="2"/>
      <c r="IW59" s="2"/>
      <c r="IY59" s="2"/>
      <c r="JA59" s="2"/>
      <c r="JC59" s="2"/>
      <c r="JE59" s="2"/>
      <c r="JG59" s="2"/>
      <c r="JI59" s="2"/>
      <c r="JK59" s="2"/>
      <c r="JM59" s="2"/>
      <c r="JO59" s="2"/>
      <c r="JQ59" s="2"/>
      <c r="JS59" s="2"/>
      <c r="JU59" s="2"/>
      <c r="JW59" s="2"/>
      <c r="JY59" s="2"/>
      <c r="KA59" s="2"/>
      <c r="KC59" s="2"/>
      <c r="KE59" s="2"/>
      <c r="KG59" s="2"/>
      <c r="KI59" s="2"/>
      <c r="KK59" s="2"/>
      <c r="KM59" s="2"/>
      <c r="KO59" s="2"/>
      <c r="KQ59" s="2"/>
      <c r="KS59" s="2"/>
      <c r="KU59" s="2"/>
      <c r="KW59" s="2"/>
      <c r="KY59" s="2"/>
      <c r="LA59" s="2"/>
      <c r="LC59" s="2"/>
      <c r="LE59" s="2"/>
      <c r="LG59" s="2"/>
      <c r="LI59" s="2"/>
      <c r="LK59" s="2"/>
      <c r="LM59" s="2"/>
      <c r="LO59" s="2"/>
      <c r="LQ59" s="2"/>
      <c r="LS59" s="2"/>
      <c r="LU59" s="2"/>
      <c r="LW59" s="2"/>
      <c r="LY59" s="2"/>
      <c r="MA59" s="2"/>
      <c r="MC59" s="2"/>
      <c r="ME59" s="2"/>
      <c r="MG59" s="2"/>
      <c r="MI59" s="2"/>
      <c r="MK59" s="2"/>
      <c r="MM59" s="2"/>
      <c r="MO59" s="2"/>
      <c r="MQ59" s="2"/>
      <c r="MS59" s="2"/>
      <c r="MU59" s="2"/>
      <c r="MW59" s="2"/>
      <c r="MY59" s="2"/>
      <c r="NA59" s="2"/>
      <c r="NC59" s="2"/>
      <c r="NE59" s="2"/>
      <c r="NG59" s="2"/>
      <c r="NI59" s="2"/>
      <c r="NK59" s="2"/>
      <c r="NM59" s="2"/>
      <c r="NO59" s="2"/>
      <c r="NQ59" s="2"/>
      <c r="NS59" s="2"/>
      <c r="NU59" s="2"/>
      <c r="NW59" s="2"/>
      <c r="NY59" s="2"/>
      <c r="OA59" s="2"/>
      <c r="OC59" s="2"/>
      <c r="OE59" s="2"/>
      <c r="OG59" s="2"/>
      <c r="OI59" s="2"/>
      <c r="OK59" s="2"/>
      <c r="OM59" s="2"/>
      <c r="OO59" s="2"/>
      <c r="OQ59" s="2"/>
      <c r="OS59" s="2"/>
      <c r="OU59" s="2"/>
      <c r="OW59" s="2"/>
      <c r="OY59" s="2"/>
      <c r="PA59" s="2"/>
      <c r="PC59" s="2"/>
      <c r="PE59" s="2"/>
      <c r="PG59" s="2"/>
      <c r="PI59" s="2"/>
      <c r="PK59" s="2"/>
      <c r="PM59" s="2"/>
      <c r="PO59" s="2"/>
      <c r="PQ59" s="2"/>
      <c r="PS59" s="2"/>
      <c r="PU59" s="2"/>
      <c r="PW59" s="2"/>
      <c r="PY59" s="2"/>
      <c r="QA59" s="2"/>
      <c r="QC59" s="2"/>
      <c r="QE59" s="2"/>
      <c r="QG59" s="2"/>
      <c r="QI59" s="2"/>
      <c r="QK59" s="2"/>
      <c r="QM59" s="2"/>
      <c r="QO59" s="2"/>
      <c r="QQ59" s="2"/>
      <c r="QS59" s="2"/>
      <c r="QU59" s="2"/>
      <c r="QW59" s="2"/>
      <c r="QY59" s="2"/>
      <c r="RA59" s="2"/>
      <c r="RC59" s="2"/>
      <c r="RE59" s="2"/>
      <c r="RG59" s="2"/>
      <c r="RI59" s="2"/>
      <c r="RK59" s="2"/>
      <c r="RM59" s="2"/>
      <c r="RO59" s="2"/>
      <c r="RQ59" s="2"/>
      <c r="RS59" s="2"/>
      <c r="RU59" s="2"/>
      <c r="RW59" s="2"/>
      <c r="RY59" s="2"/>
      <c r="SA59" s="2"/>
      <c r="SC59" s="2"/>
      <c r="SE59" s="2"/>
      <c r="SG59" s="2"/>
      <c r="SI59" s="2"/>
      <c r="SK59" s="2"/>
      <c r="SM59" s="2"/>
      <c r="SO59" s="2"/>
      <c r="SQ59" s="2"/>
      <c r="SS59" s="2"/>
      <c r="SU59" s="2"/>
      <c r="SW59" s="2"/>
      <c r="SY59" s="2"/>
      <c r="TA59" s="2"/>
      <c r="TC59" s="2"/>
      <c r="TE59" s="2"/>
      <c r="TG59" s="2"/>
      <c r="TI59" s="2"/>
      <c r="TK59" s="2"/>
      <c r="TM59" s="2"/>
      <c r="TO59" s="2"/>
      <c r="TQ59" s="2"/>
      <c r="TS59" s="2"/>
      <c r="TU59" s="2"/>
      <c r="TW59" s="2"/>
      <c r="TY59" s="2"/>
      <c r="UA59" s="2"/>
      <c r="UC59" s="2"/>
      <c r="UE59" s="2"/>
      <c r="UG59" s="2"/>
      <c r="UI59" s="2"/>
      <c r="UK59" s="2"/>
      <c r="UM59" s="2"/>
      <c r="UO59" s="2"/>
      <c r="UQ59" s="2"/>
      <c r="US59" s="2"/>
      <c r="UU59" s="2"/>
      <c r="UW59" s="2"/>
      <c r="UY59" s="2"/>
      <c r="VA59" s="2"/>
      <c r="VC59" s="2"/>
      <c r="VE59" s="2"/>
      <c r="VG59" s="2"/>
      <c r="VI59" s="2"/>
      <c r="VK59" s="2"/>
      <c r="VM59" s="2"/>
      <c r="VO59" s="2"/>
      <c r="VQ59" s="2"/>
      <c r="VS59" s="2"/>
      <c r="VU59" s="2"/>
      <c r="VW59" s="2"/>
      <c r="VY59" s="2"/>
      <c r="WA59" s="2"/>
      <c r="WC59" s="2"/>
      <c r="WE59" s="2"/>
      <c r="WG59" s="2"/>
      <c r="WI59" s="2"/>
      <c r="WK59" s="2"/>
      <c r="WM59" s="2"/>
      <c r="WO59" s="2"/>
      <c r="WQ59" s="2"/>
      <c r="WS59" s="2"/>
      <c r="WU59" s="2"/>
      <c r="WW59" s="2"/>
      <c r="WY59" s="2"/>
      <c r="XA59" s="2"/>
      <c r="XC59" s="2"/>
      <c r="XE59" s="2"/>
      <c r="XG59" s="2"/>
      <c r="XI59" s="2"/>
      <c r="XK59" s="2"/>
      <c r="XM59" s="2"/>
      <c r="XO59" s="2"/>
      <c r="XQ59" s="2"/>
      <c r="XS59" s="2"/>
      <c r="XU59" s="2"/>
      <c r="XW59" s="2"/>
      <c r="XY59" s="2"/>
      <c r="YA59" s="2"/>
      <c r="YC59" s="2"/>
      <c r="YE59" s="2"/>
      <c r="YG59" s="2"/>
      <c r="YI59" s="2"/>
      <c r="YK59" s="2"/>
      <c r="YM59" s="2"/>
      <c r="YO59" s="2"/>
      <c r="YQ59" s="2"/>
      <c r="YS59" s="2"/>
      <c r="YU59" s="2"/>
      <c r="YW59" s="2"/>
      <c r="YY59" s="2"/>
      <c r="ZA59" s="2"/>
      <c r="ZC59" s="2"/>
      <c r="ZE59" s="2"/>
      <c r="ZG59" s="2"/>
      <c r="ZI59" s="2"/>
      <c r="ZK59" s="2"/>
      <c r="ZM59" s="2"/>
      <c r="ZO59" s="2"/>
      <c r="ZQ59" s="2"/>
      <c r="ZS59" s="2"/>
      <c r="ZU59" s="2"/>
      <c r="ZW59" s="2"/>
      <c r="ZY59" s="2"/>
      <c r="AAA59" s="2"/>
      <c r="AAC59" s="2"/>
      <c r="AAE59" s="2"/>
      <c r="AAG59" s="2"/>
      <c r="AAI59" s="2"/>
      <c r="AAK59" s="2"/>
      <c r="AAM59" s="2"/>
      <c r="AAO59" s="2"/>
      <c r="AAQ59" s="2"/>
      <c r="AAS59" s="2"/>
      <c r="AAU59" s="2"/>
      <c r="AAW59" s="2"/>
      <c r="AAY59" s="2"/>
      <c r="ABA59" s="2"/>
      <c r="ABC59" s="2"/>
      <c r="ABE59" s="2"/>
      <c r="ABG59" s="2"/>
      <c r="ABI59" s="2"/>
      <c r="ABK59" s="2"/>
      <c r="ABM59" s="2"/>
      <c r="ABO59" s="2"/>
      <c r="ABQ59" s="2"/>
      <c r="ABS59" s="2"/>
      <c r="ABU59" s="2"/>
      <c r="ABW59" s="2"/>
      <c r="ABY59" s="2"/>
      <c r="ACA59" s="2"/>
      <c r="ACC59" s="2"/>
      <c r="ACE59" s="2"/>
      <c r="ACG59" s="2"/>
      <c r="ACI59" s="2"/>
      <c r="ACK59" s="2"/>
      <c r="ACM59" s="2"/>
      <c r="ACO59" s="2"/>
      <c r="ACQ59" s="2"/>
      <c r="ACS59" s="2"/>
      <c r="ACU59" s="2"/>
      <c r="ACW59" s="2"/>
      <c r="ACY59" s="2"/>
      <c r="ADA59" s="2"/>
      <c r="ADC59" s="2"/>
      <c r="ADE59" s="2"/>
      <c r="ADG59" s="2"/>
      <c r="ADI59" s="2"/>
      <c r="ADK59" s="2"/>
      <c r="ADM59" s="2"/>
      <c r="ADO59" s="2"/>
      <c r="ADQ59" s="2"/>
      <c r="ADS59" s="2"/>
      <c r="ADU59" s="2"/>
      <c r="ADW59" s="2"/>
      <c r="ADY59" s="2"/>
      <c r="AEA59" s="2"/>
      <c r="AEC59" s="2"/>
      <c r="AEE59" s="2"/>
      <c r="AEG59" s="2"/>
      <c r="AEI59" s="2"/>
      <c r="AEK59" s="2"/>
      <c r="AEM59" s="2"/>
      <c r="AEO59" s="2"/>
      <c r="AEQ59" s="2"/>
      <c r="AES59" s="2"/>
      <c r="AEU59" s="2"/>
      <c r="AEW59" s="2"/>
      <c r="AEY59" s="2"/>
      <c r="AFA59" s="2"/>
      <c r="AFC59" s="2"/>
      <c r="AFE59" s="2"/>
      <c r="AFG59" s="2"/>
      <c r="AFI59" s="2"/>
      <c r="AFK59" s="2"/>
      <c r="AFM59" s="2"/>
      <c r="AFO59" s="2"/>
      <c r="AFQ59" s="2"/>
      <c r="AFS59" s="2"/>
      <c r="AFU59" s="2"/>
      <c r="AFW59" s="2"/>
      <c r="AFY59" s="2"/>
      <c r="AGA59" s="2"/>
      <c r="AGC59" s="2"/>
      <c r="AGE59" s="2"/>
      <c r="AGG59" s="2"/>
      <c r="AGI59" s="2"/>
      <c r="AGK59" s="2"/>
      <c r="AGM59" s="2"/>
      <c r="AGO59" s="2"/>
      <c r="AGQ59" s="2"/>
      <c r="AGS59" s="2"/>
      <c r="AGU59" s="2"/>
      <c r="AGW59" s="2"/>
      <c r="AGY59" s="2"/>
      <c r="AHA59" s="2"/>
      <c r="AHC59" s="2"/>
      <c r="AHE59" s="2"/>
      <c r="AHG59" s="2"/>
      <c r="AHI59" s="2"/>
      <c r="AHK59" s="2"/>
      <c r="AHM59" s="2"/>
      <c r="AHO59" s="2"/>
      <c r="AHQ59" s="2"/>
      <c r="AHS59" s="2"/>
      <c r="AHU59" s="2"/>
      <c r="AHW59" s="2"/>
      <c r="AHY59" s="2"/>
      <c r="AIA59" s="2"/>
      <c r="AIC59" s="2"/>
      <c r="AIE59" s="2"/>
      <c r="AIG59" s="2"/>
      <c r="AII59" s="2"/>
      <c r="AIK59" s="2"/>
      <c r="AIM59" s="2"/>
      <c r="AIO59" s="2"/>
      <c r="AIQ59" s="2"/>
      <c r="AIS59" s="2"/>
      <c r="AIU59" s="2"/>
      <c r="AIW59" s="2"/>
      <c r="AIY59" s="2"/>
      <c r="AJA59" s="2"/>
      <c r="AJC59" s="2"/>
      <c r="AJE59" s="2"/>
      <c r="AJG59" s="2"/>
      <c r="AJI59" s="2"/>
      <c r="AJK59" s="2"/>
      <c r="AJM59" s="2"/>
      <c r="AJO59" s="2"/>
      <c r="AJQ59" s="2"/>
      <c r="AJS59" s="2"/>
      <c r="AJU59" s="2"/>
      <c r="AJW59" s="2"/>
      <c r="AJY59" s="2"/>
      <c r="AKA59" s="2"/>
      <c r="AKC59" s="2"/>
      <c r="AKE59" s="2"/>
      <c r="AKG59" s="2"/>
      <c r="AKI59" s="2"/>
      <c r="AKK59" s="2"/>
      <c r="AKM59" s="2"/>
      <c r="AKO59" s="2"/>
      <c r="AKQ59" s="2"/>
      <c r="AKS59" s="2"/>
      <c r="AKU59" s="2"/>
      <c r="AKW59" s="2"/>
      <c r="AKY59" s="2"/>
      <c r="ALA59" s="2"/>
      <c r="ALC59" s="2"/>
      <c r="ALE59" s="2"/>
      <c r="ALG59" s="2"/>
      <c r="ALI59" s="2"/>
      <c r="ALK59" s="2"/>
      <c r="ALM59" s="2"/>
      <c r="ALO59" s="2"/>
      <c r="ALQ59" s="2"/>
      <c r="ALS59" s="2"/>
      <c r="ALU59" s="2"/>
      <c r="ALW59" s="2"/>
      <c r="ALY59" s="2"/>
      <c r="AMA59" s="2"/>
      <c r="AMC59" s="2"/>
      <c r="AME59" s="2"/>
      <c r="AMG59" s="2"/>
      <c r="AMI59" s="2"/>
      <c r="AMK59" s="2"/>
      <c r="AMM59" s="2"/>
      <c r="AMO59" s="2"/>
      <c r="AMQ59" s="2"/>
      <c r="AMS59" s="2"/>
      <c r="AMU59" s="2"/>
      <c r="AMW59" s="2"/>
      <c r="AMY59" s="2"/>
      <c r="ANA59" s="2"/>
      <c r="ANC59" s="2"/>
      <c r="ANE59" s="2"/>
      <c r="ANG59" s="2"/>
      <c r="ANI59" s="2"/>
      <c r="ANK59" s="2"/>
      <c r="ANM59" s="2"/>
      <c r="ANO59" s="2"/>
      <c r="ANQ59" s="2"/>
      <c r="ANS59" s="2"/>
      <c r="ANU59" s="2"/>
      <c r="ANW59" s="2"/>
      <c r="ANY59" s="2"/>
      <c r="AOA59" s="2"/>
      <c r="AOC59" s="2"/>
      <c r="AOE59" s="2"/>
      <c r="AOG59" s="2"/>
      <c r="AOI59" s="2"/>
      <c r="AOK59" s="2"/>
      <c r="AOM59" s="2"/>
      <c r="AOO59" s="2"/>
      <c r="AOQ59" s="2"/>
      <c r="AOS59" s="2"/>
      <c r="AOU59" s="2"/>
      <c r="AOW59" s="2"/>
      <c r="AOY59" s="2"/>
      <c r="APA59" s="2"/>
      <c r="APC59" s="2"/>
      <c r="APE59" s="2"/>
      <c r="APG59" s="2"/>
      <c r="API59" s="2"/>
      <c r="APK59" s="2"/>
      <c r="APM59" s="2"/>
      <c r="APO59" s="2"/>
      <c r="APQ59" s="2"/>
      <c r="APS59" s="2"/>
      <c r="APU59" s="2"/>
      <c r="APW59" s="2"/>
      <c r="APY59" s="2"/>
      <c r="AQA59" s="2"/>
      <c r="AQC59" s="2"/>
      <c r="AQE59" s="2"/>
      <c r="AQG59" s="2"/>
      <c r="AQI59" s="2"/>
      <c r="AQK59" s="2"/>
      <c r="AQM59" s="2"/>
      <c r="AQO59" s="2"/>
      <c r="AQQ59" s="2"/>
      <c r="AQS59" s="2"/>
      <c r="AQU59" s="2"/>
      <c r="AQW59" s="2"/>
      <c r="AQY59" s="2"/>
      <c r="ARA59" s="2"/>
      <c r="ARC59" s="2"/>
      <c r="ARE59" s="2"/>
      <c r="ARG59" s="2"/>
      <c r="ARI59" s="2"/>
      <c r="ARK59" s="2"/>
      <c r="ARM59" s="2"/>
      <c r="ARO59" s="2"/>
      <c r="ARQ59" s="2"/>
      <c r="ARS59" s="2"/>
      <c r="ARU59" s="2"/>
      <c r="ARW59" s="2"/>
      <c r="ARY59" s="2"/>
      <c r="ASA59" s="2"/>
      <c r="ASC59" s="2"/>
      <c r="ASE59" s="2"/>
      <c r="ASG59" s="2"/>
      <c r="ASI59" s="2"/>
      <c r="ASK59" s="2"/>
      <c r="ASM59" s="2"/>
      <c r="ASO59" s="2"/>
      <c r="ASQ59" s="2"/>
      <c r="ASS59" s="2"/>
      <c r="ASU59" s="2"/>
      <c r="ASW59" s="2"/>
      <c r="ASY59" s="2"/>
      <c r="ATA59" s="2"/>
      <c r="ATC59" s="2"/>
      <c r="ATE59" s="2"/>
      <c r="ATG59" s="2"/>
      <c r="ATI59" s="2"/>
      <c r="ATK59" s="2"/>
      <c r="ATM59" s="2"/>
      <c r="ATO59" s="2"/>
      <c r="ATQ59" s="2"/>
      <c r="ATS59" s="2"/>
      <c r="ATU59" s="2"/>
      <c r="ATW59" s="2"/>
      <c r="ATY59" s="2"/>
      <c r="AUA59" s="2"/>
      <c r="AUC59" s="2"/>
      <c r="AUE59" s="2"/>
      <c r="AUG59" s="2"/>
      <c r="AUI59" s="2"/>
      <c r="AUK59" s="2"/>
      <c r="AUM59" s="2"/>
      <c r="AUO59" s="2"/>
      <c r="AUQ59" s="2"/>
      <c r="AUS59" s="2"/>
      <c r="AUU59" s="2"/>
      <c r="AUW59" s="2"/>
      <c r="AUY59" s="2"/>
      <c r="AVA59" s="2"/>
      <c r="AVC59" s="2"/>
      <c r="AVE59" s="2"/>
      <c r="AVG59" s="2"/>
      <c r="AVI59" s="2"/>
      <c r="AVK59" s="2"/>
      <c r="AVM59" s="2"/>
      <c r="AVO59" s="2"/>
      <c r="AVQ59" s="2"/>
      <c r="AVS59" s="2"/>
      <c r="AVU59" s="2"/>
      <c r="AVW59" s="2"/>
      <c r="AVY59" s="2"/>
      <c r="AWA59" s="2"/>
      <c r="AWC59" s="2"/>
      <c r="AWE59" s="2"/>
      <c r="AWG59" s="2"/>
      <c r="AWI59" s="2"/>
      <c r="AWK59" s="2"/>
      <c r="AWM59" s="2"/>
      <c r="AWO59" s="2"/>
      <c r="AWQ59" s="2"/>
      <c r="AWS59" s="2"/>
      <c r="AWU59" s="2"/>
      <c r="AWW59" s="2"/>
      <c r="AWY59" s="2"/>
      <c r="AXA59" s="2"/>
      <c r="AXC59" s="2"/>
      <c r="AXE59" s="2"/>
      <c r="AXG59" s="2"/>
      <c r="AXI59" s="2"/>
      <c r="AXK59" s="2"/>
      <c r="AXM59" s="2"/>
      <c r="AXO59" s="2"/>
      <c r="AXQ59" s="2"/>
      <c r="AXS59" s="2"/>
      <c r="AXU59" s="2"/>
      <c r="AXW59" s="2"/>
      <c r="AXY59" s="2"/>
      <c r="AYA59" s="2"/>
      <c r="AYC59" s="2"/>
      <c r="AYE59" s="2"/>
      <c r="AYG59" s="2"/>
      <c r="AYI59" s="2"/>
      <c r="AYK59" s="2"/>
      <c r="AYM59" s="2"/>
      <c r="AYO59" s="2"/>
      <c r="AYQ59" s="2"/>
      <c r="AYS59" s="2"/>
      <c r="AYU59" s="2"/>
      <c r="AYW59" s="2"/>
      <c r="AYY59" s="2"/>
      <c r="AZA59" s="2"/>
      <c r="AZC59" s="2"/>
      <c r="AZE59" s="2"/>
      <c r="AZG59" s="2"/>
      <c r="AZI59" s="2"/>
      <c r="AZK59" s="2"/>
      <c r="AZM59" s="2"/>
      <c r="AZO59" s="2"/>
      <c r="AZQ59" s="2"/>
      <c r="AZS59" s="2"/>
      <c r="AZU59" s="2"/>
      <c r="AZW59" s="2"/>
      <c r="AZY59" s="2"/>
      <c r="BAA59" s="2"/>
      <c r="BAC59" s="2"/>
      <c r="BAE59" s="2"/>
      <c r="BAG59" s="2"/>
      <c r="BAI59" s="2"/>
      <c r="BAK59" s="2"/>
      <c r="BAM59" s="2"/>
      <c r="BAO59" s="2"/>
      <c r="BAQ59" s="2"/>
      <c r="BAS59" s="2"/>
      <c r="BAU59" s="2"/>
      <c r="BAW59" s="2"/>
      <c r="BAY59" s="2"/>
      <c r="BBA59" s="2"/>
      <c r="BBC59" s="2"/>
      <c r="BBE59" s="2"/>
      <c r="BBG59" s="2"/>
      <c r="BBI59" s="2"/>
      <c r="BBK59" s="2"/>
      <c r="BBM59" s="2"/>
      <c r="BBO59" s="2"/>
      <c r="BBQ59" s="2"/>
      <c r="BBS59" s="2"/>
      <c r="BBU59" s="2"/>
      <c r="BBW59" s="2"/>
      <c r="BBY59" s="2"/>
      <c r="BCA59" s="2"/>
      <c r="BCC59" s="2"/>
      <c r="BCE59" s="2"/>
      <c r="BCG59" s="2"/>
      <c r="BCI59" s="2"/>
      <c r="BCK59" s="2"/>
      <c r="BCM59" s="2"/>
      <c r="BCO59" s="2"/>
      <c r="BCQ59" s="2"/>
      <c r="BCS59" s="2"/>
      <c r="BCU59" s="2"/>
      <c r="BCW59" s="2"/>
      <c r="BCY59" s="2"/>
      <c r="BDA59" s="2"/>
      <c r="BDC59" s="2"/>
      <c r="BDE59" s="2"/>
      <c r="BDG59" s="2"/>
      <c r="BDI59" s="2"/>
      <c r="BDK59" s="2"/>
      <c r="BDM59" s="2"/>
      <c r="BDO59" s="2"/>
      <c r="BDQ59" s="2"/>
      <c r="BDS59" s="2"/>
      <c r="BDU59" s="2"/>
      <c r="BDW59" s="2"/>
      <c r="BDY59" s="2"/>
      <c r="BEA59" s="2"/>
      <c r="BEC59" s="2"/>
      <c r="BEE59" s="2"/>
      <c r="BEG59" s="2"/>
      <c r="BEI59" s="2"/>
      <c r="BEK59" s="2"/>
      <c r="BEM59" s="2"/>
      <c r="BEO59" s="2"/>
      <c r="BEQ59" s="2"/>
      <c r="BES59" s="2"/>
      <c r="BEU59" s="2"/>
      <c r="BEW59" s="2"/>
      <c r="BEY59" s="2"/>
      <c r="BFA59" s="2"/>
      <c r="BFC59" s="2"/>
      <c r="BFE59" s="2"/>
      <c r="BFG59" s="2"/>
      <c r="BFI59" s="2"/>
      <c r="BFK59" s="2"/>
      <c r="BFM59" s="2"/>
      <c r="BFO59" s="2"/>
      <c r="BFQ59" s="2"/>
      <c r="BFS59" s="2"/>
      <c r="BFU59" s="2"/>
      <c r="BFW59" s="2"/>
      <c r="BFY59" s="2"/>
      <c r="BGA59" s="2"/>
      <c r="BGC59" s="2"/>
      <c r="BGE59" s="2"/>
      <c r="BGG59" s="2"/>
      <c r="BGI59" s="2"/>
      <c r="BGK59" s="2"/>
      <c r="BGM59" s="2"/>
      <c r="BGO59" s="2"/>
      <c r="BGQ59" s="2"/>
      <c r="BGS59" s="2"/>
      <c r="BGU59" s="2"/>
      <c r="BGW59" s="2"/>
      <c r="BGY59" s="2"/>
      <c r="BHA59" s="2"/>
      <c r="BHC59" s="2"/>
      <c r="BHE59" s="2"/>
      <c r="BHG59" s="2"/>
      <c r="BHI59" s="2"/>
      <c r="BHK59" s="2"/>
      <c r="BHM59" s="2"/>
      <c r="BHO59" s="2"/>
      <c r="BHQ59" s="2"/>
      <c r="BHS59" s="2"/>
      <c r="BHU59" s="2"/>
      <c r="BHW59" s="2"/>
      <c r="BHY59" s="2"/>
      <c r="BIA59" s="2"/>
      <c r="BIC59" s="2"/>
      <c r="BIE59" s="2"/>
      <c r="BIG59" s="2"/>
      <c r="BII59" s="2"/>
      <c r="BIK59" s="2"/>
      <c r="BIM59" s="2"/>
      <c r="BIO59" s="2"/>
      <c r="BIQ59" s="2"/>
      <c r="BIS59" s="2"/>
      <c r="BIU59" s="2"/>
      <c r="BIW59" s="2"/>
      <c r="BIY59" s="2"/>
      <c r="BJA59" s="2"/>
      <c r="BJC59" s="2"/>
      <c r="BJE59" s="2"/>
      <c r="BJG59" s="2"/>
      <c r="BJI59" s="2"/>
      <c r="BJK59" s="2"/>
      <c r="BJM59" s="2"/>
      <c r="BJO59" s="2"/>
      <c r="BJQ59" s="2"/>
      <c r="BJS59" s="2"/>
      <c r="BJU59" s="2"/>
      <c r="BJW59" s="2"/>
      <c r="BJY59" s="2"/>
      <c r="BKA59" s="2"/>
      <c r="BKC59" s="2"/>
      <c r="BKE59" s="2"/>
      <c r="BKG59" s="2"/>
      <c r="BKI59" s="2"/>
      <c r="BKK59" s="2"/>
      <c r="BKM59" s="2"/>
      <c r="BKO59" s="2"/>
      <c r="BKQ59" s="2"/>
      <c r="BKS59" s="2"/>
      <c r="BKU59" s="2"/>
      <c r="BKW59" s="2"/>
      <c r="BKY59" s="2"/>
      <c r="BLA59" s="2"/>
      <c r="BLC59" s="2"/>
      <c r="BLE59" s="2"/>
      <c r="BLG59" s="2"/>
      <c r="BLI59" s="2"/>
      <c r="BLK59" s="2"/>
      <c r="BLM59" s="2"/>
      <c r="BLO59" s="2"/>
      <c r="BLQ59" s="2"/>
      <c r="BLS59" s="2"/>
      <c r="BLU59" s="2"/>
      <c r="BLW59" s="2"/>
      <c r="BLY59" s="2"/>
      <c r="BMA59" s="2"/>
      <c r="BMC59" s="2"/>
      <c r="BME59" s="2"/>
      <c r="BMG59" s="2"/>
      <c r="BMI59" s="2"/>
      <c r="BMK59" s="2"/>
      <c r="BMM59" s="2"/>
      <c r="BMO59" s="2"/>
      <c r="BMQ59" s="2"/>
      <c r="BMS59" s="2"/>
      <c r="BMU59" s="2"/>
      <c r="BMW59" s="2"/>
      <c r="BMY59" s="2"/>
      <c r="BNA59" s="2"/>
      <c r="BNC59" s="2"/>
      <c r="BNE59" s="2"/>
      <c r="BNG59" s="2"/>
      <c r="BNI59" s="2"/>
      <c r="BNK59" s="2"/>
      <c r="BNM59" s="2"/>
      <c r="BNO59" s="2"/>
      <c r="BNQ59" s="2"/>
      <c r="BNS59" s="2"/>
      <c r="BNU59" s="2"/>
      <c r="BNW59" s="2"/>
      <c r="BNY59" s="2"/>
      <c r="BOA59" s="2"/>
      <c r="BOC59" s="2"/>
      <c r="BOE59" s="2"/>
      <c r="BOG59" s="2"/>
      <c r="BOI59" s="2"/>
      <c r="BOK59" s="2"/>
      <c r="BOM59" s="2"/>
      <c r="BOO59" s="2"/>
      <c r="BOQ59" s="2"/>
      <c r="BOS59" s="2"/>
      <c r="BOU59" s="2"/>
      <c r="BOW59" s="2"/>
      <c r="BOY59" s="2"/>
      <c r="BPA59" s="2"/>
      <c r="BPC59" s="2"/>
      <c r="BPE59" s="2"/>
      <c r="BPG59" s="2"/>
      <c r="BPI59" s="2"/>
      <c r="BPK59" s="2"/>
      <c r="BPM59" s="2"/>
      <c r="BPO59" s="2"/>
      <c r="BPQ59" s="2"/>
      <c r="BPS59" s="2"/>
      <c r="BPU59" s="2"/>
      <c r="BPW59" s="2"/>
      <c r="BPY59" s="2"/>
      <c r="BQA59" s="2"/>
      <c r="BQC59" s="2"/>
      <c r="BQE59" s="2"/>
      <c r="BQG59" s="2"/>
      <c r="BQI59" s="2"/>
      <c r="BQK59" s="2"/>
      <c r="BQM59" s="2"/>
      <c r="BQO59" s="2"/>
      <c r="BQQ59" s="2"/>
      <c r="BQS59" s="2"/>
      <c r="BQU59" s="2"/>
      <c r="BQW59" s="2"/>
      <c r="BQY59" s="2"/>
      <c r="BRA59" s="2"/>
      <c r="BRC59" s="2"/>
      <c r="BRE59" s="2"/>
      <c r="BRG59" s="2"/>
      <c r="BRI59" s="2"/>
      <c r="BRK59" s="2"/>
      <c r="BRM59" s="2"/>
      <c r="BRO59" s="2"/>
      <c r="BRQ59" s="2"/>
      <c r="BRS59" s="2"/>
      <c r="BRU59" s="2"/>
      <c r="BRW59" s="2"/>
      <c r="BRY59" s="2"/>
      <c r="BSA59" s="2"/>
      <c r="BSC59" s="2"/>
      <c r="BSE59" s="2"/>
      <c r="BSG59" s="2"/>
      <c r="BSI59" s="2"/>
      <c r="BSK59" s="2"/>
      <c r="BSM59" s="2"/>
      <c r="BSO59" s="2"/>
      <c r="BSQ59" s="2"/>
      <c r="BSS59" s="2"/>
      <c r="BSU59" s="2"/>
      <c r="BSW59" s="2"/>
      <c r="BSY59" s="2"/>
      <c r="BTA59" s="2"/>
      <c r="BTC59" s="2"/>
      <c r="BTE59" s="2"/>
      <c r="BTG59" s="2"/>
      <c r="BTI59" s="2"/>
      <c r="BTK59" s="2"/>
      <c r="BTM59" s="2"/>
      <c r="BTO59" s="2"/>
      <c r="BTQ59" s="2"/>
      <c r="BTS59" s="2"/>
      <c r="BTU59" s="2"/>
      <c r="BTW59" s="2"/>
      <c r="BTY59" s="2"/>
      <c r="BUA59" s="2"/>
      <c r="BUC59" s="2"/>
      <c r="BUE59" s="2"/>
      <c r="BUG59" s="2"/>
      <c r="BUI59" s="2"/>
      <c r="BUK59" s="2"/>
      <c r="BUM59" s="2"/>
      <c r="BUO59" s="2"/>
      <c r="BUQ59" s="2"/>
      <c r="BUS59" s="2"/>
      <c r="BUU59" s="2"/>
      <c r="BUW59" s="2"/>
      <c r="BUY59" s="2"/>
      <c r="BVA59" s="2"/>
      <c r="BVC59" s="2"/>
      <c r="BVE59" s="2"/>
      <c r="BVG59" s="2"/>
      <c r="BVI59" s="2"/>
      <c r="BVK59" s="2"/>
      <c r="BVM59" s="2"/>
      <c r="BVO59" s="2"/>
      <c r="BVQ59" s="2"/>
      <c r="BVS59" s="2"/>
      <c r="BVU59" s="2"/>
      <c r="BVW59" s="2"/>
      <c r="BVY59" s="2"/>
      <c r="BWA59" s="2"/>
      <c r="BWC59" s="2"/>
      <c r="BWE59" s="2"/>
      <c r="BWG59" s="2"/>
      <c r="BWI59" s="2"/>
      <c r="BWK59" s="2"/>
      <c r="BWM59" s="2"/>
      <c r="BWO59" s="2"/>
      <c r="BWQ59" s="2"/>
      <c r="BWS59" s="2"/>
      <c r="BWU59" s="2"/>
      <c r="BWW59" s="2"/>
      <c r="BWY59" s="2"/>
      <c r="BXA59" s="2"/>
      <c r="BXC59" s="2"/>
      <c r="BXE59" s="2"/>
      <c r="BXG59" s="2"/>
      <c r="BXI59" s="2"/>
      <c r="BXK59" s="2"/>
      <c r="BXM59" s="2"/>
      <c r="BXO59" s="2"/>
      <c r="BXQ59" s="2"/>
      <c r="BXS59" s="2"/>
      <c r="BXU59" s="2"/>
      <c r="BXW59" s="2"/>
      <c r="BXY59" s="2"/>
      <c r="BYA59" s="2"/>
      <c r="BYC59" s="2"/>
      <c r="BYE59" s="2"/>
      <c r="BYG59" s="2"/>
      <c r="BYI59" s="2"/>
      <c r="BYK59" s="2"/>
      <c r="BYM59" s="2"/>
      <c r="BYO59" s="2"/>
      <c r="BYQ59" s="2"/>
      <c r="BYS59" s="2"/>
      <c r="BYU59" s="2"/>
      <c r="BYW59" s="2"/>
      <c r="BYY59" s="2"/>
      <c r="BZA59" s="2"/>
      <c r="BZC59" s="2"/>
      <c r="BZE59" s="2"/>
      <c r="BZG59" s="2"/>
      <c r="BZI59" s="2"/>
      <c r="BZK59" s="2"/>
      <c r="BZM59" s="2"/>
      <c r="BZO59" s="2"/>
      <c r="BZQ59" s="2"/>
      <c r="BZS59" s="2"/>
      <c r="BZU59" s="2"/>
      <c r="BZW59" s="2"/>
      <c r="BZY59" s="2"/>
      <c r="CAA59" s="2"/>
      <c r="CAC59" s="2"/>
      <c r="CAE59" s="2"/>
      <c r="CAG59" s="2"/>
      <c r="CAI59" s="2"/>
      <c r="CAK59" s="2"/>
      <c r="CAM59" s="2"/>
      <c r="CAO59" s="2"/>
      <c r="CAQ59" s="2"/>
      <c r="CAS59" s="2"/>
      <c r="CAU59" s="2"/>
      <c r="CAW59" s="2"/>
      <c r="CAY59" s="2"/>
      <c r="CBA59" s="2"/>
      <c r="CBC59" s="2"/>
      <c r="CBE59" s="2"/>
      <c r="CBG59" s="2"/>
      <c r="CBI59" s="2"/>
      <c r="CBK59" s="2"/>
      <c r="CBM59" s="2"/>
      <c r="CBO59" s="2"/>
      <c r="CBQ59" s="2"/>
      <c r="CBS59" s="2"/>
      <c r="CBU59" s="2"/>
      <c r="CBW59" s="2"/>
      <c r="CBY59" s="2"/>
      <c r="CCA59" s="2"/>
      <c r="CCC59" s="2"/>
      <c r="CCE59" s="2"/>
      <c r="CCG59" s="2"/>
      <c r="CCI59" s="2"/>
      <c r="CCK59" s="2"/>
      <c r="CCM59" s="2"/>
      <c r="CCO59" s="2"/>
      <c r="CCQ59" s="2"/>
      <c r="CCS59" s="2"/>
      <c r="CCU59" s="2"/>
      <c r="CCW59" s="2"/>
      <c r="CCY59" s="2"/>
      <c r="CDA59" s="2"/>
      <c r="CDC59" s="2"/>
      <c r="CDE59" s="2"/>
      <c r="CDG59" s="2"/>
      <c r="CDI59" s="2"/>
      <c r="CDK59" s="2"/>
      <c r="CDM59" s="2"/>
      <c r="CDO59" s="2"/>
      <c r="CDQ59" s="2"/>
      <c r="CDS59" s="2"/>
      <c r="CDU59" s="2"/>
      <c r="CDW59" s="2"/>
      <c r="CDY59" s="2"/>
      <c r="CEA59" s="2"/>
      <c r="CEC59" s="2"/>
      <c r="CEE59" s="2"/>
      <c r="CEG59" s="2"/>
      <c r="CEI59" s="2"/>
      <c r="CEK59" s="2"/>
      <c r="CEM59" s="2"/>
      <c r="CEO59" s="2"/>
      <c r="CEQ59" s="2"/>
      <c r="CES59" s="2"/>
      <c r="CEU59" s="2"/>
      <c r="CEW59" s="2"/>
      <c r="CEY59" s="2"/>
      <c r="CFA59" s="2"/>
      <c r="CFC59" s="2"/>
      <c r="CFE59" s="2"/>
      <c r="CFG59" s="2"/>
      <c r="CFI59" s="2"/>
      <c r="CFK59" s="2"/>
      <c r="CFM59" s="2"/>
      <c r="CFO59" s="2"/>
      <c r="CFQ59" s="2"/>
      <c r="CFS59" s="2"/>
      <c r="CFU59" s="2"/>
      <c r="CFW59" s="2"/>
      <c r="CFY59" s="2"/>
      <c r="CGA59" s="2"/>
      <c r="CGC59" s="2"/>
      <c r="CGE59" s="2"/>
      <c r="CGG59" s="2"/>
      <c r="CGI59" s="2"/>
      <c r="CGK59" s="2"/>
      <c r="CGM59" s="2"/>
      <c r="CGO59" s="2"/>
      <c r="CGQ59" s="2"/>
      <c r="CGS59" s="2"/>
      <c r="CGU59" s="2"/>
      <c r="CGW59" s="2"/>
      <c r="CGY59" s="2"/>
      <c r="CHA59" s="2"/>
      <c r="CHC59" s="2"/>
      <c r="CHE59" s="2"/>
      <c r="CHG59" s="2"/>
      <c r="CHI59" s="2"/>
      <c r="CHK59" s="2"/>
      <c r="CHM59" s="2"/>
      <c r="CHO59" s="2"/>
      <c r="CHQ59" s="2"/>
      <c r="CHS59" s="2"/>
      <c r="CHU59" s="2"/>
      <c r="CHW59" s="2"/>
      <c r="CHY59" s="2"/>
      <c r="CIA59" s="2"/>
      <c r="CIC59" s="2"/>
      <c r="CIE59" s="2"/>
      <c r="CIG59" s="2"/>
      <c r="CII59" s="2"/>
      <c r="CIK59" s="2"/>
      <c r="CIM59" s="2"/>
      <c r="CIO59" s="2"/>
      <c r="CIQ59" s="2"/>
      <c r="CIS59" s="2"/>
      <c r="CIU59" s="2"/>
      <c r="CIW59" s="2"/>
      <c r="CIY59" s="2"/>
      <c r="CJA59" s="2"/>
      <c r="CJC59" s="2"/>
      <c r="CJE59" s="2"/>
      <c r="CJG59" s="2"/>
      <c r="CJI59" s="2"/>
      <c r="CJK59" s="2"/>
      <c r="CJM59" s="2"/>
      <c r="CJO59" s="2"/>
      <c r="CJQ59" s="2"/>
      <c r="CJS59" s="2"/>
      <c r="CJU59" s="2"/>
      <c r="CJW59" s="2"/>
      <c r="CJY59" s="2"/>
      <c r="CKA59" s="2"/>
      <c r="CKC59" s="2"/>
      <c r="CKE59" s="2"/>
      <c r="CKG59" s="2"/>
      <c r="CKI59" s="2"/>
      <c r="CKK59" s="2"/>
      <c r="CKM59" s="2"/>
      <c r="CKO59" s="2"/>
      <c r="CKQ59" s="2"/>
      <c r="CKS59" s="2"/>
      <c r="CKU59" s="2"/>
      <c r="CKW59" s="2"/>
      <c r="CKY59" s="2"/>
      <c r="CLA59" s="2"/>
      <c r="CLC59" s="2"/>
      <c r="CLE59" s="2"/>
      <c r="CLG59" s="2"/>
      <c r="CLI59" s="2"/>
      <c r="CLK59" s="2"/>
      <c r="CLM59" s="2"/>
      <c r="CLO59" s="2"/>
      <c r="CLQ59" s="2"/>
      <c r="CLS59" s="2"/>
      <c r="CLU59" s="2"/>
      <c r="CLW59" s="2"/>
      <c r="CLY59" s="2"/>
      <c r="CMA59" s="2"/>
      <c r="CMC59" s="2"/>
      <c r="CME59" s="2"/>
      <c r="CMG59" s="2"/>
      <c r="CMI59" s="2"/>
      <c r="CMK59" s="2"/>
      <c r="CMM59" s="2"/>
      <c r="CMO59" s="2"/>
      <c r="CMQ59" s="2"/>
      <c r="CMS59" s="2"/>
      <c r="CMU59" s="2"/>
      <c r="CMW59" s="2"/>
      <c r="CMY59" s="2"/>
      <c r="CNA59" s="2"/>
      <c r="CNC59" s="2"/>
      <c r="CNE59" s="2"/>
      <c r="CNG59" s="2"/>
      <c r="CNI59" s="2"/>
      <c r="CNK59" s="2"/>
      <c r="CNM59" s="2"/>
      <c r="CNO59" s="2"/>
      <c r="CNQ59" s="2"/>
      <c r="CNS59" s="2"/>
      <c r="CNU59" s="2"/>
      <c r="CNW59" s="2"/>
      <c r="CNY59" s="2"/>
      <c r="COA59" s="2"/>
      <c r="COC59" s="2"/>
      <c r="COE59" s="2"/>
      <c r="COG59" s="2"/>
      <c r="COI59" s="2"/>
      <c r="COK59" s="2"/>
      <c r="COM59" s="2"/>
      <c r="COO59" s="2"/>
      <c r="COQ59" s="2"/>
      <c r="COS59" s="2"/>
      <c r="COU59" s="2"/>
      <c r="COW59" s="2"/>
      <c r="COY59" s="2"/>
      <c r="CPA59" s="2"/>
      <c r="CPC59" s="2"/>
      <c r="CPE59" s="2"/>
      <c r="CPG59" s="2"/>
      <c r="CPI59" s="2"/>
      <c r="CPK59" s="2"/>
      <c r="CPM59" s="2"/>
      <c r="CPO59" s="2"/>
      <c r="CPQ59" s="2"/>
      <c r="CPS59" s="2"/>
      <c r="CPU59" s="2"/>
      <c r="CPW59" s="2"/>
      <c r="CPY59" s="2"/>
      <c r="CQA59" s="2"/>
      <c r="CQC59" s="2"/>
      <c r="CQE59" s="2"/>
      <c r="CQG59" s="2"/>
      <c r="CQI59" s="2"/>
      <c r="CQK59" s="2"/>
      <c r="CQM59" s="2"/>
      <c r="CQO59" s="2"/>
      <c r="CQQ59" s="2"/>
      <c r="CQS59" s="2"/>
      <c r="CQU59" s="2"/>
      <c r="CQW59" s="2"/>
      <c r="CQY59" s="2"/>
      <c r="CRA59" s="2"/>
      <c r="CRC59" s="2"/>
      <c r="CRE59" s="2"/>
      <c r="CRG59" s="2"/>
      <c r="CRI59" s="2"/>
      <c r="CRK59" s="2"/>
      <c r="CRM59" s="2"/>
      <c r="CRO59" s="2"/>
      <c r="CRQ59" s="2"/>
      <c r="CRS59" s="2"/>
      <c r="CRU59" s="2"/>
      <c r="CRW59" s="2"/>
      <c r="CRY59" s="2"/>
      <c r="CSA59" s="2"/>
      <c r="CSC59" s="2"/>
      <c r="CSE59" s="2"/>
      <c r="CSG59" s="2"/>
      <c r="CSI59" s="2"/>
      <c r="CSK59" s="2"/>
      <c r="CSM59" s="2"/>
      <c r="CSO59" s="2"/>
      <c r="CSQ59" s="2"/>
      <c r="CSS59" s="2"/>
      <c r="CSU59" s="2"/>
      <c r="CSW59" s="2"/>
      <c r="CSY59" s="2"/>
      <c r="CTA59" s="2"/>
      <c r="CTC59" s="2"/>
      <c r="CTE59" s="2"/>
      <c r="CTG59" s="2"/>
      <c r="CTI59" s="2"/>
      <c r="CTK59" s="2"/>
      <c r="CTM59" s="2"/>
      <c r="CTO59" s="2"/>
      <c r="CTQ59" s="2"/>
      <c r="CTS59" s="2"/>
      <c r="CTU59" s="2"/>
      <c r="CTW59" s="2"/>
      <c r="CTY59" s="2"/>
      <c r="CUA59" s="2"/>
      <c r="CUC59" s="2"/>
      <c r="CUE59" s="2"/>
      <c r="CUG59" s="2"/>
      <c r="CUI59" s="2"/>
      <c r="CUK59" s="2"/>
      <c r="CUM59" s="2"/>
      <c r="CUO59" s="2"/>
      <c r="CUQ59" s="2"/>
      <c r="CUS59" s="2"/>
      <c r="CUU59" s="2"/>
      <c r="CUW59" s="2"/>
      <c r="CUY59" s="2"/>
      <c r="CVA59" s="2"/>
      <c r="CVC59" s="2"/>
      <c r="CVE59" s="2"/>
      <c r="CVG59" s="2"/>
      <c r="CVI59" s="2"/>
      <c r="CVK59" s="2"/>
      <c r="CVM59" s="2"/>
      <c r="CVO59" s="2"/>
      <c r="CVQ59" s="2"/>
      <c r="CVS59" s="2"/>
      <c r="CVU59" s="2"/>
      <c r="CVW59" s="2"/>
      <c r="CVY59" s="2"/>
      <c r="CWA59" s="2"/>
      <c r="CWC59" s="2"/>
      <c r="CWE59" s="2"/>
      <c r="CWG59" s="2"/>
      <c r="CWI59" s="2"/>
      <c r="CWK59" s="2"/>
      <c r="CWM59" s="2"/>
      <c r="CWO59" s="2"/>
      <c r="CWQ59" s="2"/>
      <c r="CWS59" s="2"/>
      <c r="CWU59" s="2"/>
      <c r="CWW59" s="2"/>
      <c r="CWY59" s="2"/>
      <c r="CXA59" s="2"/>
      <c r="CXC59" s="2"/>
      <c r="CXE59" s="2"/>
      <c r="CXG59" s="2"/>
      <c r="CXI59" s="2"/>
      <c r="CXK59" s="2"/>
      <c r="CXM59" s="2"/>
      <c r="CXO59" s="2"/>
      <c r="CXQ59" s="2"/>
      <c r="CXS59" s="2"/>
      <c r="CXU59" s="2"/>
      <c r="CXW59" s="2"/>
      <c r="CXY59" s="2"/>
      <c r="CYA59" s="2"/>
      <c r="CYC59" s="2"/>
      <c r="CYE59" s="2"/>
      <c r="CYG59" s="2"/>
      <c r="CYI59" s="2"/>
      <c r="CYK59" s="2"/>
      <c r="CYM59" s="2"/>
      <c r="CYO59" s="2"/>
      <c r="CYQ59" s="2"/>
      <c r="CYS59" s="2"/>
      <c r="CYU59" s="2"/>
      <c r="CYW59" s="2"/>
      <c r="CYY59" s="2"/>
      <c r="CZA59" s="2"/>
      <c r="CZC59" s="2"/>
      <c r="CZE59" s="2"/>
      <c r="CZG59" s="2"/>
      <c r="CZI59" s="2"/>
      <c r="CZK59" s="2"/>
      <c r="CZM59" s="2"/>
      <c r="CZO59" s="2"/>
      <c r="CZQ59" s="2"/>
      <c r="CZS59" s="2"/>
      <c r="CZU59" s="2"/>
      <c r="CZW59" s="2"/>
      <c r="CZY59" s="2"/>
      <c r="DAA59" s="2"/>
      <c r="DAC59" s="2"/>
      <c r="DAE59" s="2"/>
      <c r="DAG59" s="2"/>
      <c r="DAI59" s="2"/>
      <c r="DAK59" s="2"/>
      <c r="DAM59" s="2"/>
      <c r="DAO59" s="2"/>
      <c r="DAQ59" s="2"/>
      <c r="DAS59" s="2"/>
      <c r="DAU59" s="2"/>
      <c r="DAW59" s="2"/>
      <c r="DAY59" s="2"/>
      <c r="DBA59" s="2"/>
      <c r="DBC59" s="2"/>
      <c r="DBE59" s="2"/>
      <c r="DBG59" s="2"/>
      <c r="DBI59" s="2"/>
      <c r="DBK59" s="2"/>
      <c r="DBM59" s="2"/>
      <c r="DBO59" s="2"/>
      <c r="DBQ59" s="2"/>
      <c r="DBS59" s="2"/>
      <c r="DBU59" s="2"/>
      <c r="DBW59" s="2"/>
      <c r="DBY59" s="2"/>
      <c r="DCA59" s="2"/>
      <c r="DCC59" s="2"/>
      <c r="DCE59" s="2"/>
      <c r="DCG59" s="2"/>
      <c r="DCI59" s="2"/>
      <c r="DCK59" s="2"/>
      <c r="DCM59" s="2"/>
      <c r="DCO59" s="2"/>
      <c r="DCQ59" s="2"/>
      <c r="DCS59" s="2"/>
      <c r="DCU59" s="2"/>
      <c r="DCW59" s="2"/>
      <c r="DCY59" s="2"/>
      <c r="DDA59" s="2"/>
      <c r="DDC59" s="2"/>
      <c r="DDE59" s="2"/>
      <c r="DDG59" s="2"/>
      <c r="DDI59" s="2"/>
      <c r="DDK59" s="2"/>
      <c r="DDM59" s="2"/>
      <c r="DDO59" s="2"/>
      <c r="DDQ59" s="2"/>
      <c r="DDS59" s="2"/>
      <c r="DDU59" s="2"/>
      <c r="DDW59" s="2"/>
      <c r="DDY59" s="2"/>
      <c r="DEA59" s="2"/>
      <c r="DEC59" s="2"/>
      <c r="DEE59" s="2"/>
      <c r="DEG59" s="2"/>
      <c r="DEI59" s="2"/>
      <c r="DEK59" s="2"/>
      <c r="DEM59" s="2"/>
      <c r="DEO59" s="2"/>
      <c r="DEQ59" s="2"/>
      <c r="DES59" s="2"/>
      <c r="DEU59" s="2"/>
      <c r="DEW59" s="2"/>
      <c r="DEY59" s="2"/>
      <c r="DFA59" s="2"/>
      <c r="DFC59" s="2"/>
      <c r="DFE59" s="2"/>
      <c r="DFG59" s="2"/>
      <c r="DFI59" s="2"/>
      <c r="DFK59" s="2"/>
      <c r="DFM59" s="2"/>
      <c r="DFO59" s="2"/>
      <c r="DFQ59" s="2"/>
      <c r="DFS59" s="2"/>
      <c r="DFU59" s="2"/>
      <c r="DFW59" s="2"/>
      <c r="DFY59" s="2"/>
      <c r="DGA59" s="2"/>
      <c r="DGC59" s="2"/>
      <c r="DGE59" s="2"/>
      <c r="DGG59" s="2"/>
      <c r="DGI59" s="2"/>
      <c r="DGK59" s="2"/>
      <c r="DGM59" s="2"/>
      <c r="DGO59" s="2"/>
      <c r="DGQ59" s="2"/>
      <c r="DGS59" s="2"/>
      <c r="DGU59" s="2"/>
      <c r="DGW59" s="2"/>
      <c r="DGY59" s="2"/>
      <c r="DHA59" s="2"/>
      <c r="DHC59" s="2"/>
      <c r="DHE59" s="2"/>
      <c r="DHG59" s="2"/>
      <c r="DHI59" s="2"/>
      <c r="DHK59" s="2"/>
      <c r="DHM59" s="2"/>
      <c r="DHO59" s="2"/>
      <c r="DHQ59" s="2"/>
      <c r="DHS59" s="2"/>
      <c r="DHU59" s="2"/>
      <c r="DHW59" s="2"/>
      <c r="DHY59" s="2"/>
      <c r="DIA59" s="2"/>
      <c r="DIC59" s="2"/>
      <c r="DIE59" s="2"/>
      <c r="DIG59" s="2"/>
      <c r="DII59" s="2"/>
      <c r="DIK59" s="2"/>
      <c r="DIM59" s="2"/>
      <c r="DIO59" s="2"/>
      <c r="DIQ59" s="2"/>
      <c r="DIS59" s="2"/>
      <c r="DIU59" s="2"/>
      <c r="DIW59" s="2"/>
      <c r="DIY59" s="2"/>
      <c r="DJA59" s="2"/>
      <c r="DJC59" s="2"/>
      <c r="DJE59" s="2"/>
      <c r="DJG59" s="2"/>
      <c r="DJI59" s="2"/>
      <c r="DJK59" s="2"/>
      <c r="DJM59" s="2"/>
      <c r="DJO59" s="2"/>
      <c r="DJQ59" s="2"/>
      <c r="DJS59" s="2"/>
      <c r="DJU59" s="2"/>
      <c r="DJW59" s="2"/>
      <c r="DJY59" s="2"/>
      <c r="DKA59" s="2"/>
      <c r="DKC59" s="2"/>
      <c r="DKE59" s="2"/>
      <c r="DKG59" s="2"/>
      <c r="DKI59" s="2"/>
      <c r="DKK59" s="2"/>
      <c r="DKM59" s="2"/>
      <c r="DKO59" s="2"/>
      <c r="DKQ59" s="2"/>
      <c r="DKS59" s="2"/>
      <c r="DKU59" s="2"/>
      <c r="DKW59" s="2"/>
      <c r="DKY59" s="2"/>
      <c r="DLA59" s="2"/>
      <c r="DLC59" s="2"/>
      <c r="DLE59" s="2"/>
      <c r="DLG59" s="2"/>
      <c r="DLI59" s="2"/>
      <c r="DLK59" s="2"/>
      <c r="DLM59" s="2"/>
      <c r="DLO59" s="2"/>
      <c r="DLQ59" s="2"/>
      <c r="DLS59" s="2"/>
      <c r="DLU59" s="2"/>
      <c r="DLW59" s="2"/>
      <c r="DLY59" s="2"/>
      <c r="DMA59" s="2"/>
      <c r="DMC59" s="2"/>
      <c r="DME59" s="2"/>
      <c r="DMG59" s="2"/>
      <c r="DMI59" s="2"/>
      <c r="DMK59" s="2"/>
      <c r="DMM59" s="2"/>
      <c r="DMO59" s="2"/>
      <c r="DMQ59" s="2"/>
      <c r="DMS59" s="2"/>
      <c r="DMU59" s="2"/>
      <c r="DMW59" s="2"/>
      <c r="DMY59" s="2"/>
      <c r="DNA59" s="2"/>
      <c r="DNC59" s="2"/>
      <c r="DNE59" s="2"/>
      <c r="DNG59" s="2"/>
      <c r="DNI59" s="2"/>
      <c r="DNK59" s="2"/>
      <c r="DNM59" s="2"/>
      <c r="DNO59" s="2"/>
      <c r="DNQ59" s="2"/>
      <c r="DNS59" s="2"/>
      <c r="DNU59" s="2"/>
      <c r="DNW59" s="2"/>
      <c r="DNY59" s="2"/>
      <c r="DOA59" s="2"/>
      <c r="DOC59" s="2"/>
      <c r="DOE59" s="2"/>
      <c r="DOG59" s="2"/>
      <c r="DOI59" s="2"/>
      <c r="DOK59" s="2"/>
      <c r="DOM59" s="2"/>
      <c r="DOO59" s="2"/>
      <c r="DOQ59" s="2"/>
      <c r="DOS59" s="2"/>
      <c r="DOU59" s="2"/>
      <c r="DOW59" s="2"/>
      <c r="DOY59" s="2"/>
      <c r="DPA59" s="2"/>
      <c r="DPC59" s="2"/>
      <c r="DPE59" s="2"/>
      <c r="DPG59" s="2"/>
      <c r="DPI59" s="2"/>
      <c r="DPK59" s="2"/>
      <c r="DPM59" s="2"/>
      <c r="DPO59" s="2"/>
      <c r="DPQ59" s="2"/>
      <c r="DPS59" s="2"/>
      <c r="DPU59" s="2"/>
      <c r="DPW59" s="2"/>
      <c r="DPY59" s="2"/>
      <c r="DQA59" s="2"/>
      <c r="DQC59" s="2"/>
      <c r="DQE59" s="2"/>
      <c r="DQG59" s="2"/>
      <c r="DQI59" s="2"/>
      <c r="DQK59" s="2"/>
      <c r="DQM59" s="2"/>
      <c r="DQO59" s="2"/>
      <c r="DQQ59" s="2"/>
      <c r="DQS59" s="2"/>
      <c r="DQU59" s="2"/>
      <c r="DQW59" s="2"/>
      <c r="DQY59" s="2"/>
      <c r="DRA59" s="2"/>
      <c r="DRC59" s="2"/>
      <c r="DRE59" s="2"/>
      <c r="DRG59" s="2"/>
      <c r="DRI59" s="2"/>
      <c r="DRK59" s="2"/>
      <c r="DRM59" s="2"/>
      <c r="DRO59" s="2"/>
      <c r="DRQ59" s="2"/>
      <c r="DRS59" s="2"/>
      <c r="DRU59" s="2"/>
      <c r="DRW59" s="2"/>
      <c r="DRY59" s="2"/>
      <c r="DSA59" s="2"/>
      <c r="DSC59" s="2"/>
      <c r="DSE59" s="2"/>
      <c r="DSG59" s="2"/>
      <c r="DSI59" s="2"/>
      <c r="DSK59" s="2"/>
      <c r="DSM59" s="2"/>
      <c r="DSO59" s="2"/>
      <c r="DSQ59" s="2"/>
      <c r="DSS59" s="2"/>
      <c r="DSU59" s="2"/>
      <c r="DSW59" s="2"/>
      <c r="DSY59" s="2"/>
      <c r="DTA59" s="2"/>
      <c r="DTC59" s="2"/>
      <c r="DTE59" s="2"/>
      <c r="DTG59" s="2"/>
      <c r="DTI59" s="2"/>
      <c r="DTK59" s="2"/>
      <c r="DTM59" s="2"/>
      <c r="DTO59" s="2"/>
      <c r="DTQ59" s="2"/>
      <c r="DTS59" s="2"/>
      <c r="DTU59" s="2"/>
      <c r="DTW59" s="2"/>
      <c r="DTY59" s="2"/>
      <c r="DUA59" s="2"/>
      <c r="DUC59" s="2"/>
      <c r="DUE59" s="2"/>
      <c r="DUG59" s="2"/>
      <c r="DUI59" s="2"/>
      <c r="DUK59" s="2"/>
      <c r="DUM59" s="2"/>
      <c r="DUO59" s="2"/>
      <c r="DUQ59" s="2"/>
      <c r="DUS59" s="2"/>
      <c r="DUU59" s="2"/>
      <c r="DUW59" s="2"/>
      <c r="DUY59" s="2"/>
      <c r="DVA59" s="2"/>
      <c r="DVC59" s="2"/>
      <c r="DVE59" s="2"/>
      <c r="DVG59" s="2"/>
      <c r="DVI59" s="2"/>
      <c r="DVK59" s="2"/>
      <c r="DVM59" s="2"/>
      <c r="DVO59" s="2"/>
      <c r="DVQ59" s="2"/>
      <c r="DVS59" s="2"/>
      <c r="DVU59" s="2"/>
      <c r="DVW59" s="2"/>
      <c r="DVY59" s="2"/>
      <c r="DWA59" s="2"/>
      <c r="DWC59" s="2"/>
      <c r="DWE59" s="2"/>
      <c r="DWG59" s="2"/>
      <c r="DWI59" s="2"/>
      <c r="DWK59" s="2"/>
      <c r="DWM59" s="2"/>
      <c r="DWO59" s="2"/>
      <c r="DWQ59" s="2"/>
      <c r="DWS59" s="2"/>
      <c r="DWU59" s="2"/>
      <c r="DWW59" s="2"/>
      <c r="DWY59" s="2"/>
      <c r="DXA59" s="2"/>
      <c r="DXC59" s="2"/>
      <c r="DXE59" s="2"/>
      <c r="DXG59" s="2"/>
      <c r="DXI59" s="2"/>
      <c r="DXK59" s="2"/>
      <c r="DXM59" s="2"/>
      <c r="DXO59" s="2"/>
      <c r="DXQ59" s="2"/>
      <c r="DXS59" s="2"/>
      <c r="DXU59" s="2"/>
      <c r="DXW59" s="2"/>
      <c r="DXY59" s="2"/>
      <c r="DYA59" s="2"/>
      <c r="DYC59" s="2"/>
      <c r="DYE59" s="2"/>
      <c r="DYG59" s="2"/>
      <c r="DYI59" s="2"/>
      <c r="DYK59" s="2"/>
      <c r="DYM59" s="2"/>
      <c r="DYO59" s="2"/>
      <c r="DYQ59" s="2"/>
      <c r="DYS59" s="2"/>
      <c r="DYU59" s="2"/>
      <c r="DYW59" s="2"/>
      <c r="DYY59" s="2"/>
      <c r="DZA59" s="2"/>
      <c r="DZC59" s="2"/>
      <c r="DZE59" s="2"/>
      <c r="DZG59" s="2"/>
      <c r="DZI59" s="2"/>
      <c r="DZK59" s="2"/>
      <c r="DZM59" s="2"/>
      <c r="DZO59" s="2"/>
      <c r="DZQ59" s="2"/>
      <c r="DZS59" s="2"/>
      <c r="DZU59" s="2"/>
      <c r="DZW59" s="2"/>
      <c r="DZY59" s="2"/>
      <c r="EAA59" s="2"/>
      <c r="EAC59" s="2"/>
      <c r="EAE59" s="2"/>
      <c r="EAG59" s="2"/>
      <c r="EAI59" s="2"/>
      <c r="EAK59" s="2"/>
      <c r="EAM59" s="2"/>
      <c r="EAO59" s="2"/>
      <c r="EAQ59" s="2"/>
      <c r="EAS59" s="2"/>
      <c r="EAU59" s="2"/>
      <c r="EAW59" s="2"/>
      <c r="EAY59" s="2"/>
      <c r="EBA59" s="2"/>
      <c r="EBC59" s="2"/>
      <c r="EBE59" s="2"/>
      <c r="EBG59" s="2"/>
      <c r="EBI59" s="2"/>
      <c r="EBK59" s="2"/>
      <c r="EBM59" s="2"/>
      <c r="EBO59" s="2"/>
      <c r="EBQ59" s="2"/>
      <c r="EBS59" s="2"/>
      <c r="EBU59" s="2"/>
      <c r="EBW59" s="2"/>
      <c r="EBY59" s="2"/>
      <c r="ECA59" s="2"/>
      <c r="ECC59" s="2"/>
      <c r="ECE59" s="2"/>
      <c r="ECG59" s="2"/>
      <c r="ECI59" s="2"/>
      <c r="ECK59" s="2"/>
      <c r="ECM59" s="2"/>
      <c r="ECO59" s="2"/>
      <c r="ECQ59" s="2"/>
      <c r="ECS59" s="2"/>
      <c r="ECU59" s="2"/>
      <c r="ECW59" s="2"/>
      <c r="ECY59" s="2"/>
      <c r="EDA59" s="2"/>
      <c r="EDC59" s="2"/>
      <c r="EDE59" s="2"/>
      <c r="EDG59" s="2"/>
      <c r="EDI59" s="2"/>
      <c r="EDK59" s="2"/>
      <c r="EDM59" s="2"/>
      <c r="EDO59" s="2"/>
      <c r="EDQ59" s="2"/>
      <c r="EDS59" s="2"/>
      <c r="EDU59" s="2"/>
      <c r="EDW59" s="2"/>
      <c r="EDY59" s="2"/>
      <c r="EEA59" s="2"/>
      <c r="EEC59" s="2"/>
      <c r="EEE59" s="2"/>
      <c r="EEG59" s="2"/>
      <c r="EEI59" s="2"/>
      <c r="EEK59" s="2"/>
      <c r="EEM59" s="2"/>
      <c r="EEO59" s="2"/>
      <c r="EEQ59" s="2"/>
      <c r="EES59" s="2"/>
      <c r="EEU59" s="2"/>
      <c r="EEW59" s="2"/>
      <c r="EEY59" s="2"/>
      <c r="EFA59" s="2"/>
      <c r="EFC59" s="2"/>
      <c r="EFE59" s="2"/>
      <c r="EFG59" s="2"/>
      <c r="EFI59" s="2"/>
      <c r="EFK59" s="2"/>
      <c r="EFM59" s="2"/>
      <c r="EFO59" s="2"/>
      <c r="EFQ59" s="2"/>
      <c r="EFS59" s="2"/>
      <c r="EFU59" s="2"/>
      <c r="EFW59" s="2"/>
      <c r="EFY59" s="2"/>
      <c r="EGA59" s="2"/>
      <c r="EGC59" s="2"/>
      <c r="EGE59" s="2"/>
      <c r="EGG59" s="2"/>
      <c r="EGI59" s="2"/>
      <c r="EGK59" s="2"/>
      <c r="EGM59" s="2"/>
      <c r="EGO59" s="2"/>
      <c r="EGQ59" s="2"/>
      <c r="EGS59" s="2"/>
      <c r="EGU59" s="2"/>
      <c r="EGW59" s="2"/>
      <c r="EGY59" s="2"/>
      <c r="EHA59" s="2"/>
      <c r="EHC59" s="2"/>
      <c r="EHE59" s="2"/>
      <c r="EHG59" s="2"/>
      <c r="EHI59" s="2"/>
      <c r="EHK59" s="2"/>
      <c r="EHM59" s="2"/>
      <c r="EHO59" s="2"/>
      <c r="EHQ59" s="2"/>
      <c r="EHS59" s="2"/>
      <c r="EHU59" s="2"/>
      <c r="EHW59" s="2"/>
      <c r="EHY59" s="2"/>
      <c r="EIA59" s="2"/>
      <c r="EIC59" s="2"/>
      <c r="EIE59" s="2"/>
      <c r="EIG59" s="2"/>
      <c r="EII59" s="2"/>
      <c r="EIK59" s="2"/>
      <c r="EIM59" s="2"/>
      <c r="EIO59" s="2"/>
      <c r="EIQ59" s="2"/>
      <c r="EIS59" s="2"/>
      <c r="EIU59" s="2"/>
      <c r="EIW59" s="2"/>
      <c r="EIY59" s="2"/>
      <c r="EJA59" s="2"/>
      <c r="EJC59" s="2"/>
      <c r="EJE59" s="2"/>
      <c r="EJG59" s="2"/>
      <c r="EJI59" s="2"/>
      <c r="EJK59" s="2"/>
      <c r="EJM59" s="2"/>
      <c r="EJO59" s="2"/>
      <c r="EJQ59" s="2"/>
      <c r="EJS59" s="2"/>
      <c r="EJU59" s="2"/>
      <c r="EJW59" s="2"/>
      <c r="EJY59" s="2"/>
      <c r="EKA59" s="2"/>
      <c r="EKC59" s="2"/>
      <c r="EKE59" s="2"/>
      <c r="EKG59" s="2"/>
      <c r="EKI59" s="2"/>
      <c r="EKK59" s="2"/>
      <c r="EKM59" s="2"/>
      <c r="EKO59" s="2"/>
      <c r="EKQ59" s="2"/>
      <c r="EKS59" s="2"/>
      <c r="EKU59" s="2"/>
      <c r="EKW59" s="2"/>
      <c r="EKY59" s="2"/>
      <c r="ELA59" s="2"/>
      <c r="ELC59" s="2"/>
      <c r="ELE59" s="2"/>
      <c r="ELG59" s="2"/>
      <c r="ELI59" s="2"/>
      <c r="ELK59" s="2"/>
      <c r="ELM59" s="2"/>
      <c r="ELO59" s="2"/>
      <c r="ELQ59" s="2"/>
      <c r="ELS59" s="2"/>
      <c r="ELU59" s="2"/>
      <c r="ELW59" s="2"/>
      <c r="ELY59" s="2"/>
      <c r="EMA59" s="2"/>
      <c r="EMC59" s="2"/>
      <c r="EME59" s="2"/>
      <c r="EMG59" s="2"/>
      <c r="EMI59" s="2"/>
      <c r="EMK59" s="2"/>
      <c r="EMM59" s="2"/>
      <c r="EMO59" s="2"/>
      <c r="EMQ59" s="2"/>
      <c r="EMS59" s="2"/>
      <c r="EMU59" s="2"/>
      <c r="EMW59" s="2"/>
      <c r="EMY59" s="2"/>
      <c r="ENA59" s="2"/>
      <c r="ENC59" s="2"/>
      <c r="ENE59" s="2"/>
      <c r="ENG59" s="2"/>
      <c r="ENI59" s="2"/>
      <c r="ENK59" s="2"/>
      <c r="ENM59" s="2"/>
      <c r="ENO59" s="2"/>
      <c r="ENQ59" s="2"/>
      <c r="ENS59" s="2"/>
      <c r="ENU59" s="2"/>
      <c r="ENW59" s="2"/>
      <c r="ENY59" s="2"/>
      <c r="EOA59" s="2"/>
      <c r="EOC59" s="2"/>
      <c r="EOE59" s="2"/>
      <c r="EOG59" s="2"/>
      <c r="EOI59" s="2"/>
      <c r="EOK59" s="2"/>
      <c r="EOM59" s="2"/>
      <c r="EOO59" s="2"/>
      <c r="EOQ59" s="2"/>
      <c r="EOS59" s="2"/>
      <c r="EOU59" s="2"/>
      <c r="EOW59" s="2"/>
      <c r="EOY59" s="2"/>
      <c r="EPA59" s="2"/>
      <c r="EPC59" s="2"/>
      <c r="EPE59" s="2"/>
      <c r="EPG59" s="2"/>
      <c r="EPI59" s="2"/>
      <c r="EPK59" s="2"/>
      <c r="EPM59" s="2"/>
      <c r="EPO59" s="2"/>
      <c r="EPQ59" s="2"/>
      <c r="EPS59" s="2"/>
      <c r="EPU59" s="2"/>
      <c r="EPW59" s="2"/>
      <c r="EPY59" s="2"/>
      <c r="EQA59" s="2"/>
      <c r="EQC59" s="2"/>
      <c r="EQE59" s="2"/>
      <c r="EQG59" s="2"/>
      <c r="EQI59" s="2"/>
      <c r="EQK59" s="2"/>
      <c r="EQM59" s="2"/>
      <c r="EQO59" s="2"/>
      <c r="EQQ59" s="2"/>
      <c r="EQS59" s="2"/>
      <c r="EQU59" s="2"/>
      <c r="EQW59" s="2"/>
      <c r="EQY59" s="2"/>
      <c r="ERA59" s="2"/>
      <c r="ERC59" s="2"/>
      <c r="ERE59" s="2"/>
      <c r="ERG59" s="2"/>
      <c r="ERI59" s="2"/>
      <c r="ERK59" s="2"/>
      <c r="ERM59" s="2"/>
      <c r="ERO59" s="2"/>
      <c r="ERQ59" s="2"/>
      <c r="ERS59" s="2"/>
      <c r="ERU59" s="2"/>
      <c r="ERW59" s="2"/>
      <c r="ERY59" s="2"/>
      <c r="ESA59" s="2"/>
      <c r="ESC59" s="2"/>
      <c r="ESE59" s="2"/>
      <c r="ESG59" s="2"/>
      <c r="ESI59" s="2"/>
      <c r="ESK59" s="2"/>
      <c r="ESM59" s="2"/>
      <c r="ESO59" s="2"/>
      <c r="ESQ59" s="2"/>
      <c r="ESS59" s="2"/>
      <c r="ESU59" s="2"/>
      <c r="ESW59" s="2"/>
      <c r="ESY59" s="2"/>
      <c r="ETA59" s="2"/>
      <c r="ETC59" s="2"/>
      <c r="ETE59" s="2"/>
      <c r="ETG59" s="2"/>
      <c r="ETI59" s="2"/>
      <c r="ETK59" s="2"/>
      <c r="ETM59" s="2"/>
      <c r="ETO59" s="2"/>
      <c r="ETQ59" s="2"/>
      <c r="ETS59" s="2"/>
      <c r="ETU59" s="2"/>
      <c r="ETW59" s="2"/>
      <c r="ETY59" s="2"/>
      <c r="EUA59" s="2"/>
      <c r="EUC59" s="2"/>
      <c r="EUE59" s="2"/>
      <c r="EUG59" s="2"/>
      <c r="EUI59" s="2"/>
      <c r="EUK59" s="2"/>
      <c r="EUM59" s="2"/>
      <c r="EUO59" s="2"/>
      <c r="EUQ59" s="2"/>
      <c r="EUS59" s="2"/>
      <c r="EUU59" s="2"/>
      <c r="EUW59" s="2"/>
      <c r="EUY59" s="2"/>
      <c r="EVA59" s="2"/>
      <c r="EVC59" s="2"/>
      <c r="EVE59" s="2"/>
      <c r="EVG59" s="2"/>
      <c r="EVI59" s="2"/>
      <c r="EVK59" s="2"/>
      <c r="EVM59" s="2"/>
      <c r="EVO59" s="2"/>
      <c r="EVQ59" s="2"/>
      <c r="EVS59" s="2"/>
      <c r="EVU59" s="2"/>
      <c r="EVW59" s="2"/>
      <c r="EVY59" s="2"/>
      <c r="EWA59" s="2"/>
      <c r="EWC59" s="2"/>
      <c r="EWE59" s="2"/>
      <c r="EWG59" s="2"/>
      <c r="EWI59" s="2"/>
      <c r="EWK59" s="2"/>
      <c r="EWM59" s="2"/>
      <c r="EWO59" s="2"/>
      <c r="EWQ59" s="2"/>
      <c r="EWS59" s="2"/>
      <c r="EWU59" s="2"/>
      <c r="EWW59" s="2"/>
      <c r="EWY59" s="2"/>
      <c r="EXA59" s="2"/>
      <c r="EXC59" s="2"/>
      <c r="EXE59" s="2"/>
      <c r="EXG59" s="2"/>
      <c r="EXI59" s="2"/>
      <c r="EXK59" s="2"/>
      <c r="EXM59" s="2"/>
      <c r="EXO59" s="2"/>
      <c r="EXQ59" s="2"/>
      <c r="EXS59" s="2"/>
      <c r="EXU59" s="2"/>
      <c r="EXW59" s="2"/>
      <c r="EXY59" s="2"/>
      <c r="EYA59" s="2"/>
      <c r="EYC59" s="2"/>
      <c r="EYE59" s="2"/>
      <c r="EYG59" s="2"/>
      <c r="EYI59" s="2"/>
      <c r="EYK59" s="2"/>
      <c r="EYM59" s="2"/>
      <c r="EYO59" s="2"/>
      <c r="EYQ59" s="2"/>
      <c r="EYS59" s="2"/>
      <c r="EYU59" s="2"/>
      <c r="EYW59" s="2"/>
      <c r="EYY59" s="2"/>
      <c r="EZA59" s="2"/>
      <c r="EZC59" s="2"/>
      <c r="EZE59" s="2"/>
      <c r="EZG59" s="2"/>
      <c r="EZI59" s="2"/>
      <c r="EZK59" s="2"/>
      <c r="EZM59" s="2"/>
      <c r="EZO59" s="2"/>
      <c r="EZQ59" s="2"/>
      <c r="EZS59" s="2"/>
      <c r="EZU59" s="2"/>
      <c r="EZW59" s="2"/>
      <c r="EZY59" s="2"/>
      <c r="FAA59" s="2"/>
      <c r="FAC59" s="2"/>
      <c r="FAE59" s="2"/>
      <c r="FAG59" s="2"/>
      <c r="FAI59" s="2"/>
      <c r="FAK59" s="2"/>
      <c r="FAM59" s="2"/>
      <c r="FAO59" s="2"/>
      <c r="FAQ59" s="2"/>
      <c r="FAS59" s="2"/>
      <c r="FAU59" s="2"/>
      <c r="FAW59" s="2"/>
      <c r="FAY59" s="2"/>
      <c r="FBA59" s="2"/>
      <c r="FBC59" s="2"/>
      <c r="FBE59" s="2"/>
      <c r="FBG59" s="2"/>
      <c r="FBI59" s="2"/>
      <c r="FBK59" s="2"/>
      <c r="FBM59" s="2"/>
      <c r="FBO59" s="2"/>
      <c r="FBQ59" s="2"/>
      <c r="FBS59" s="2"/>
      <c r="FBU59" s="2"/>
      <c r="FBW59" s="2"/>
      <c r="FBY59" s="2"/>
      <c r="FCA59" s="2"/>
      <c r="FCC59" s="2"/>
      <c r="FCE59" s="2"/>
      <c r="FCG59" s="2"/>
      <c r="FCI59" s="2"/>
      <c r="FCK59" s="2"/>
      <c r="FCM59" s="2"/>
      <c r="FCO59" s="2"/>
      <c r="FCQ59" s="2"/>
      <c r="FCS59" s="2"/>
      <c r="FCU59" s="2"/>
      <c r="FCW59" s="2"/>
      <c r="FCY59" s="2"/>
      <c r="FDA59" s="2"/>
      <c r="FDC59" s="2"/>
      <c r="FDE59" s="2"/>
      <c r="FDG59" s="2"/>
      <c r="FDI59" s="2"/>
      <c r="FDK59" s="2"/>
      <c r="FDM59" s="2"/>
      <c r="FDO59" s="2"/>
      <c r="FDQ59" s="2"/>
      <c r="FDS59" s="2"/>
      <c r="FDU59" s="2"/>
      <c r="FDW59" s="2"/>
      <c r="FDY59" s="2"/>
      <c r="FEA59" s="2"/>
      <c r="FEC59" s="2"/>
      <c r="FEE59" s="2"/>
      <c r="FEG59" s="2"/>
      <c r="FEI59" s="2"/>
      <c r="FEK59" s="2"/>
      <c r="FEM59" s="2"/>
      <c r="FEO59" s="2"/>
      <c r="FEQ59" s="2"/>
      <c r="FES59" s="2"/>
      <c r="FEU59" s="2"/>
      <c r="FEW59" s="2"/>
      <c r="FEY59" s="2"/>
      <c r="FFA59" s="2"/>
      <c r="FFC59" s="2"/>
      <c r="FFE59" s="2"/>
      <c r="FFG59" s="2"/>
      <c r="FFI59" s="2"/>
      <c r="FFK59" s="2"/>
      <c r="FFM59" s="2"/>
      <c r="FFO59" s="2"/>
      <c r="FFQ59" s="2"/>
      <c r="FFS59" s="2"/>
      <c r="FFU59" s="2"/>
      <c r="FFW59" s="2"/>
      <c r="FFY59" s="2"/>
      <c r="FGA59" s="2"/>
      <c r="FGC59" s="2"/>
      <c r="FGE59" s="2"/>
      <c r="FGG59" s="2"/>
      <c r="FGI59" s="2"/>
      <c r="FGK59" s="2"/>
      <c r="FGM59" s="2"/>
      <c r="FGO59" s="2"/>
      <c r="FGQ59" s="2"/>
      <c r="FGS59" s="2"/>
      <c r="FGU59" s="2"/>
      <c r="FGW59" s="2"/>
      <c r="FGY59" s="2"/>
      <c r="FHA59" s="2"/>
      <c r="FHC59" s="2"/>
      <c r="FHE59" s="2"/>
      <c r="FHG59" s="2"/>
      <c r="FHI59" s="2"/>
      <c r="FHK59" s="2"/>
      <c r="FHM59" s="2"/>
      <c r="FHO59" s="2"/>
      <c r="FHQ59" s="2"/>
      <c r="FHS59" s="2"/>
      <c r="FHU59" s="2"/>
      <c r="FHW59" s="2"/>
      <c r="FHY59" s="2"/>
      <c r="FIA59" s="2"/>
      <c r="FIC59" s="2"/>
      <c r="FIE59" s="2"/>
      <c r="FIG59" s="2"/>
      <c r="FII59" s="2"/>
      <c r="FIK59" s="2"/>
      <c r="FIM59" s="2"/>
      <c r="FIO59" s="2"/>
      <c r="FIQ59" s="2"/>
      <c r="FIS59" s="2"/>
      <c r="FIU59" s="2"/>
      <c r="FIW59" s="2"/>
      <c r="FIY59" s="2"/>
      <c r="FJA59" s="2"/>
      <c r="FJC59" s="2"/>
      <c r="FJE59" s="2"/>
      <c r="FJG59" s="2"/>
      <c r="FJI59" s="2"/>
      <c r="FJK59" s="2"/>
      <c r="FJM59" s="2"/>
      <c r="FJO59" s="2"/>
      <c r="FJQ59" s="2"/>
      <c r="FJS59" s="2"/>
      <c r="FJU59" s="2"/>
      <c r="FJW59" s="2"/>
      <c r="FJY59" s="2"/>
      <c r="FKA59" s="2"/>
      <c r="FKC59" s="2"/>
      <c r="FKE59" s="2"/>
      <c r="FKG59" s="2"/>
      <c r="FKI59" s="2"/>
      <c r="FKK59" s="2"/>
      <c r="FKM59" s="2"/>
      <c r="FKO59" s="2"/>
      <c r="FKQ59" s="2"/>
      <c r="FKS59" s="2"/>
      <c r="FKU59" s="2"/>
      <c r="FKW59" s="2"/>
      <c r="FKY59" s="2"/>
      <c r="FLA59" s="2"/>
      <c r="FLC59" s="2"/>
      <c r="FLE59" s="2"/>
      <c r="FLG59" s="2"/>
      <c r="FLI59" s="2"/>
      <c r="FLK59" s="2"/>
      <c r="FLM59" s="2"/>
      <c r="FLO59" s="2"/>
      <c r="FLQ59" s="2"/>
      <c r="FLS59" s="2"/>
      <c r="FLU59" s="2"/>
      <c r="FLW59" s="2"/>
      <c r="FLY59" s="2"/>
      <c r="FMA59" s="2"/>
      <c r="FMC59" s="2"/>
      <c r="FME59" s="2"/>
      <c r="FMG59" s="2"/>
      <c r="FMI59" s="2"/>
      <c r="FMK59" s="2"/>
      <c r="FMM59" s="2"/>
      <c r="FMO59" s="2"/>
      <c r="FMQ59" s="2"/>
      <c r="FMS59" s="2"/>
      <c r="FMU59" s="2"/>
      <c r="FMW59" s="2"/>
      <c r="FMY59" s="2"/>
      <c r="FNA59" s="2"/>
      <c r="FNC59" s="2"/>
      <c r="FNE59" s="2"/>
      <c r="FNG59" s="2"/>
      <c r="FNI59" s="2"/>
      <c r="FNK59" s="2"/>
      <c r="FNM59" s="2"/>
      <c r="FNO59" s="2"/>
      <c r="FNQ59" s="2"/>
      <c r="FNS59" s="2"/>
      <c r="FNU59" s="2"/>
      <c r="FNW59" s="2"/>
      <c r="FNY59" s="2"/>
      <c r="FOA59" s="2"/>
      <c r="FOC59" s="2"/>
      <c r="FOE59" s="2"/>
      <c r="FOG59" s="2"/>
      <c r="FOI59" s="2"/>
      <c r="FOK59" s="2"/>
      <c r="FOM59" s="2"/>
      <c r="FOO59" s="2"/>
      <c r="FOQ59" s="2"/>
      <c r="FOS59" s="2"/>
      <c r="FOU59" s="2"/>
      <c r="FOW59" s="2"/>
      <c r="FOY59" s="2"/>
      <c r="FPA59" s="2"/>
      <c r="FPC59" s="2"/>
      <c r="FPE59" s="2"/>
      <c r="FPG59" s="2"/>
      <c r="FPI59" s="2"/>
      <c r="FPK59" s="2"/>
      <c r="FPM59" s="2"/>
      <c r="FPO59" s="2"/>
      <c r="FPQ59" s="2"/>
      <c r="FPS59" s="2"/>
      <c r="FPU59" s="2"/>
      <c r="FPW59" s="2"/>
      <c r="FPY59" s="2"/>
      <c r="FQA59" s="2"/>
      <c r="FQC59" s="2"/>
      <c r="FQE59" s="2"/>
      <c r="FQG59" s="2"/>
      <c r="FQI59" s="2"/>
      <c r="FQK59" s="2"/>
      <c r="FQM59" s="2"/>
      <c r="FQO59" s="2"/>
      <c r="FQQ59" s="2"/>
      <c r="FQS59" s="2"/>
      <c r="FQU59" s="2"/>
      <c r="FQW59" s="2"/>
      <c r="FQY59" s="2"/>
      <c r="FRA59" s="2"/>
      <c r="FRC59" s="2"/>
      <c r="FRE59" s="2"/>
      <c r="FRG59" s="2"/>
      <c r="FRI59" s="2"/>
      <c r="FRK59" s="2"/>
      <c r="FRM59" s="2"/>
      <c r="FRO59" s="2"/>
      <c r="FRQ59" s="2"/>
      <c r="FRS59" s="2"/>
      <c r="FRU59" s="2"/>
      <c r="FRW59" s="2"/>
      <c r="FRY59" s="2"/>
      <c r="FSA59" s="2"/>
      <c r="FSC59" s="2"/>
      <c r="FSE59" s="2"/>
      <c r="FSG59" s="2"/>
      <c r="FSI59" s="2"/>
      <c r="FSK59" s="2"/>
      <c r="FSM59" s="2"/>
      <c r="FSO59" s="2"/>
      <c r="FSQ59" s="2"/>
      <c r="FSS59" s="2"/>
      <c r="FSU59" s="2"/>
      <c r="FSW59" s="2"/>
      <c r="FSY59" s="2"/>
      <c r="FTA59" s="2"/>
      <c r="FTC59" s="2"/>
      <c r="FTE59" s="2"/>
      <c r="FTG59" s="2"/>
      <c r="FTI59" s="2"/>
      <c r="FTK59" s="2"/>
      <c r="FTM59" s="2"/>
      <c r="FTO59" s="2"/>
      <c r="FTQ59" s="2"/>
      <c r="FTS59" s="2"/>
      <c r="FTU59" s="2"/>
      <c r="FTW59" s="2"/>
      <c r="FTY59" s="2"/>
      <c r="FUA59" s="2"/>
      <c r="FUC59" s="2"/>
      <c r="FUE59" s="2"/>
      <c r="FUG59" s="2"/>
      <c r="FUI59" s="2"/>
      <c r="FUK59" s="2"/>
      <c r="FUM59" s="2"/>
      <c r="FUO59" s="2"/>
      <c r="FUQ59" s="2"/>
      <c r="FUS59" s="2"/>
      <c r="FUU59" s="2"/>
      <c r="FUW59" s="2"/>
      <c r="FUY59" s="2"/>
      <c r="FVA59" s="2"/>
      <c r="FVC59" s="2"/>
      <c r="FVE59" s="2"/>
      <c r="FVG59" s="2"/>
      <c r="FVI59" s="2"/>
      <c r="FVK59" s="2"/>
      <c r="FVM59" s="2"/>
      <c r="FVO59" s="2"/>
      <c r="FVQ59" s="2"/>
      <c r="FVS59" s="2"/>
      <c r="FVU59" s="2"/>
      <c r="FVW59" s="2"/>
      <c r="FVY59" s="2"/>
      <c r="FWA59" s="2"/>
      <c r="FWC59" s="2"/>
      <c r="FWE59" s="2"/>
      <c r="FWG59" s="2"/>
      <c r="FWI59" s="2"/>
      <c r="FWK59" s="2"/>
      <c r="FWM59" s="2"/>
      <c r="FWO59" s="2"/>
      <c r="FWQ59" s="2"/>
      <c r="FWS59" s="2"/>
      <c r="FWU59" s="2"/>
      <c r="FWW59" s="2"/>
      <c r="FWY59" s="2"/>
      <c r="FXA59" s="2"/>
      <c r="FXC59" s="2"/>
      <c r="FXE59" s="2"/>
      <c r="FXG59" s="2"/>
      <c r="FXI59" s="2"/>
      <c r="FXK59" s="2"/>
      <c r="FXM59" s="2"/>
      <c r="FXO59" s="2"/>
      <c r="FXQ59" s="2"/>
      <c r="FXS59" s="2"/>
      <c r="FXU59" s="2"/>
      <c r="FXW59" s="2"/>
      <c r="FXY59" s="2"/>
      <c r="FYA59" s="2"/>
      <c r="FYC59" s="2"/>
      <c r="FYE59" s="2"/>
      <c r="FYG59" s="2"/>
      <c r="FYI59" s="2"/>
      <c r="FYK59" s="2"/>
      <c r="FYM59" s="2"/>
      <c r="FYO59" s="2"/>
      <c r="FYQ59" s="2"/>
      <c r="FYS59" s="2"/>
      <c r="FYU59" s="2"/>
      <c r="FYW59" s="2"/>
      <c r="FYY59" s="2"/>
      <c r="FZA59" s="2"/>
      <c r="FZC59" s="2"/>
      <c r="FZE59" s="2"/>
      <c r="FZG59" s="2"/>
      <c r="FZI59" s="2"/>
      <c r="FZK59" s="2"/>
      <c r="FZM59" s="2"/>
      <c r="FZO59" s="2"/>
      <c r="FZQ59" s="2"/>
      <c r="FZS59" s="2"/>
      <c r="FZU59" s="2"/>
      <c r="FZW59" s="2"/>
      <c r="FZY59" s="2"/>
      <c r="GAA59" s="2"/>
      <c r="GAC59" s="2"/>
      <c r="GAE59" s="2"/>
      <c r="GAG59" s="2"/>
      <c r="GAI59" s="2"/>
      <c r="GAK59" s="2"/>
      <c r="GAM59" s="2"/>
      <c r="GAO59" s="2"/>
      <c r="GAQ59" s="2"/>
      <c r="GAS59" s="2"/>
      <c r="GAU59" s="2"/>
      <c r="GAW59" s="2"/>
      <c r="GAY59" s="2"/>
      <c r="GBA59" s="2"/>
      <c r="GBC59" s="2"/>
      <c r="GBE59" s="2"/>
      <c r="GBG59" s="2"/>
      <c r="GBI59" s="2"/>
      <c r="GBK59" s="2"/>
      <c r="GBM59" s="2"/>
      <c r="GBO59" s="2"/>
      <c r="GBQ59" s="2"/>
      <c r="GBS59" s="2"/>
      <c r="GBU59" s="2"/>
      <c r="GBW59" s="2"/>
      <c r="GBY59" s="2"/>
      <c r="GCA59" s="2"/>
      <c r="GCC59" s="2"/>
      <c r="GCE59" s="2"/>
      <c r="GCG59" s="2"/>
      <c r="GCI59" s="2"/>
      <c r="GCK59" s="2"/>
      <c r="GCM59" s="2"/>
      <c r="GCO59" s="2"/>
      <c r="GCQ59" s="2"/>
      <c r="GCS59" s="2"/>
      <c r="GCU59" s="2"/>
      <c r="GCW59" s="2"/>
      <c r="GCY59" s="2"/>
      <c r="GDA59" s="2"/>
      <c r="GDC59" s="2"/>
      <c r="GDE59" s="2"/>
      <c r="GDG59" s="2"/>
      <c r="GDI59" s="2"/>
      <c r="GDK59" s="2"/>
      <c r="GDM59" s="2"/>
      <c r="GDO59" s="2"/>
      <c r="GDQ59" s="2"/>
      <c r="GDS59" s="2"/>
      <c r="GDU59" s="2"/>
      <c r="GDW59" s="2"/>
      <c r="GDY59" s="2"/>
      <c r="GEA59" s="2"/>
      <c r="GEC59" s="2"/>
      <c r="GEE59" s="2"/>
      <c r="GEG59" s="2"/>
      <c r="GEI59" s="2"/>
      <c r="GEK59" s="2"/>
      <c r="GEM59" s="2"/>
      <c r="GEO59" s="2"/>
      <c r="GEQ59" s="2"/>
      <c r="GES59" s="2"/>
      <c r="GEU59" s="2"/>
      <c r="GEW59" s="2"/>
      <c r="GEY59" s="2"/>
      <c r="GFA59" s="2"/>
      <c r="GFC59" s="2"/>
      <c r="GFE59" s="2"/>
      <c r="GFG59" s="2"/>
      <c r="GFI59" s="2"/>
      <c r="GFK59" s="2"/>
      <c r="GFM59" s="2"/>
      <c r="GFO59" s="2"/>
      <c r="GFQ59" s="2"/>
      <c r="GFS59" s="2"/>
      <c r="GFU59" s="2"/>
      <c r="GFW59" s="2"/>
      <c r="GFY59" s="2"/>
      <c r="GGA59" s="2"/>
      <c r="GGC59" s="2"/>
      <c r="GGE59" s="2"/>
      <c r="GGG59" s="2"/>
      <c r="GGI59" s="2"/>
      <c r="GGK59" s="2"/>
      <c r="GGM59" s="2"/>
      <c r="GGO59" s="2"/>
      <c r="GGQ59" s="2"/>
      <c r="GGS59" s="2"/>
      <c r="GGU59" s="2"/>
      <c r="GGW59" s="2"/>
      <c r="GGY59" s="2"/>
      <c r="GHA59" s="2"/>
      <c r="GHC59" s="2"/>
      <c r="GHE59" s="2"/>
      <c r="GHG59" s="2"/>
      <c r="GHI59" s="2"/>
      <c r="GHK59" s="2"/>
      <c r="GHM59" s="2"/>
      <c r="GHO59" s="2"/>
      <c r="GHQ59" s="2"/>
      <c r="GHS59" s="2"/>
      <c r="GHU59" s="2"/>
      <c r="GHW59" s="2"/>
      <c r="GHY59" s="2"/>
      <c r="GIA59" s="2"/>
      <c r="GIC59" s="2"/>
      <c r="GIE59" s="2"/>
      <c r="GIG59" s="2"/>
      <c r="GII59" s="2"/>
      <c r="GIK59" s="2"/>
      <c r="GIM59" s="2"/>
      <c r="GIO59" s="2"/>
      <c r="GIQ59" s="2"/>
      <c r="GIS59" s="2"/>
      <c r="GIU59" s="2"/>
      <c r="GIW59" s="2"/>
      <c r="GIY59" s="2"/>
      <c r="GJA59" s="2"/>
      <c r="GJC59" s="2"/>
      <c r="GJE59" s="2"/>
      <c r="GJG59" s="2"/>
      <c r="GJI59" s="2"/>
      <c r="GJK59" s="2"/>
      <c r="GJM59" s="2"/>
      <c r="GJO59" s="2"/>
      <c r="GJQ59" s="2"/>
      <c r="GJS59" s="2"/>
      <c r="GJU59" s="2"/>
      <c r="GJW59" s="2"/>
      <c r="GJY59" s="2"/>
      <c r="GKA59" s="2"/>
      <c r="GKC59" s="2"/>
      <c r="GKE59" s="2"/>
      <c r="GKG59" s="2"/>
      <c r="GKI59" s="2"/>
      <c r="GKK59" s="2"/>
      <c r="GKM59" s="2"/>
      <c r="GKO59" s="2"/>
      <c r="GKQ59" s="2"/>
      <c r="GKS59" s="2"/>
      <c r="GKU59" s="2"/>
      <c r="GKW59" s="2"/>
      <c r="GKY59" s="2"/>
      <c r="GLA59" s="2"/>
      <c r="GLC59" s="2"/>
      <c r="GLE59" s="2"/>
      <c r="GLG59" s="2"/>
      <c r="GLI59" s="2"/>
      <c r="GLK59" s="2"/>
      <c r="GLM59" s="2"/>
      <c r="GLO59" s="2"/>
      <c r="GLQ59" s="2"/>
      <c r="GLS59" s="2"/>
      <c r="GLU59" s="2"/>
      <c r="GLW59" s="2"/>
      <c r="GLY59" s="2"/>
      <c r="GMA59" s="2"/>
      <c r="GMC59" s="2"/>
      <c r="GME59" s="2"/>
      <c r="GMG59" s="2"/>
      <c r="GMI59" s="2"/>
      <c r="GMK59" s="2"/>
      <c r="GMM59" s="2"/>
      <c r="GMO59" s="2"/>
      <c r="GMQ59" s="2"/>
      <c r="GMS59" s="2"/>
      <c r="GMU59" s="2"/>
      <c r="GMW59" s="2"/>
      <c r="GMY59" s="2"/>
      <c r="GNA59" s="2"/>
      <c r="GNC59" s="2"/>
      <c r="GNE59" s="2"/>
      <c r="GNG59" s="2"/>
      <c r="GNI59" s="2"/>
      <c r="GNK59" s="2"/>
      <c r="GNM59" s="2"/>
      <c r="GNO59" s="2"/>
      <c r="GNQ59" s="2"/>
      <c r="GNS59" s="2"/>
      <c r="GNU59" s="2"/>
      <c r="GNW59" s="2"/>
      <c r="GNY59" s="2"/>
      <c r="GOA59" s="2"/>
      <c r="GOC59" s="2"/>
      <c r="GOE59" s="2"/>
      <c r="GOG59" s="2"/>
      <c r="GOI59" s="2"/>
      <c r="GOK59" s="2"/>
      <c r="GOM59" s="2"/>
      <c r="GOO59" s="2"/>
      <c r="GOQ59" s="2"/>
      <c r="GOS59" s="2"/>
      <c r="GOU59" s="2"/>
      <c r="GOW59" s="2"/>
      <c r="GOY59" s="2"/>
      <c r="GPA59" s="2"/>
      <c r="GPC59" s="2"/>
      <c r="GPE59" s="2"/>
      <c r="GPG59" s="2"/>
      <c r="GPI59" s="2"/>
      <c r="GPK59" s="2"/>
      <c r="GPM59" s="2"/>
      <c r="GPO59" s="2"/>
      <c r="GPQ59" s="2"/>
      <c r="GPS59" s="2"/>
      <c r="GPU59" s="2"/>
      <c r="GPW59" s="2"/>
      <c r="GPY59" s="2"/>
      <c r="GQA59" s="2"/>
      <c r="GQC59" s="2"/>
      <c r="GQE59" s="2"/>
      <c r="GQG59" s="2"/>
      <c r="GQI59" s="2"/>
      <c r="GQK59" s="2"/>
      <c r="GQM59" s="2"/>
      <c r="GQO59" s="2"/>
      <c r="GQQ59" s="2"/>
      <c r="GQS59" s="2"/>
      <c r="GQU59" s="2"/>
      <c r="GQW59" s="2"/>
      <c r="GQY59" s="2"/>
      <c r="GRA59" s="2"/>
      <c r="GRC59" s="2"/>
      <c r="GRE59" s="2"/>
      <c r="GRG59" s="2"/>
      <c r="GRI59" s="2"/>
      <c r="GRK59" s="2"/>
      <c r="GRM59" s="2"/>
      <c r="GRO59" s="2"/>
      <c r="GRQ59" s="2"/>
      <c r="GRS59" s="2"/>
      <c r="GRU59" s="2"/>
      <c r="GRW59" s="2"/>
      <c r="GRY59" s="2"/>
      <c r="GSA59" s="2"/>
      <c r="GSC59" s="2"/>
      <c r="GSE59" s="2"/>
      <c r="GSG59" s="2"/>
      <c r="GSI59" s="2"/>
      <c r="GSK59" s="2"/>
      <c r="GSM59" s="2"/>
      <c r="GSO59" s="2"/>
      <c r="GSQ59" s="2"/>
      <c r="GSS59" s="2"/>
      <c r="GSU59" s="2"/>
      <c r="GSW59" s="2"/>
      <c r="GSY59" s="2"/>
      <c r="GTA59" s="2"/>
      <c r="GTC59" s="2"/>
      <c r="GTE59" s="2"/>
      <c r="GTG59" s="2"/>
      <c r="GTI59" s="2"/>
      <c r="GTK59" s="2"/>
      <c r="GTM59" s="2"/>
      <c r="GTO59" s="2"/>
      <c r="GTQ59" s="2"/>
      <c r="GTS59" s="2"/>
      <c r="GTU59" s="2"/>
      <c r="GTW59" s="2"/>
      <c r="GTY59" s="2"/>
      <c r="GUA59" s="2"/>
      <c r="GUC59" s="2"/>
      <c r="GUE59" s="2"/>
      <c r="GUG59" s="2"/>
      <c r="GUI59" s="2"/>
      <c r="GUK59" s="2"/>
      <c r="GUM59" s="2"/>
      <c r="GUO59" s="2"/>
      <c r="GUQ59" s="2"/>
      <c r="GUS59" s="2"/>
      <c r="GUU59" s="2"/>
      <c r="GUW59" s="2"/>
      <c r="GUY59" s="2"/>
      <c r="GVA59" s="2"/>
      <c r="GVC59" s="2"/>
      <c r="GVE59" s="2"/>
      <c r="GVG59" s="2"/>
      <c r="GVI59" s="2"/>
      <c r="GVK59" s="2"/>
      <c r="GVM59" s="2"/>
      <c r="GVO59" s="2"/>
      <c r="GVQ59" s="2"/>
      <c r="GVS59" s="2"/>
      <c r="GVU59" s="2"/>
      <c r="GVW59" s="2"/>
      <c r="GVY59" s="2"/>
      <c r="GWA59" s="2"/>
      <c r="GWC59" s="2"/>
      <c r="GWE59" s="2"/>
      <c r="GWG59" s="2"/>
      <c r="GWI59" s="2"/>
      <c r="GWK59" s="2"/>
      <c r="GWM59" s="2"/>
      <c r="GWO59" s="2"/>
      <c r="GWQ59" s="2"/>
      <c r="GWS59" s="2"/>
      <c r="GWU59" s="2"/>
      <c r="GWW59" s="2"/>
      <c r="GWY59" s="2"/>
      <c r="GXA59" s="2"/>
      <c r="GXC59" s="2"/>
      <c r="GXE59" s="2"/>
      <c r="GXG59" s="2"/>
      <c r="GXI59" s="2"/>
      <c r="GXK59" s="2"/>
      <c r="GXM59" s="2"/>
      <c r="GXO59" s="2"/>
      <c r="GXQ59" s="2"/>
      <c r="GXS59" s="2"/>
      <c r="GXU59" s="2"/>
      <c r="GXW59" s="2"/>
      <c r="GXY59" s="2"/>
      <c r="GYA59" s="2"/>
      <c r="GYC59" s="2"/>
      <c r="GYE59" s="2"/>
      <c r="GYG59" s="2"/>
      <c r="GYI59" s="2"/>
      <c r="GYK59" s="2"/>
      <c r="GYM59" s="2"/>
      <c r="GYO59" s="2"/>
      <c r="GYQ59" s="2"/>
      <c r="GYS59" s="2"/>
      <c r="GYU59" s="2"/>
      <c r="GYW59" s="2"/>
      <c r="GYY59" s="2"/>
      <c r="GZA59" s="2"/>
      <c r="GZC59" s="2"/>
      <c r="GZE59" s="2"/>
      <c r="GZG59" s="2"/>
      <c r="GZI59" s="2"/>
      <c r="GZK59" s="2"/>
      <c r="GZM59" s="2"/>
      <c r="GZO59" s="2"/>
      <c r="GZQ59" s="2"/>
      <c r="GZS59" s="2"/>
      <c r="GZU59" s="2"/>
      <c r="GZW59" s="2"/>
      <c r="GZY59" s="2"/>
      <c r="HAA59" s="2"/>
      <c r="HAC59" s="2"/>
      <c r="HAE59" s="2"/>
      <c r="HAG59" s="2"/>
      <c r="HAI59" s="2"/>
      <c r="HAK59" s="2"/>
      <c r="HAM59" s="2"/>
      <c r="HAO59" s="2"/>
      <c r="HAQ59" s="2"/>
      <c r="HAS59" s="2"/>
      <c r="HAU59" s="2"/>
      <c r="HAW59" s="2"/>
      <c r="HAY59" s="2"/>
      <c r="HBA59" s="2"/>
      <c r="HBC59" s="2"/>
      <c r="HBE59" s="2"/>
      <c r="HBG59" s="2"/>
      <c r="HBI59" s="2"/>
      <c r="HBK59" s="2"/>
      <c r="HBM59" s="2"/>
      <c r="HBO59" s="2"/>
      <c r="HBQ59" s="2"/>
      <c r="HBS59" s="2"/>
      <c r="HBU59" s="2"/>
      <c r="HBW59" s="2"/>
      <c r="HBY59" s="2"/>
      <c r="HCA59" s="2"/>
      <c r="HCC59" s="2"/>
      <c r="HCE59" s="2"/>
      <c r="HCG59" s="2"/>
      <c r="HCI59" s="2"/>
      <c r="HCK59" s="2"/>
      <c r="HCM59" s="2"/>
      <c r="HCO59" s="2"/>
      <c r="HCQ59" s="2"/>
      <c r="HCS59" s="2"/>
      <c r="HCU59" s="2"/>
      <c r="HCW59" s="2"/>
      <c r="HCY59" s="2"/>
      <c r="HDA59" s="2"/>
      <c r="HDC59" s="2"/>
      <c r="HDE59" s="2"/>
      <c r="HDG59" s="2"/>
      <c r="HDI59" s="2"/>
      <c r="HDK59" s="2"/>
      <c r="HDM59" s="2"/>
      <c r="HDO59" s="2"/>
      <c r="HDQ59" s="2"/>
      <c r="HDS59" s="2"/>
      <c r="HDU59" s="2"/>
      <c r="HDW59" s="2"/>
      <c r="HDY59" s="2"/>
      <c r="HEA59" s="2"/>
      <c r="HEC59" s="2"/>
      <c r="HEE59" s="2"/>
      <c r="HEG59" s="2"/>
      <c r="HEI59" s="2"/>
      <c r="HEK59" s="2"/>
      <c r="HEM59" s="2"/>
      <c r="HEO59" s="2"/>
      <c r="HEQ59" s="2"/>
      <c r="HES59" s="2"/>
      <c r="HEU59" s="2"/>
      <c r="HEW59" s="2"/>
      <c r="HEY59" s="2"/>
      <c r="HFA59" s="2"/>
      <c r="HFC59" s="2"/>
      <c r="HFE59" s="2"/>
      <c r="HFG59" s="2"/>
      <c r="HFI59" s="2"/>
      <c r="HFK59" s="2"/>
      <c r="HFM59" s="2"/>
      <c r="HFO59" s="2"/>
      <c r="HFQ59" s="2"/>
      <c r="HFS59" s="2"/>
      <c r="HFU59" s="2"/>
      <c r="HFW59" s="2"/>
      <c r="HFY59" s="2"/>
      <c r="HGA59" s="2"/>
      <c r="HGC59" s="2"/>
      <c r="HGE59" s="2"/>
      <c r="HGG59" s="2"/>
      <c r="HGI59" s="2"/>
      <c r="HGK59" s="2"/>
      <c r="HGM59" s="2"/>
      <c r="HGO59" s="2"/>
      <c r="HGQ59" s="2"/>
      <c r="HGS59" s="2"/>
      <c r="HGU59" s="2"/>
      <c r="HGW59" s="2"/>
      <c r="HGY59" s="2"/>
      <c r="HHA59" s="2"/>
      <c r="HHC59" s="2"/>
      <c r="HHE59" s="2"/>
      <c r="HHG59" s="2"/>
      <c r="HHI59" s="2"/>
      <c r="HHK59" s="2"/>
      <c r="HHM59" s="2"/>
      <c r="HHO59" s="2"/>
      <c r="HHQ59" s="2"/>
      <c r="HHS59" s="2"/>
      <c r="HHU59" s="2"/>
      <c r="HHW59" s="2"/>
      <c r="HHY59" s="2"/>
      <c r="HIA59" s="2"/>
      <c r="HIC59" s="2"/>
      <c r="HIE59" s="2"/>
      <c r="HIG59" s="2"/>
      <c r="HII59" s="2"/>
      <c r="HIK59" s="2"/>
      <c r="HIM59" s="2"/>
      <c r="HIO59" s="2"/>
      <c r="HIQ59" s="2"/>
      <c r="HIS59" s="2"/>
      <c r="HIU59" s="2"/>
      <c r="HIW59" s="2"/>
      <c r="HIY59" s="2"/>
      <c r="HJA59" s="2"/>
      <c r="HJC59" s="2"/>
      <c r="HJE59" s="2"/>
      <c r="HJG59" s="2"/>
      <c r="HJI59" s="2"/>
      <c r="HJK59" s="2"/>
      <c r="HJM59" s="2"/>
      <c r="HJO59" s="2"/>
      <c r="HJQ59" s="2"/>
      <c r="HJS59" s="2"/>
      <c r="HJU59" s="2"/>
      <c r="HJW59" s="2"/>
      <c r="HJY59" s="2"/>
      <c r="HKA59" s="2"/>
      <c r="HKC59" s="2"/>
      <c r="HKE59" s="2"/>
      <c r="HKG59" s="2"/>
      <c r="HKI59" s="2"/>
      <c r="HKK59" s="2"/>
      <c r="HKM59" s="2"/>
      <c r="HKO59" s="2"/>
      <c r="HKQ59" s="2"/>
      <c r="HKS59" s="2"/>
      <c r="HKU59" s="2"/>
      <c r="HKW59" s="2"/>
      <c r="HKY59" s="2"/>
      <c r="HLA59" s="2"/>
      <c r="HLC59" s="2"/>
      <c r="HLE59" s="2"/>
      <c r="HLG59" s="2"/>
      <c r="HLI59" s="2"/>
      <c r="HLK59" s="2"/>
      <c r="HLM59" s="2"/>
      <c r="HLO59" s="2"/>
      <c r="HLQ59" s="2"/>
      <c r="HLS59" s="2"/>
      <c r="HLU59" s="2"/>
      <c r="HLW59" s="2"/>
      <c r="HLY59" s="2"/>
      <c r="HMA59" s="2"/>
      <c r="HMC59" s="2"/>
      <c r="HME59" s="2"/>
      <c r="HMG59" s="2"/>
      <c r="HMI59" s="2"/>
      <c r="HMK59" s="2"/>
      <c r="HMM59" s="2"/>
      <c r="HMO59" s="2"/>
      <c r="HMQ59" s="2"/>
      <c r="HMS59" s="2"/>
      <c r="HMU59" s="2"/>
      <c r="HMW59" s="2"/>
      <c r="HMY59" s="2"/>
      <c r="HNA59" s="2"/>
      <c r="HNC59" s="2"/>
      <c r="HNE59" s="2"/>
      <c r="HNG59" s="2"/>
      <c r="HNI59" s="2"/>
      <c r="HNK59" s="2"/>
      <c r="HNM59" s="2"/>
      <c r="HNO59" s="2"/>
      <c r="HNQ59" s="2"/>
      <c r="HNS59" s="2"/>
      <c r="HNU59" s="2"/>
      <c r="HNW59" s="2"/>
      <c r="HNY59" s="2"/>
      <c r="HOA59" s="2"/>
      <c r="HOC59" s="2"/>
      <c r="HOE59" s="2"/>
      <c r="HOG59" s="2"/>
      <c r="HOI59" s="2"/>
      <c r="HOK59" s="2"/>
      <c r="HOM59" s="2"/>
      <c r="HOO59" s="2"/>
      <c r="HOQ59" s="2"/>
      <c r="HOS59" s="2"/>
      <c r="HOU59" s="2"/>
      <c r="HOW59" s="2"/>
      <c r="HOY59" s="2"/>
      <c r="HPA59" s="2"/>
      <c r="HPC59" s="2"/>
      <c r="HPE59" s="2"/>
      <c r="HPG59" s="2"/>
      <c r="HPI59" s="2"/>
      <c r="HPK59" s="2"/>
      <c r="HPM59" s="2"/>
      <c r="HPO59" s="2"/>
      <c r="HPQ59" s="2"/>
      <c r="HPS59" s="2"/>
      <c r="HPU59" s="2"/>
      <c r="HPW59" s="2"/>
      <c r="HPY59" s="2"/>
      <c r="HQA59" s="2"/>
      <c r="HQC59" s="2"/>
      <c r="HQE59" s="2"/>
      <c r="HQG59" s="2"/>
      <c r="HQI59" s="2"/>
      <c r="HQK59" s="2"/>
      <c r="HQM59" s="2"/>
      <c r="HQO59" s="2"/>
      <c r="HQQ59" s="2"/>
      <c r="HQS59" s="2"/>
      <c r="HQU59" s="2"/>
      <c r="HQW59" s="2"/>
      <c r="HQY59" s="2"/>
      <c r="HRA59" s="2"/>
      <c r="HRC59" s="2"/>
      <c r="HRE59" s="2"/>
      <c r="HRG59" s="2"/>
      <c r="HRI59" s="2"/>
      <c r="HRK59" s="2"/>
      <c r="HRM59" s="2"/>
      <c r="HRO59" s="2"/>
      <c r="HRQ59" s="2"/>
      <c r="HRS59" s="2"/>
      <c r="HRU59" s="2"/>
      <c r="HRW59" s="2"/>
      <c r="HRY59" s="2"/>
      <c r="HSA59" s="2"/>
      <c r="HSC59" s="2"/>
      <c r="HSE59" s="2"/>
      <c r="HSG59" s="2"/>
      <c r="HSI59" s="2"/>
      <c r="HSK59" s="2"/>
      <c r="HSM59" s="2"/>
      <c r="HSO59" s="2"/>
      <c r="HSQ59" s="2"/>
      <c r="HSS59" s="2"/>
      <c r="HSU59" s="2"/>
      <c r="HSW59" s="2"/>
      <c r="HSY59" s="2"/>
      <c r="HTA59" s="2"/>
      <c r="HTC59" s="2"/>
      <c r="HTE59" s="2"/>
      <c r="HTG59" s="2"/>
      <c r="HTI59" s="2"/>
      <c r="HTK59" s="2"/>
      <c r="HTM59" s="2"/>
      <c r="HTO59" s="2"/>
      <c r="HTQ59" s="2"/>
      <c r="HTS59" s="2"/>
      <c r="HTU59" s="2"/>
      <c r="HTW59" s="2"/>
      <c r="HTY59" s="2"/>
      <c r="HUA59" s="2"/>
      <c r="HUC59" s="2"/>
      <c r="HUE59" s="2"/>
      <c r="HUG59" s="2"/>
      <c r="HUI59" s="2"/>
      <c r="HUK59" s="2"/>
      <c r="HUM59" s="2"/>
      <c r="HUO59" s="2"/>
      <c r="HUQ59" s="2"/>
      <c r="HUS59" s="2"/>
      <c r="HUU59" s="2"/>
      <c r="HUW59" s="2"/>
      <c r="HUY59" s="2"/>
      <c r="HVA59" s="2"/>
      <c r="HVC59" s="2"/>
      <c r="HVE59" s="2"/>
      <c r="HVG59" s="2"/>
      <c r="HVI59" s="2"/>
      <c r="HVK59" s="2"/>
      <c r="HVM59" s="2"/>
      <c r="HVO59" s="2"/>
      <c r="HVQ59" s="2"/>
      <c r="HVS59" s="2"/>
      <c r="HVU59" s="2"/>
      <c r="HVW59" s="2"/>
      <c r="HVY59" s="2"/>
      <c r="HWA59" s="2"/>
      <c r="HWC59" s="2"/>
      <c r="HWE59" s="2"/>
      <c r="HWG59" s="2"/>
      <c r="HWI59" s="2"/>
      <c r="HWK59" s="2"/>
      <c r="HWM59" s="2"/>
      <c r="HWO59" s="2"/>
      <c r="HWQ59" s="2"/>
      <c r="HWS59" s="2"/>
      <c r="HWU59" s="2"/>
      <c r="HWW59" s="2"/>
      <c r="HWY59" s="2"/>
      <c r="HXA59" s="2"/>
      <c r="HXC59" s="2"/>
      <c r="HXE59" s="2"/>
      <c r="HXG59" s="2"/>
      <c r="HXI59" s="2"/>
      <c r="HXK59" s="2"/>
      <c r="HXM59" s="2"/>
      <c r="HXO59" s="2"/>
      <c r="HXQ59" s="2"/>
      <c r="HXS59" s="2"/>
      <c r="HXU59" s="2"/>
      <c r="HXW59" s="2"/>
      <c r="HXY59" s="2"/>
      <c r="HYA59" s="2"/>
      <c r="HYC59" s="2"/>
      <c r="HYE59" s="2"/>
      <c r="HYG59" s="2"/>
      <c r="HYI59" s="2"/>
      <c r="HYK59" s="2"/>
      <c r="HYM59" s="2"/>
      <c r="HYO59" s="2"/>
      <c r="HYQ59" s="2"/>
      <c r="HYS59" s="2"/>
      <c r="HYU59" s="2"/>
      <c r="HYW59" s="2"/>
      <c r="HYY59" s="2"/>
      <c r="HZA59" s="2"/>
      <c r="HZC59" s="2"/>
      <c r="HZE59" s="2"/>
      <c r="HZG59" s="2"/>
      <c r="HZI59" s="2"/>
      <c r="HZK59" s="2"/>
      <c r="HZM59" s="2"/>
      <c r="HZO59" s="2"/>
      <c r="HZQ59" s="2"/>
      <c r="HZS59" s="2"/>
      <c r="HZU59" s="2"/>
      <c r="HZW59" s="2"/>
      <c r="HZY59" s="2"/>
      <c r="IAA59" s="2"/>
      <c r="IAC59" s="2"/>
      <c r="IAE59" s="2"/>
      <c r="IAG59" s="2"/>
      <c r="IAI59" s="2"/>
      <c r="IAK59" s="2"/>
      <c r="IAM59" s="2"/>
      <c r="IAO59" s="2"/>
      <c r="IAQ59" s="2"/>
      <c r="IAS59" s="2"/>
      <c r="IAU59" s="2"/>
      <c r="IAW59" s="2"/>
      <c r="IAY59" s="2"/>
      <c r="IBA59" s="2"/>
      <c r="IBC59" s="2"/>
      <c r="IBE59" s="2"/>
      <c r="IBG59" s="2"/>
      <c r="IBI59" s="2"/>
      <c r="IBK59" s="2"/>
      <c r="IBM59" s="2"/>
      <c r="IBO59" s="2"/>
      <c r="IBQ59" s="2"/>
      <c r="IBS59" s="2"/>
      <c r="IBU59" s="2"/>
      <c r="IBW59" s="2"/>
      <c r="IBY59" s="2"/>
      <c r="ICA59" s="2"/>
      <c r="ICC59" s="2"/>
      <c r="ICE59" s="2"/>
      <c r="ICG59" s="2"/>
      <c r="ICI59" s="2"/>
      <c r="ICK59" s="2"/>
      <c r="ICM59" s="2"/>
      <c r="ICO59" s="2"/>
      <c r="ICQ59" s="2"/>
      <c r="ICS59" s="2"/>
      <c r="ICU59" s="2"/>
      <c r="ICW59" s="2"/>
      <c r="ICY59" s="2"/>
      <c r="IDA59" s="2"/>
      <c r="IDC59" s="2"/>
      <c r="IDE59" s="2"/>
      <c r="IDG59" s="2"/>
      <c r="IDI59" s="2"/>
      <c r="IDK59" s="2"/>
      <c r="IDM59" s="2"/>
      <c r="IDO59" s="2"/>
      <c r="IDQ59" s="2"/>
      <c r="IDS59" s="2"/>
      <c r="IDU59" s="2"/>
      <c r="IDW59" s="2"/>
      <c r="IDY59" s="2"/>
      <c r="IEA59" s="2"/>
      <c r="IEC59" s="2"/>
      <c r="IEE59" s="2"/>
      <c r="IEG59" s="2"/>
      <c r="IEI59" s="2"/>
      <c r="IEK59" s="2"/>
      <c r="IEM59" s="2"/>
      <c r="IEO59" s="2"/>
      <c r="IEQ59" s="2"/>
      <c r="IES59" s="2"/>
      <c r="IEU59" s="2"/>
      <c r="IEW59" s="2"/>
      <c r="IEY59" s="2"/>
      <c r="IFA59" s="2"/>
      <c r="IFC59" s="2"/>
      <c r="IFE59" s="2"/>
      <c r="IFG59" s="2"/>
      <c r="IFI59" s="2"/>
      <c r="IFK59" s="2"/>
      <c r="IFM59" s="2"/>
      <c r="IFO59" s="2"/>
      <c r="IFQ59" s="2"/>
      <c r="IFS59" s="2"/>
      <c r="IFU59" s="2"/>
      <c r="IFW59" s="2"/>
      <c r="IFY59" s="2"/>
      <c r="IGA59" s="2"/>
      <c r="IGC59" s="2"/>
      <c r="IGE59" s="2"/>
      <c r="IGG59" s="2"/>
      <c r="IGI59" s="2"/>
      <c r="IGK59" s="2"/>
      <c r="IGM59" s="2"/>
      <c r="IGO59" s="2"/>
      <c r="IGQ59" s="2"/>
      <c r="IGS59" s="2"/>
      <c r="IGU59" s="2"/>
      <c r="IGW59" s="2"/>
      <c r="IGY59" s="2"/>
      <c r="IHA59" s="2"/>
      <c r="IHC59" s="2"/>
      <c r="IHE59" s="2"/>
      <c r="IHG59" s="2"/>
      <c r="IHI59" s="2"/>
      <c r="IHK59" s="2"/>
      <c r="IHM59" s="2"/>
      <c r="IHO59" s="2"/>
      <c r="IHQ59" s="2"/>
      <c r="IHS59" s="2"/>
      <c r="IHU59" s="2"/>
      <c r="IHW59" s="2"/>
      <c r="IHY59" s="2"/>
      <c r="IIA59" s="2"/>
      <c r="IIC59" s="2"/>
      <c r="IIE59" s="2"/>
      <c r="IIG59" s="2"/>
      <c r="III59" s="2"/>
      <c r="IIK59" s="2"/>
      <c r="IIM59" s="2"/>
      <c r="IIO59" s="2"/>
      <c r="IIQ59" s="2"/>
      <c r="IIS59" s="2"/>
      <c r="IIU59" s="2"/>
      <c r="IIW59" s="2"/>
      <c r="IIY59" s="2"/>
      <c r="IJA59" s="2"/>
      <c r="IJC59" s="2"/>
      <c r="IJE59" s="2"/>
      <c r="IJG59" s="2"/>
      <c r="IJI59" s="2"/>
      <c r="IJK59" s="2"/>
      <c r="IJM59" s="2"/>
      <c r="IJO59" s="2"/>
      <c r="IJQ59" s="2"/>
      <c r="IJS59" s="2"/>
      <c r="IJU59" s="2"/>
      <c r="IJW59" s="2"/>
      <c r="IJY59" s="2"/>
      <c r="IKA59" s="2"/>
      <c r="IKC59" s="2"/>
      <c r="IKE59" s="2"/>
      <c r="IKG59" s="2"/>
      <c r="IKI59" s="2"/>
      <c r="IKK59" s="2"/>
      <c r="IKM59" s="2"/>
      <c r="IKO59" s="2"/>
      <c r="IKQ59" s="2"/>
      <c r="IKS59" s="2"/>
      <c r="IKU59" s="2"/>
      <c r="IKW59" s="2"/>
      <c r="IKY59" s="2"/>
      <c r="ILA59" s="2"/>
      <c r="ILC59" s="2"/>
      <c r="ILE59" s="2"/>
      <c r="ILG59" s="2"/>
      <c r="ILI59" s="2"/>
      <c r="ILK59" s="2"/>
      <c r="ILM59" s="2"/>
      <c r="ILO59" s="2"/>
      <c r="ILQ59" s="2"/>
      <c r="ILS59" s="2"/>
      <c r="ILU59" s="2"/>
      <c r="ILW59" s="2"/>
      <c r="ILY59" s="2"/>
      <c r="IMA59" s="2"/>
      <c r="IMC59" s="2"/>
      <c r="IME59" s="2"/>
      <c r="IMG59" s="2"/>
      <c r="IMI59" s="2"/>
      <c r="IMK59" s="2"/>
      <c r="IMM59" s="2"/>
      <c r="IMO59" s="2"/>
      <c r="IMQ59" s="2"/>
      <c r="IMS59" s="2"/>
      <c r="IMU59" s="2"/>
      <c r="IMW59" s="2"/>
      <c r="IMY59" s="2"/>
      <c r="INA59" s="2"/>
      <c r="INC59" s="2"/>
      <c r="INE59" s="2"/>
      <c r="ING59" s="2"/>
      <c r="INI59" s="2"/>
      <c r="INK59" s="2"/>
      <c r="INM59" s="2"/>
      <c r="INO59" s="2"/>
      <c r="INQ59" s="2"/>
      <c r="INS59" s="2"/>
      <c r="INU59" s="2"/>
      <c r="INW59" s="2"/>
      <c r="INY59" s="2"/>
      <c r="IOA59" s="2"/>
      <c r="IOC59" s="2"/>
      <c r="IOE59" s="2"/>
      <c r="IOG59" s="2"/>
      <c r="IOI59" s="2"/>
      <c r="IOK59" s="2"/>
      <c r="IOM59" s="2"/>
      <c r="IOO59" s="2"/>
      <c r="IOQ59" s="2"/>
      <c r="IOS59" s="2"/>
      <c r="IOU59" s="2"/>
      <c r="IOW59" s="2"/>
      <c r="IOY59" s="2"/>
      <c r="IPA59" s="2"/>
      <c r="IPC59" s="2"/>
      <c r="IPE59" s="2"/>
      <c r="IPG59" s="2"/>
      <c r="IPI59" s="2"/>
      <c r="IPK59" s="2"/>
      <c r="IPM59" s="2"/>
      <c r="IPO59" s="2"/>
      <c r="IPQ59" s="2"/>
      <c r="IPS59" s="2"/>
      <c r="IPU59" s="2"/>
      <c r="IPW59" s="2"/>
      <c r="IPY59" s="2"/>
      <c r="IQA59" s="2"/>
      <c r="IQC59" s="2"/>
      <c r="IQE59" s="2"/>
      <c r="IQG59" s="2"/>
      <c r="IQI59" s="2"/>
      <c r="IQK59" s="2"/>
      <c r="IQM59" s="2"/>
      <c r="IQO59" s="2"/>
      <c r="IQQ59" s="2"/>
      <c r="IQS59" s="2"/>
      <c r="IQU59" s="2"/>
      <c r="IQW59" s="2"/>
      <c r="IQY59" s="2"/>
      <c r="IRA59" s="2"/>
      <c r="IRC59" s="2"/>
      <c r="IRE59" s="2"/>
      <c r="IRG59" s="2"/>
      <c r="IRI59" s="2"/>
      <c r="IRK59" s="2"/>
      <c r="IRM59" s="2"/>
      <c r="IRO59" s="2"/>
      <c r="IRQ59" s="2"/>
      <c r="IRS59" s="2"/>
      <c r="IRU59" s="2"/>
      <c r="IRW59" s="2"/>
      <c r="IRY59" s="2"/>
      <c r="ISA59" s="2"/>
      <c r="ISC59" s="2"/>
      <c r="ISE59" s="2"/>
      <c r="ISG59" s="2"/>
      <c r="ISI59" s="2"/>
      <c r="ISK59" s="2"/>
      <c r="ISM59" s="2"/>
      <c r="ISO59" s="2"/>
      <c r="ISQ59" s="2"/>
      <c r="ISS59" s="2"/>
      <c r="ISU59" s="2"/>
      <c r="ISW59" s="2"/>
      <c r="ISY59" s="2"/>
      <c r="ITA59" s="2"/>
      <c r="ITC59" s="2"/>
      <c r="ITE59" s="2"/>
      <c r="ITG59" s="2"/>
      <c r="ITI59" s="2"/>
      <c r="ITK59" s="2"/>
      <c r="ITM59" s="2"/>
      <c r="ITO59" s="2"/>
      <c r="ITQ59" s="2"/>
      <c r="ITS59" s="2"/>
      <c r="ITU59" s="2"/>
      <c r="ITW59" s="2"/>
      <c r="ITY59" s="2"/>
      <c r="IUA59" s="2"/>
      <c r="IUC59" s="2"/>
      <c r="IUE59" s="2"/>
      <c r="IUG59" s="2"/>
      <c r="IUI59" s="2"/>
      <c r="IUK59" s="2"/>
      <c r="IUM59" s="2"/>
      <c r="IUO59" s="2"/>
      <c r="IUQ59" s="2"/>
      <c r="IUS59" s="2"/>
      <c r="IUU59" s="2"/>
      <c r="IUW59" s="2"/>
      <c r="IUY59" s="2"/>
      <c r="IVA59" s="2"/>
      <c r="IVC59" s="2"/>
      <c r="IVE59" s="2"/>
      <c r="IVG59" s="2"/>
      <c r="IVI59" s="2"/>
      <c r="IVK59" s="2"/>
      <c r="IVM59" s="2"/>
      <c r="IVO59" s="2"/>
      <c r="IVQ59" s="2"/>
      <c r="IVS59" s="2"/>
      <c r="IVU59" s="2"/>
      <c r="IVW59" s="2"/>
      <c r="IVY59" s="2"/>
      <c r="IWA59" s="2"/>
      <c r="IWC59" s="2"/>
      <c r="IWE59" s="2"/>
      <c r="IWG59" s="2"/>
      <c r="IWI59" s="2"/>
      <c r="IWK59" s="2"/>
      <c r="IWM59" s="2"/>
      <c r="IWO59" s="2"/>
      <c r="IWQ59" s="2"/>
      <c r="IWS59" s="2"/>
      <c r="IWU59" s="2"/>
      <c r="IWW59" s="2"/>
      <c r="IWY59" s="2"/>
      <c r="IXA59" s="2"/>
      <c r="IXC59" s="2"/>
      <c r="IXE59" s="2"/>
      <c r="IXG59" s="2"/>
      <c r="IXI59" s="2"/>
      <c r="IXK59" s="2"/>
      <c r="IXM59" s="2"/>
      <c r="IXO59" s="2"/>
      <c r="IXQ59" s="2"/>
      <c r="IXS59" s="2"/>
      <c r="IXU59" s="2"/>
      <c r="IXW59" s="2"/>
      <c r="IXY59" s="2"/>
      <c r="IYA59" s="2"/>
      <c r="IYC59" s="2"/>
      <c r="IYE59" s="2"/>
      <c r="IYG59" s="2"/>
      <c r="IYI59" s="2"/>
      <c r="IYK59" s="2"/>
      <c r="IYM59" s="2"/>
      <c r="IYO59" s="2"/>
      <c r="IYQ59" s="2"/>
      <c r="IYS59" s="2"/>
      <c r="IYU59" s="2"/>
      <c r="IYW59" s="2"/>
      <c r="IYY59" s="2"/>
      <c r="IZA59" s="2"/>
      <c r="IZC59" s="2"/>
      <c r="IZE59" s="2"/>
      <c r="IZG59" s="2"/>
      <c r="IZI59" s="2"/>
      <c r="IZK59" s="2"/>
      <c r="IZM59" s="2"/>
      <c r="IZO59" s="2"/>
      <c r="IZQ59" s="2"/>
      <c r="IZS59" s="2"/>
      <c r="IZU59" s="2"/>
      <c r="IZW59" s="2"/>
      <c r="IZY59" s="2"/>
      <c r="JAA59" s="2"/>
      <c r="JAC59" s="2"/>
      <c r="JAE59" s="2"/>
      <c r="JAG59" s="2"/>
      <c r="JAI59" s="2"/>
      <c r="JAK59" s="2"/>
      <c r="JAM59" s="2"/>
      <c r="JAO59" s="2"/>
      <c r="JAQ59" s="2"/>
      <c r="JAS59" s="2"/>
      <c r="JAU59" s="2"/>
      <c r="JAW59" s="2"/>
      <c r="JAY59" s="2"/>
      <c r="JBA59" s="2"/>
      <c r="JBC59" s="2"/>
      <c r="JBE59" s="2"/>
      <c r="JBG59" s="2"/>
      <c r="JBI59" s="2"/>
      <c r="JBK59" s="2"/>
      <c r="JBM59" s="2"/>
      <c r="JBO59" s="2"/>
      <c r="JBQ59" s="2"/>
      <c r="JBS59" s="2"/>
      <c r="JBU59" s="2"/>
      <c r="JBW59" s="2"/>
      <c r="JBY59" s="2"/>
      <c r="JCA59" s="2"/>
      <c r="JCC59" s="2"/>
      <c r="JCE59" s="2"/>
      <c r="JCG59" s="2"/>
      <c r="JCI59" s="2"/>
      <c r="JCK59" s="2"/>
      <c r="JCM59" s="2"/>
      <c r="JCO59" s="2"/>
      <c r="JCQ59" s="2"/>
      <c r="JCS59" s="2"/>
      <c r="JCU59" s="2"/>
      <c r="JCW59" s="2"/>
      <c r="JCY59" s="2"/>
      <c r="JDA59" s="2"/>
      <c r="JDC59" s="2"/>
      <c r="JDE59" s="2"/>
      <c r="JDG59" s="2"/>
      <c r="JDI59" s="2"/>
      <c r="JDK59" s="2"/>
      <c r="JDM59" s="2"/>
      <c r="JDO59" s="2"/>
      <c r="JDQ59" s="2"/>
      <c r="JDS59" s="2"/>
      <c r="JDU59" s="2"/>
      <c r="JDW59" s="2"/>
      <c r="JDY59" s="2"/>
      <c r="JEA59" s="2"/>
      <c r="JEC59" s="2"/>
      <c r="JEE59" s="2"/>
      <c r="JEG59" s="2"/>
      <c r="JEI59" s="2"/>
      <c r="JEK59" s="2"/>
      <c r="JEM59" s="2"/>
      <c r="JEO59" s="2"/>
      <c r="JEQ59" s="2"/>
      <c r="JES59" s="2"/>
      <c r="JEU59" s="2"/>
      <c r="JEW59" s="2"/>
      <c r="JEY59" s="2"/>
      <c r="JFA59" s="2"/>
      <c r="JFC59" s="2"/>
      <c r="JFE59" s="2"/>
      <c r="JFG59" s="2"/>
      <c r="JFI59" s="2"/>
      <c r="JFK59" s="2"/>
      <c r="JFM59" s="2"/>
      <c r="JFO59" s="2"/>
      <c r="JFQ59" s="2"/>
      <c r="JFS59" s="2"/>
      <c r="JFU59" s="2"/>
      <c r="JFW59" s="2"/>
      <c r="JFY59" s="2"/>
      <c r="JGA59" s="2"/>
      <c r="JGC59" s="2"/>
      <c r="JGE59" s="2"/>
      <c r="JGG59" s="2"/>
      <c r="JGI59" s="2"/>
      <c r="JGK59" s="2"/>
      <c r="JGM59" s="2"/>
      <c r="JGO59" s="2"/>
      <c r="JGQ59" s="2"/>
      <c r="JGS59" s="2"/>
      <c r="JGU59" s="2"/>
      <c r="JGW59" s="2"/>
      <c r="JGY59" s="2"/>
      <c r="JHA59" s="2"/>
      <c r="JHC59" s="2"/>
      <c r="JHE59" s="2"/>
      <c r="JHG59" s="2"/>
      <c r="JHI59" s="2"/>
      <c r="JHK59" s="2"/>
      <c r="JHM59" s="2"/>
      <c r="JHO59" s="2"/>
      <c r="JHQ59" s="2"/>
      <c r="JHS59" s="2"/>
      <c r="JHU59" s="2"/>
      <c r="JHW59" s="2"/>
      <c r="JHY59" s="2"/>
      <c r="JIA59" s="2"/>
      <c r="JIC59" s="2"/>
      <c r="JIE59" s="2"/>
      <c r="JIG59" s="2"/>
      <c r="JII59" s="2"/>
      <c r="JIK59" s="2"/>
      <c r="JIM59" s="2"/>
      <c r="JIO59" s="2"/>
      <c r="JIQ59" s="2"/>
      <c r="JIS59" s="2"/>
      <c r="JIU59" s="2"/>
      <c r="JIW59" s="2"/>
      <c r="JIY59" s="2"/>
      <c r="JJA59" s="2"/>
      <c r="JJC59" s="2"/>
      <c r="JJE59" s="2"/>
      <c r="JJG59" s="2"/>
      <c r="JJI59" s="2"/>
      <c r="JJK59" s="2"/>
      <c r="JJM59" s="2"/>
      <c r="JJO59" s="2"/>
      <c r="JJQ59" s="2"/>
      <c r="JJS59" s="2"/>
      <c r="JJU59" s="2"/>
      <c r="JJW59" s="2"/>
      <c r="JJY59" s="2"/>
      <c r="JKA59" s="2"/>
      <c r="JKC59" s="2"/>
      <c r="JKE59" s="2"/>
      <c r="JKG59" s="2"/>
      <c r="JKI59" s="2"/>
      <c r="JKK59" s="2"/>
      <c r="JKM59" s="2"/>
      <c r="JKO59" s="2"/>
      <c r="JKQ59" s="2"/>
      <c r="JKS59" s="2"/>
      <c r="JKU59" s="2"/>
      <c r="JKW59" s="2"/>
      <c r="JKY59" s="2"/>
      <c r="JLA59" s="2"/>
      <c r="JLC59" s="2"/>
      <c r="JLE59" s="2"/>
      <c r="JLG59" s="2"/>
      <c r="JLI59" s="2"/>
      <c r="JLK59" s="2"/>
      <c r="JLM59" s="2"/>
      <c r="JLO59" s="2"/>
      <c r="JLQ59" s="2"/>
      <c r="JLS59" s="2"/>
      <c r="JLU59" s="2"/>
      <c r="JLW59" s="2"/>
      <c r="JLY59" s="2"/>
      <c r="JMA59" s="2"/>
      <c r="JMC59" s="2"/>
      <c r="JME59" s="2"/>
      <c r="JMG59" s="2"/>
      <c r="JMI59" s="2"/>
      <c r="JMK59" s="2"/>
      <c r="JMM59" s="2"/>
      <c r="JMO59" s="2"/>
      <c r="JMQ59" s="2"/>
      <c r="JMS59" s="2"/>
      <c r="JMU59" s="2"/>
      <c r="JMW59" s="2"/>
      <c r="JMY59" s="2"/>
      <c r="JNA59" s="2"/>
      <c r="JNC59" s="2"/>
      <c r="JNE59" s="2"/>
      <c r="JNG59" s="2"/>
      <c r="JNI59" s="2"/>
      <c r="JNK59" s="2"/>
      <c r="JNM59" s="2"/>
      <c r="JNO59" s="2"/>
      <c r="JNQ59" s="2"/>
      <c r="JNS59" s="2"/>
      <c r="JNU59" s="2"/>
      <c r="JNW59" s="2"/>
      <c r="JNY59" s="2"/>
      <c r="JOA59" s="2"/>
      <c r="JOC59" s="2"/>
      <c r="JOE59" s="2"/>
      <c r="JOG59" s="2"/>
      <c r="JOI59" s="2"/>
      <c r="JOK59" s="2"/>
      <c r="JOM59" s="2"/>
      <c r="JOO59" s="2"/>
      <c r="JOQ59" s="2"/>
      <c r="JOS59" s="2"/>
      <c r="JOU59" s="2"/>
      <c r="JOW59" s="2"/>
      <c r="JOY59" s="2"/>
      <c r="JPA59" s="2"/>
      <c r="JPC59" s="2"/>
      <c r="JPE59" s="2"/>
      <c r="JPG59" s="2"/>
      <c r="JPI59" s="2"/>
      <c r="JPK59" s="2"/>
      <c r="JPM59" s="2"/>
      <c r="JPO59" s="2"/>
      <c r="JPQ59" s="2"/>
      <c r="JPS59" s="2"/>
      <c r="JPU59" s="2"/>
      <c r="JPW59" s="2"/>
      <c r="JPY59" s="2"/>
      <c r="JQA59" s="2"/>
      <c r="JQC59" s="2"/>
      <c r="JQE59" s="2"/>
      <c r="JQG59" s="2"/>
      <c r="JQI59" s="2"/>
      <c r="JQK59" s="2"/>
      <c r="JQM59" s="2"/>
      <c r="JQO59" s="2"/>
      <c r="JQQ59" s="2"/>
      <c r="JQS59" s="2"/>
      <c r="JQU59" s="2"/>
      <c r="JQW59" s="2"/>
      <c r="JQY59" s="2"/>
      <c r="JRA59" s="2"/>
      <c r="JRC59" s="2"/>
      <c r="JRE59" s="2"/>
      <c r="JRG59" s="2"/>
      <c r="JRI59" s="2"/>
      <c r="JRK59" s="2"/>
      <c r="JRM59" s="2"/>
      <c r="JRO59" s="2"/>
      <c r="JRQ59" s="2"/>
      <c r="JRS59" s="2"/>
      <c r="JRU59" s="2"/>
      <c r="JRW59" s="2"/>
      <c r="JRY59" s="2"/>
      <c r="JSA59" s="2"/>
      <c r="JSC59" s="2"/>
      <c r="JSE59" s="2"/>
      <c r="JSG59" s="2"/>
      <c r="JSI59" s="2"/>
      <c r="JSK59" s="2"/>
      <c r="JSM59" s="2"/>
      <c r="JSO59" s="2"/>
      <c r="JSQ59" s="2"/>
      <c r="JSS59" s="2"/>
      <c r="JSU59" s="2"/>
      <c r="JSW59" s="2"/>
      <c r="JSY59" s="2"/>
      <c r="JTA59" s="2"/>
      <c r="JTC59" s="2"/>
      <c r="JTE59" s="2"/>
      <c r="JTG59" s="2"/>
      <c r="JTI59" s="2"/>
      <c r="JTK59" s="2"/>
      <c r="JTM59" s="2"/>
      <c r="JTO59" s="2"/>
      <c r="JTQ59" s="2"/>
      <c r="JTS59" s="2"/>
      <c r="JTU59" s="2"/>
      <c r="JTW59" s="2"/>
      <c r="JTY59" s="2"/>
      <c r="JUA59" s="2"/>
      <c r="JUC59" s="2"/>
      <c r="JUE59" s="2"/>
      <c r="JUG59" s="2"/>
      <c r="JUI59" s="2"/>
      <c r="JUK59" s="2"/>
      <c r="JUM59" s="2"/>
      <c r="JUO59" s="2"/>
      <c r="JUQ59" s="2"/>
      <c r="JUS59" s="2"/>
      <c r="JUU59" s="2"/>
      <c r="JUW59" s="2"/>
      <c r="JUY59" s="2"/>
      <c r="JVA59" s="2"/>
      <c r="JVC59" s="2"/>
      <c r="JVE59" s="2"/>
      <c r="JVG59" s="2"/>
      <c r="JVI59" s="2"/>
      <c r="JVK59" s="2"/>
      <c r="JVM59" s="2"/>
      <c r="JVO59" s="2"/>
      <c r="JVQ59" s="2"/>
      <c r="JVS59" s="2"/>
      <c r="JVU59" s="2"/>
      <c r="JVW59" s="2"/>
      <c r="JVY59" s="2"/>
      <c r="JWA59" s="2"/>
      <c r="JWC59" s="2"/>
      <c r="JWE59" s="2"/>
      <c r="JWG59" s="2"/>
      <c r="JWI59" s="2"/>
      <c r="JWK59" s="2"/>
      <c r="JWM59" s="2"/>
      <c r="JWO59" s="2"/>
      <c r="JWQ59" s="2"/>
      <c r="JWS59" s="2"/>
      <c r="JWU59" s="2"/>
      <c r="JWW59" s="2"/>
      <c r="JWY59" s="2"/>
      <c r="JXA59" s="2"/>
      <c r="JXC59" s="2"/>
      <c r="JXE59" s="2"/>
      <c r="JXG59" s="2"/>
      <c r="JXI59" s="2"/>
      <c r="JXK59" s="2"/>
      <c r="JXM59" s="2"/>
      <c r="JXO59" s="2"/>
      <c r="JXQ59" s="2"/>
      <c r="JXS59" s="2"/>
      <c r="JXU59" s="2"/>
      <c r="JXW59" s="2"/>
      <c r="JXY59" s="2"/>
      <c r="JYA59" s="2"/>
      <c r="JYC59" s="2"/>
      <c r="JYE59" s="2"/>
      <c r="JYG59" s="2"/>
      <c r="JYI59" s="2"/>
      <c r="JYK59" s="2"/>
      <c r="JYM59" s="2"/>
      <c r="JYO59" s="2"/>
      <c r="JYQ59" s="2"/>
      <c r="JYS59" s="2"/>
      <c r="JYU59" s="2"/>
      <c r="JYW59" s="2"/>
      <c r="JYY59" s="2"/>
      <c r="JZA59" s="2"/>
      <c r="JZC59" s="2"/>
      <c r="JZE59" s="2"/>
      <c r="JZG59" s="2"/>
      <c r="JZI59" s="2"/>
      <c r="JZK59" s="2"/>
      <c r="JZM59" s="2"/>
      <c r="JZO59" s="2"/>
      <c r="JZQ59" s="2"/>
      <c r="JZS59" s="2"/>
      <c r="JZU59" s="2"/>
      <c r="JZW59" s="2"/>
      <c r="JZY59" s="2"/>
      <c r="KAA59" s="2"/>
      <c r="KAC59" s="2"/>
      <c r="KAE59" s="2"/>
      <c r="KAG59" s="2"/>
      <c r="KAI59" s="2"/>
      <c r="KAK59" s="2"/>
      <c r="KAM59" s="2"/>
      <c r="KAO59" s="2"/>
      <c r="KAQ59" s="2"/>
      <c r="KAS59" s="2"/>
      <c r="KAU59" s="2"/>
      <c r="KAW59" s="2"/>
      <c r="KAY59" s="2"/>
      <c r="KBA59" s="2"/>
      <c r="KBC59" s="2"/>
      <c r="KBE59" s="2"/>
      <c r="KBG59" s="2"/>
      <c r="KBI59" s="2"/>
      <c r="KBK59" s="2"/>
      <c r="KBM59" s="2"/>
      <c r="KBO59" s="2"/>
      <c r="KBQ59" s="2"/>
      <c r="KBS59" s="2"/>
      <c r="KBU59" s="2"/>
      <c r="KBW59" s="2"/>
      <c r="KBY59" s="2"/>
      <c r="KCA59" s="2"/>
      <c r="KCC59" s="2"/>
      <c r="KCE59" s="2"/>
      <c r="KCG59" s="2"/>
      <c r="KCI59" s="2"/>
      <c r="KCK59" s="2"/>
      <c r="KCM59" s="2"/>
      <c r="KCO59" s="2"/>
      <c r="KCQ59" s="2"/>
      <c r="KCS59" s="2"/>
      <c r="KCU59" s="2"/>
      <c r="KCW59" s="2"/>
      <c r="KCY59" s="2"/>
      <c r="KDA59" s="2"/>
      <c r="KDC59" s="2"/>
      <c r="KDE59" s="2"/>
      <c r="KDG59" s="2"/>
      <c r="KDI59" s="2"/>
      <c r="KDK59" s="2"/>
      <c r="KDM59" s="2"/>
      <c r="KDO59" s="2"/>
      <c r="KDQ59" s="2"/>
      <c r="KDS59" s="2"/>
      <c r="KDU59" s="2"/>
      <c r="KDW59" s="2"/>
      <c r="KDY59" s="2"/>
      <c r="KEA59" s="2"/>
      <c r="KEC59" s="2"/>
      <c r="KEE59" s="2"/>
      <c r="KEG59" s="2"/>
      <c r="KEI59" s="2"/>
      <c r="KEK59" s="2"/>
      <c r="KEM59" s="2"/>
      <c r="KEO59" s="2"/>
      <c r="KEQ59" s="2"/>
      <c r="KES59" s="2"/>
      <c r="KEU59" s="2"/>
      <c r="KEW59" s="2"/>
      <c r="KEY59" s="2"/>
      <c r="KFA59" s="2"/>
      <c r="KFC59" s="2"/>
      <c r="KFE59" s="2"/>
      <c r="KFG59" s="2"/>
      <c r="KFI59" s="2"/>
      <c r="KFK59" s="2"/>
      <c r="KFM59" s="2"/>
      <c r="KFO59" s="2"/>
      <c r="KFQ59" s="2"/>
      <c r="KFS59" s="2"/>
      <c r="KFU59" s="2"/>
      <c r="KFW59" s="2"/>
      <c r="KFY59" s="2"/>
      <c r="KGA59" s="2"/>
      <c r="KGC59" s="2"/>
      <c r="KGE59" s="2"/>
      <c r="KGG59" s="2"/>
      <c r="KGI59" s="2"/>
      <c r="KGK59" s="2"/>
      <c r="KGM59" s="2"/>
      <c r="KGO59" s="2"/>
      <c r="KGQ59" s="2"/>
      <c r="KGS59" s="2"/>
      <c r="KGU59" s="2"/>
      <c r="KGW59" s="2"/>
      <c r="KGY59" s="2"/>
      <c r="KHA59" s="2"/>
      <c r="KHC59" s="2"/>
      <c r="KHE59" s="2"/>
      <c r="KHG59" s="2"/>
      <c r="KHI59" s="2"/>
      <c r="KHK59" s="2"/>
      <c r="KHM59" s="2"/>
      <c r="KHO59" s="2"/>
      <c r="KHQ59" s="2"/>
      <c r="KHS59" s="2"/>
      <c r="KHU59" s="2"/>
      <c r="KHW59" s="2"/>
      <c r="KHY59" s="2"/>
      <c r="KIA59" s="2"/>
      <c r="KIC59" s="2"/>
      <c r="KIE59" s="2"/>
      <c r="KIG59" s="2"/>
      <c r="KII59" s="2"/>
      <c r="KIK59" s="2"/>
      <c r="KIM59" s="2"/>
      <c r="KIO59" s="2"/>
      <c r="KIQ59" s="2"/>
      <c r="KIS59" s="2"/>
      <c r="KIU59" s="2"/>
      <c r="KIW59" s="2"/>
      <c r="KIY59" s="2"/>
      <c r="KJA59" s="2"/>
      <c r="KJC59" s="2"/>
      <c r="KJE59" s="2"/>
      <c r="KJG59" s="2"/>
      <c r="KJI59" s="2"/>
      <c r="KJK59" s="2"/>
      <c r="KJM59" s="2"/>
      <c r="KJO59" s="2"/>
      <c r="KJQ59" s="2"/>
      <c r="KJS59" s="2"/>
      <c r="KJU59" s="2"/>
      <c r="KJW59" s="2"/>
      <c r="KJY59" s="2"/>
      <c r="KKA59" s="2"/>
      <c r="KKC59" s="2"/>
      <c r="KKE59" s="2"/>
      <c r="KKG59" s="2"/>
      <c r="KKI59" s="2"/>
      <c r="KKK59" s="2"/>
      <c r="KKM59" s="2"/>
      <c r="KKO59" s="2"/>
      <c r="KKQ59" s="2"/>
      <c r="KKS59" s="2"/>
      <c r="KKU59" s="2"/>
      <c r="KKW59" s="2"/>
      <c r="KKY59" s="2"/>
      <c r="KLA59" s="2"/>
      <c r="KLC59" s="2"/>
      <c r="KLE59" s="2"/>
      <c r="KLG59" s="2"/>
      <c r="KLI59" s="2"/>
      <c r="KLK59" s="2"/>
      <c r="KLM59" s="2"/>
      <c r="KLO59" s="2"/>
      <c r="KLQ59" s="2"/>
      <c r="KLS59" s="2"/>
      <c r="KLU59" s="2"/>
      <c r="KLW59" s="2"/>
      <c r="KLY59" s="2"/>
      <c r="KMA59" s="2"/>
      <c r="KMC59" s="2"/>
      <c r="KME59" s="2"/>
      <c r="KMG59" s="2"/>
      <c r="KMI59" s="2"/>
      <c r="KMK59" s="2"/>
      <c r="KMM59" s="2"/>
      <c r="KMO59" s="2"/>
      <c r="KMQ59" s="2"/>
      <c r="KMS59" s="2"/>
      <c r="KMU59" s="2"/>
      <c r="KMW59" s="2"/>
      <c r="KMY59" s="2"/>
      <c r="KNA59" s="2"/>
      <c r="KNC59" s="2"/>
      <c r="KNE59" s="2"/>
      <c r="KNG59" s="2"/>
      <c r="KNI59" s="2"/>
      <c r="KNK59" s="2"/>
      <c r="KNM59" s="2"/>
      <c r="KNO59" s="2"/>
      <c r="KNQ59" s="2"/>
      <c r="KNS59" s="2"/>
      <c r="KNU59" s="2"/>
      <c r="KNW59" s="2"/>
      <c r="KNY59" s="2"/>
      <c r="KOA59" s="2"/>
      <c r="KOC59" s="2"/>
      <c r="KOE59" s="2"/>
      <c r="KOG59" s="2"/>
      <c r="KOI59" s="2"/>
      <c r="KOK59" s="2"/>
      <c r="KOM59" s="2"/>
      <c r="KOO59" s="2"/>
      <c r="KOQ59" s="2"/>
      <c r="KOS59" s="2"/>
      <c r="KOU59" s="2"/>
      <c r="KOW59" s="2"/>
      <c r="KOY59" s="2"/>
      <c r="KPA59" s="2"/>
      <c r="KPC59" s="2"/>
      <c r="KPE59" s="2"/>
      <c r="KPG59" s="2"/>
      <c r="KPI59" s="2"/>
      <c r="KPK59" s="2"/>
      <c r="KPM59" s="2"/>
      <c r="KPO59" s="2"/>
      <c r="KPQ59" s="2"/>
      <c r="KPS59" s="2"/>
      <c r="KPU59" s="2"/>
      <c r="KPW59" s="2"/>
      <c r="KPY59" s="2"/>
      <c r="KQA59" s="2"/>
      <c r="KQC59" s="2"/>
      <c r="KQE59" s="2"/>
      <c r="KQG59" s="2"/>
      <c r="KQI59" s="2"/>
      <c r="KQK59" s="2"/>
      <c r="KQM59" s="2"/>
      <c r="KQO59" s="2"/>
      <c r="KQQ59" s="2"/>
      <c r="KQS59" s="2"/>
      <c r="KQU59" s="2"/>
      <c r="KQW59" s="2"/>
      <c r="KQY59" s="2"/>
      <c r="KRA59" s="2"/>
      <c r="KRC59" s="2"/>
      <c r="KRE59" s="2"/>
      <c r="KRG59" s="2"/>
      <c r="KRI59" s="2"/>
      <c r="KRK59" s="2"/>
      <c r="KRM59" s="2"/>
      <c r="KRO59" s="2"/>
      <c r="KRQ59" s="2"/>
      <c r="KRS59" s="2"/>
      <c r="KRU59" s="2"/>
      <c r="KRW59" s="2"/>
      <c r="KRY59" s="2"/>
      <c r="KSA59" s="2"/>
      <c r="KSC59" s="2"/>
      <c r="KSE59" s="2"/>
      <c r="KSG59" s="2"/>
      <c r="KSI59" s="2"/>
      <c r="KSK59" s="2"/>
      <c r="KSM59" s="2"/>
      <c r="KSO59" s="2"/>
      <c r="KSQ59" s="2"/>
      <c r="KSS59" s="2"/>
      <c r="KSU59" s="2"/>
      <c r="KSW59" s="2"/>
      <c r="KSY59" s="2"/>
      <c r="KTA59" s="2"/>
      <c r="KTC59" s="2"/>
      <c r="KTE59" s="2"/>
      <c r="KTG59" s="2"/>
      <c r="KTI59" s="2"/>
      <c r="KTK59" s="2"/>
      <c r="KTM59" s="2"/>
      <c r="KTO59" s="2"/>
      <c r="KTQ59" s="2"/>
      <c r="KTS59" s="2"/>
      <c r="KTU59" s="2"/>
      <c r="KTW59" s="2"/>
      <c r="KTY59" s="2"/>
      <c r="KUA59" s="2"/>
      <c r="KUC59" s="2"/>
      <c r="KUE59" s="2"/>
      <c r="KUG59" s="2"/>
      <c r="KUI59" s="2"/>
      <c r="KUK59" s="2"/>
      <c r="KUM59" s="2"/>
      <c r="KUO59" s="2"/>
      <c r="KUQ59" s="2"/>
      <c r="KUS59" s="2"/>
      <c r="KUU59" s="2"/>
      <c r="KUW59" s="2"/>
      <c r="KUY59" s="2"/>
      <c r="KVA59" s="2"/>
      <c r="KVC59" s="2"/>
      <c r="KVE59" s="2"/>
      <c r="KVG59" s="2"/>
      <c r="KVI59" s="2"/>
      <c r="KVK59" s="2"/>
      <c r="KVM59" s="2"/>
      <c r="KVO59" s="2"/>
      <c r="KVQ59" s="2"/>
      <c r="KVS59" s="2"/>
      <c r="KVU59" s="2"/>
      <c r="KVW59" s="2"/>
      <c r="KVY59" s="2"/>
      <c r="KWA59" s="2"/>
      <c r="KWC59" s="2"/>
      <c r="KWE59" s="2"/>
      <c r="KWG59" s="2"/>
      <c r="KWI59" s="2"/>
      <c r="KWK59" s="2"/>
      <c r="KWM59" s="2"/>
      <c r="KWO59" s="2"/>
      <c r="KWQ59" s="2"/>
      <c r="KWS59" s="2"/>
      <c r="KWU59" s="2"/>
      <c r="KWW59" s="2"/>
      <c r="KWY59" s="2"/>
      <c r="KXA59" s="2"/>
      <c r="KXC59" s="2"/>
      <c r="KXE59" s="2"/>
      <c r="KXG59" s="2"/>
      <c r="KXI59" s="2"/>
      <c r="KXK59" s="2"/>
      <c r="KXM59" s="2"/>
      <c r="KXO59" s="2"/>
      <c r="KXQ59" s="2"/>
      <c r="KXS59" s="2"/>
      <c r="KXU59" s="2"/>
      <c r="KXW59" s="2"/>
      <c r="KXY59" s="2"/>
      <c r="KYA59" s="2"/>
      <c r="KYC59" s="2"/>
      <c r="KYE59" s="2"/>
      <c r="KYG59" s="2"/>
      <c r="KYI59" s="2"/>
      <c r="KYK59" s="2"/>
      <c r="KYM59" s="2"/>
      <c r="KYO59" s="2"/>
      <c r="KYQ59" s="2"/>
      <c r="KYS59" s="2"/>
      <c r="KYU59" s="2"/>
      <c r="KYW59" s="2"/>
      <c r="KYY59" s="2"/>
      <c r="KZA59" s="2"/>
      <c r="KZC59" s="2"/>
      <c r="KZE59" s="2"/>
      <c r="KZG59" s="2"/>
      <c r="KZI59" s="2"/>
      <c r="KZK59" s="2"/>
      <c r="KZM59" s="2"/>
      <c r="KZO59" s="2"/>
      <c r="KZQ59" s="2"/>
      <c r="KZS59" s="2"/>
      <c r="KZU59" s="2"/>
      <c r="KZW59" s="2"/>
      <c r="KZY59" s="2"/>
      <c r="LAA59" s="2"/>
      <c r="LAC59" s="2"/>
      <c r="LAE59" s="2"/>
      <c r="LAG59" s="2"/>
      <c r="LAI59" s="2"/>
      <c r="LAK59" s="2"/>
      <c r="LAM59" s="2"/>
      <c r="LAO59" s="2"/>
      <c r="LAQ59" s="2"/>
      <c r="LAS59" s="2"/>
      <c r="LAU59" s="2"/>
      <c r="LAW59" s="2"/>
      <c r="LAY59" s="2"/>
      <c r="LBA59" s="2"/>
      <c r="LBC59" s="2"/>
      <c r="LBE59" s="2"/>
      <c r="LBG59" s="2"/>
      <c r="LBI59" s="2"/>
      <c r="LBK59" s="2"/>
      <c r="LBM59" s="2"/>
      <c r="LBO59" s="2"/>
      <c r="LBQ59" s="2"/>
      <c r="LBS59" s="2"/>
      <c r="LBU59" s="2"/>
      <c r="LBW59" s="2"/>
      <c r="LBY59" s="2"/>
      <c r="LCA59" s="2"/>
      <c r="LCC59" s="2"/>
      <c r="LCE59" s="2"/>
      <c r="LCG59" s="2"/>
      <c r="LCI59" s="2"/>
      <c r="LCK59" s="2"/>
      <c r="LCM59" s="2"/>
      <c r="LCO59" s="2"/>
      <c r="LCQ59" s="2"/>
      <c r="LCS59" s="2"/>
      <c r="LCU59" s="2"/>
      <c r="LCW59" s="2"/>
      <c r="LCY59" s="2"/>
      <c r="LDA59" s="2"/>
      <c r="LDC59" s="2"/>
      <c r="LDE59" s="2"/>
      <c r="LDG59" s="2"/>
      <c r="LDI59" s="2"/>
      <c r="LDK59" s="2"/>
      <c r="LDM59" s="2"/>
      <c r="LDO59" s="2"/>
      <c r="LDQ59" s="2"/>
      <c r="LDS59" s="2"/>
      <c r="LDU59" s="2"/>
      <c r="LDW59" s="2"/>
      <c r="LDY59" s="2"/>
      <c r="LEA59" s="2"/>
      <c r="LEC59" s="2"/>
      <c r="LEE59" s="2"/>
      <c r="LEG59" s="2"/>
      <c r="LEI59" s="2"/>
      <c r="LEK59" s="2"/>
      <c r="LEM59" s="2"/>
      <c r="LEO59" s="2"/>
      <c r="LEQ59" s="2"/>
      <c r="LES59" s="2"/>
      <c r="LEU59" s="2"/>
      <c r="LEW59" s="2"/>
      <c r="LEY59" s="2"/>
      <c r="LFA59" s="2"/>
      <c r="LFC59" s="2"/>
      <c r="LFE59" s="2"/>
      <c r="LFG59" s="2"/>
      <c r="LFI59" s="2"/>
      <c r="LFK59" s="2"/>
      <c r="LFM59" s="2"/>
      <c r="LFO59" s="2"/>
      <c r="LFQ59" s="2"/>
      <c r="LFS59" s="2"/>
      <c r="LFU59" s="2"/>
      <c r="LFW59" s="2"/>
      <c r="LFY59" s="2"/>
      <c r="LGA59" s="2"/>
      <c r="LGC59" s="2"/>
      <c r="LGE59" s="2"/>
      <c r="LGG59" s="2"/>
      <c r="LGI59" s="2"/>
      <c r="LGK59" s="2"/>
      <c r="LGM59" s="2"/>
      <c r="LGO59" s="2"/>
      <c r="LGQ59" s="2"/>
      <c r="LGS59" s="2"/>
      <c r="LGU59" s="2"/>
      <c r="LGW59" s="2"/>
      <c r="LGY59" s="2"/>
      <c r="LHA59" s="2"/>
      <c r="LHC59" s="2"/>
      <c r="LHE59" s="2"/>
      <c r="LHG59" s="2"/>
      <c r="LHI59" s="2"/>
      <c r="LHK59" s="2"/>
      <c r="LHM59" s="2"/>
      <c r="LHO59" s="2"/>
      <c r="LHQ59" s="2"/>
      <c r="LHS59" s="2"/>
      <c r="LHU59" s="2"/>
      <c r="LHW59" s="2"/>
      <c r="LHY59" s="2"/>
      <c r="LIA59" s="2"/>
      <c r="LIC59" s="2"/>
      <c r="LIE59" s="2"/>
      <c r="LIG59" s="2"/>
      <c r="LII59" s="2"/>
      <c r="LIK59" s="2"/>
      <c r="LIM59" s="2"/>
      <c r="LIO59" s="2"/>
      <c r="LIQ59" s="2"/>
      <c r="LIS59" s="2"/>
      <c r="LIU59" s="2"/>
      <c r="LIW59" s="2"/>
      <c r="LIY59" s="2"/>
      <c r="LJA59" s="2"/>
      <c r="LJC59" s="2"/>
      <c r="LJE59" s="2"/>
      <c r="LJG59" s="2"/>
      <c r="LJI59" s="2"/>
      <c r="LJK59" s="2"/>
      <c r="LJM59" s="2"/>
      <c r="LJO59" s="2"/>
      <c r="LJQ59" s="2"/>
      <c r="LJS59" s="2"/>
      <c r="LJU59" s="2"/>
      <c r="LJW59" s="2"/>
      <c r="LJY59" s="2"/>
      <c r="LKA59" s="2"/>
      <c r="LKC59" s="2"/>
      <c r="LKE59" s="2"/>
      <c r="LKG59" s="2"/>
      <c r="LKI59" s="2"/>
      <c r="LKK59" s="2"/>
      <c r="LKM59" s="2"/>
      <c r="LKO59" s="2"/>
      <c r="LKQ59" s="2"/>
      <c r="LKS59" s="2"/>
      <c r="LKU59" s="2"/>
      <c r="LKW59" s="2"/>
      <c r="LKY59" s="2"/>
      <c r="LLA59" s="2"/>
      <c r="LLC59" s="2"/>
      <c r="LLE59" s="2"/>
      <c r="LLG59" s="2"/>
      <c r="LLI59" s="2"/>
      <c r="LLK59" s="2"/>
      <c r="LLM59" s="2"/>
      <c r="LLO59" s="2"/>
      <c r="LLQ59" s="2"/>
      <c r="LLS59" s="2"/>
      <c r="LLU59" s="2"/>
      <c r="LLW59" s="2"/>
      <c r="LLY59" s="2"/>
      <c r="LMA59" s="2"/>
      <c r="LMC59" s="2"/>
      <c r="LME59" s="2"/>
      <c r="LMG59" s="2"/>
      <c r="LMI59" s="2"/>
      <c r="LMK59" s="2"/>
      <c r="LMM59" s="2"/>
      <c r="LMO59" s="2"/>
      <c r="LMQ59" s="2"/>
      <c r="LMS59" s="2"/>
      <c r="LMU59" s="2"/>
      <c r="LMW59" s="2"/>
      <c r="LMY59" s="2"/>
      <c r="LNA59" s="2"/>
      <c r="LNC59" s="2"/>
      <c r="LNE59" s="2"/>
      <c r="LNG59" s="2"/>
      <c r="LNI59" s="2"/>
      <c r="LNK59" s="2"/>
      <c r="LNM59" s="2"/>
      <c r="LNO59" s="2"/>
      <c r="LNQ59" s="2"/>
      <c r="LNS59" s="2"/>
      <c r="LNU59" s="2"/>
      <c r="LNW59" s="2"/>
      <c r="LNY59" s="2"/>
      <c r="LOA59" s="2"/>
      <c r="LOC59" s="2"/>
      <c r="LOE59" s="2"/>
      <c r="LOG59" s="2"/>
      <c r="LOI59" s="2"/>
      <c r="LOK59" s="2"/>
      <c r="LOM59" s="2"/>
      <c r="LOO59" s="2"/>
      <c r="LOQ59" s="2"/>
      <c r="LOS59" s="2"/>
      <c r="LOU59" s="2"/>
      <c r="LOW59" s="2"/>
      <c r="LOY59" s="2"/>
      <c r="LPA59" s="2"/>
      <c r="LPC59" s="2"/>
      <c r="LPE59" s="2"/>
      <c r="LPG59" s="2"/>
      <c r="LPI59" s="2"/>
      <c r="LPK59" s="2"/>
      <c r="LPM59" s="2"/>
      <c r="LPO59" s="2"/>
      <c r="LPQ59" s="2"/>
      <c r="LPS59" s="2"/>
      <c r="LPU59" s="2"/>
      <c r="LPW59" s="2"/>
      <c r="LPY59" s="2"/>
      <c r="LQA59" s="2"/>
      <c r="LQC59" s="2"/>
      <c r="LQE59" s="2"/>
      <c r="LQG59" s="2"/>
      <c r="LQI59" s="2"/>
      <c r="LQK59" s="2"/>
      <c r="LQM59" s="2"/>
      <c r="LQO59" s="2"/>
      <c r="LQQ59" s="2"/>
      <c r="LQS59" s="2"/>
      <c r="LQU59" s="2"/>
      <c r="LQW59" s="2"/>
      <c r="LQY59" s="2"/>
      <c r="LRA59" s="2"/>
      <c r="LRC59" s="2"/>
      <c r="LRE59" s="2"/>
      <c r="LRG59" s="2"/>
      <c r="LRI59" s="2"/>
      <c r="LRK59" s="2"/>
      <c r="LRM59" s="2"/>
      <c r="LRO59" s="2"/>
      <c r="LRQ59" s="2"/>
      <c r="LRS59" s="2"/>
      <c r="LRU59" s="2"/>
      <c r="LRW59" s="2"/>
      <c r="LRY59" s="2"/>
      <c r="LSA59" s="2"/>
      <c r="LSC59" s="2"/>
      <c r="LSE59" s="2"/>
      <c r="LSG59" s="2"/>
      <c r="LSI59" s="2"/>
      <c r="LSK59" s="2"/>
      <c r="LSM59" s="2"/>
      <c r="LSO59" s="2"/>
      <c r="LSQ59" s="2"/>
      <c r="LSS59" s="2"/>
      <c r="LSU59" s="2"/>
      <c r="LSW59" s="2"/>
      <c r="LSY59" s="2"/>
      <c r="LTA59" s="2"/>
      <c r="LTC59" s="2"/>
      <c r="LTE59" s="2"/>
      <c r="LTG59" s="2"/>
      <c r="LTI59" s="2"/>
      <c r="LTK59" s="2"/>
      <c r="LTM59" s="2"/>
      <c r="LTO59" s="2"/>
      <c r="LTQ59" s="2"/>
      <c r="LTS59" s="2"/>
      <c r="LTU59" s="2"/>
      <c r="LTW59" s="2"/>
      <c r="LTY59" s="2"/>
      <c r="LUA59" s="2"/>
      <c r="LUC59" s="2"/>
      <c r="LUE59" s="2"/>
      <c r="LUG59" s="2"/>
      <c r="LUI59" s="2"/>
      <c r="LUK59" s="2"/>
      <c r="LUM59" s="2"/>
      <c r="LUO59" s="2"/>
      <c r="LUQ59" s="2"/>
      <c r="LUS59" s="2"/>
      <c r="LUU59" s="2"/>
      <c r="LUW59" s="2"/>
      <c r="LUY59" s="2"/>
      <c r="LVA59" s="2"/>
      <c r="LVC59" s="2"/>
      <c r="LVE59" s="2"/>
      <c r="LVG59" s="2"/>
      <c r="LVI59" s="2"/>
      <c r="LVK59" s="2"/>
      <c r="LVM59" s="2"/>
      <c r="LVO59" s="2"/>
      <c r="LVQ59" s="2"/>
      <c r="LVS59" s="2"/>
      <c r="LVU59" s="2"/>
      <c r="LVW59" s="2"/>
      <c r="LVY59" s="2"/>
      <c r="LWA59" s="2"/>
      <c r="LWC59" s="2"/>
      <c r="LWE59" s="2"/>
      <c r="LWG59" s="2"/>
      <c r="LWI59" s="2"/>
      <c r="LWK59" s="2"/>
      <c r="LWM59" s="2"/>
      <c r="LWO59" s="2"/>
      <c r="LWQ59" s="2"/>
      <c r="LWS59" s="2"/>
      <c r="LWU59" s="2"/>
      <c r="LWW59" s="2"/>
      <c r="LWY59" s="2"/>
      <c r="LXA59" s="2"/>
      <c r="LXC59" s="2"/>
      <c r="LXE59" s="2"/>
      <c r="LXG59" s="2"/>
      <c r="LXI59" s="2"/>
      <c r="LXK59" s="2"/>
      <c r="LXM59" s="2"/>
      <c r="LXO59" s="2"/>
      <c r="LXQ59" s="2"/>
      <c r="LXS59" s="2"/>
      <c r="LXU59" s="2"/>
      <c r="LXW59" s="2"/>
      <c r="LXY59" s="2"/>
      <c r="LYA59" s="2"/>
      <c r="LYC59" s="2"/>
      <c r="LYE59" s="2"/>
      <c r="LYG59" s="2"/>
      <c r="LYI59" s="2"/>
      <c r="LYK59" s="2"/>
      <c r="LYM59" s="2"/>
      <c r="LYO59" s="2"/>
      <c r="LYQ59" s="2"/>
      <c r="LYS59" s="2"/>
      <c r="LYU59" s="2"/>
      <c r="LYW59" s="2"/>
      <c r="LYY59" s="2"/>
      <c r="LZA59" s="2"/>
      <c r="LZC59" s="2"/>
      <c r="LZE59" s="2"/>
      <c r="LZG59" s="2"/>
      <c r="LZI59" s="2"/>
      <c r="LZK59" s="2"/>
      <c r="LZM59" s="2"/>
      <c r="LZO59" s="2"/>
      <c r="LZQ59" s="2"/>
      <c r="LZS59" s="2"/>
      <c r="LZU59" s="2"/>
      <c r="LZW59" s="2"/>
      <c r="LZY59" s="2"/>
      <c r="MAA59" s="2"/>
      <c r="MAC59" s="2"/>
      <c r="MAE59" s="2"/>
      <c r="MAG59" s="2"/>
      <c r="MAI59" s="2"/>
      <c r="MAK59" s="2"/>
      <c r="MAM59" s="2"/>
      <c r="MAO59" s="2"/>
      <c r="MAQ59" s="2"/>
      <c r="MAS59" s="2"/>
      <c r="MAU59" s="2"/>
      <c r="MAW59" s="2"/>
      <c r="MAY59" s="2"/>
      <c r="MBA59" s="2"/>
      <c r="MBC59" s="2"/>
      <c r="MBE59" s="2"/>
      <c r="MBG59" s="2"/>
      <c r="MBI59" s="2"/>
      <c r="MBK59" s="2"/>
      <c r="MBM59" s="2"/>
      <c r="MBO59" s="2"/>
      <c r="MBQ59" s="2"/>
      <c r="MBS59" s="2"/>
      <c r="MBU59" s="2"/>
      <c r="MBW59" s="2"/>
      <c r="MBY59" s="2"/>
      <c r="MCA59" s="2"/>
      <c r="MCC59" s="2"/>
      <c r="MCE59" s="2"/>
      <c r="MCG59" s="2"/>
      <c r="MCI59" s="2"/>
      <c r="MCK59" s="2"/>
      <c r="MCM59" s="2"/>
      <c r="MCO59" s="2"/>
      <c r="MCQ59" s="2"/>
      <c r="MCS59" s="2"/>
      <c r="MCU59" s="2"/>
      <c r="MCW59" s="2"/>
      <c r="MCY59" s="2"/>
      <c r="MDA59" s="2"/>
      <c r="MDC59" s="2"/>
      <c r="MDE59" s="2"/>
      <c r="MDG59" s="2"/>
      <c r="MDI59" s="2"/>
      <c r="MDK59" s="2"/>
      <c r="MDM59" s="2"/>
      <c r="MDO59" s="2"/>
      <c r="MDQ59" s="2"/>
      <c r="MDS59" s="2"/>
      <c r="MDU59" s="2"/>
      <c r="MDW59" s="2"/>
      <c r="MDY59" s="2"/>
      <c r="MEA59" s="2"/>
      <c r="MEC59" s="2"/>
      <c r="MEE59" s="2"/>
      <c r="MEG59" s="2"/>
      <c r="MEI59" s="2"/>
      <c r="MEK59" s="2"/>
      <c r="MEM59" s="2"/>
      <c r="MEO59" s="2"/>
      <c r="MEQ59" s="2"/>
      <c r="MES59" s="2"/>
      <c r="MEU59" s="2"/>
      <c r="MEW59" s="2"/>
      <c r="MEY59" s="2"/>
      <c r="MFA59" s="2"/>
      <c r="MFC59" s="2"/>
      <c r="MFE59" s="2"/>
      <c r="MFG59" s="2"/>
      <c r="MFI59" s="2"/>
      <c r="MFK59" s="2"/>
      <c r="MFM59" s="2"/>
      <c r="MFO59" s="2"/>
      <c r="MFQ59" s="2"/>
      <c r="MFS59" s="2"/>
      <c r="MFU59" s="2"/>
      <c r="MFW59" s="2"/>
      <c r="MFY59" s="2"/>
      <c r="MGA59" s="2"/>
      <c r="MGC59" s="2"/>
      <c r="MGE59" s="2"/>
      <c r="MGG59" s="2"/>
      <c r="MGI59" s="2"/>
      <c r="MGK59" s="2"/>
      <c r="MGM59" s="2"/>
      <c r="MGO59" s="2"/>
      <c r="MGQ59" s="2"/>
      <c r="MGS59" s="2"/>
      <c r="MGU59" s="2"/>
      <c r="MGW59" s="2"/>
      <c r="MGY59" s="2"/>
      <c r="MHA59" s="2"/>
      <c r="MHC59" s="2"/>
      <c r="MHE59" s="2"/>
      <c r="MHG59" s="2"/>
      <c r="MHI59" s="2"/>
      <c r="MHK59" s="2"/>
      <c r="MHM59" s="2"/>
      <c r="MHO59" s="2"/>
      <c r="MHQ59" s="2"/>
      <c r="MHS59" s="2"/>
      <c r="MHU59" s="2"/>
      <c r="MHW59" s="2"/>
      <c r="MHY59" s="2"/>
      <c r="MIA59" s="2"/>
      <c r="MIC59" s="2"/>
      <c r="MIE59" s="2"/>
      <c r="MIG59" s="2"/>
      <c r="MII59" s="2"/>
      <c r="MIK59" s="2"/>
      <c r="MIM59" s="2"/>
      <c r="MIO59" s="2"/>
      <c r="MIQ59" s="2"/>
      <c r="MIS59" s="2"/>
      <c r="MIU59" s="2"/>
      <c r="MIW59" s="2"/>
      <c r="MIY59" s="2"/>
      <c r="MJA59" s="2"/>
      <c r="MJC59" s="2"/>
      <c r="MJE59" s="2"/>
      <c r="MJG59" s="2"/>
      <c r="MJI59" s="2"/>
      <c r="MJK59" s="2"/>
      <c r="MJM59" s="2"/>
      <c r="MJO59" s="2"/>
      <c r="MJQ59" s="2"/>
      <c r="MJS59" s="2"/>
      <c r="MJU59" s="2"/>
      <c r="MJW59" s="2"/>
      <c r="MJY59" s="2"/>
      <c r="MKA59" s="2"/>
      <c r="MKC59" s="2"/>
      <c r="MKE59" s="2"/>
      <c r="MKG59" s="2"/>
      <c r="MKI59" s="2"/>
      <c r="MKK59" s="2"/>
      <c r="MKM59" s="2"/>
      <c r="MKO59" s="2"/>
      <c r="MKQ59" s="2"/>
      <c r="MKS59" s="2"/>
      <c r="MKU59" s="2"/>
      <c r="MKW59" s="2"/>
      <c r="MKY59" s="2"/>
      <c r="MLA59" s="2"/>
      <c r="MLC59" s="2"/>
      <c r="MLE59" s="2"/>
      <c r="MLG59" s="2"/>
      <c r="MLI59" s="2"/>
      <c r="MLK59" s="2"/>
      <c r="MLM59" s="2"/>
      <c r="MLO59" s="2"/>
      <c r="MLQ59" s="2"/>
      <c r="MLS59" s="2"/>
      <c r="MLU59" s="2"/>
      <c r="MLW59" s="2"/>
      <c r="MLY59" s="2"/>
      <c r="MMA59" s="2"/>
      <c r="MMC59" s="2"/>
      <c r="MME59" s="2"/>
      <c r="MMG59" s="2"/>
      <c r="MMI59" s="2"/>
      <c r="MMK59" s="2"/>
      <c r="MMM59" s="2"/>
      <c r="MMO59" s="2"/>
      <c r="MMQ59" s="2"/>
      <c r="MMS59" s="2"/>
      <c r="MMU59" s="2"/>
      <c r="MMW59" s="2"/>
      <c r="MMY59" s="2"/>
      <c r="MNA59" s="2"/>
      <c r="MNC59" s="2"/>
      <c r="MNE59" s="2"/>
      <c r="MNG59" s="2"/>
      <c r="MNI59" s="2"/>
      <c r="MNK59" s="2"/>
      <c r="MNM59" s="2"/>
      <c r="MNO59" s="2"/>
      <c r="MNQ59" s="2"/>
      <c r="MNS59" s="2"/>
      <c r="MNU59" s="2"/>
      <c r="MNW59" s="2"/>
      <c r="MNY59" s="2"/>
      <c r="MOA59" s="2"/>
      <c r="MOC59" s="2"/>
      <c r="MOE59" s="2"/>
      <c r="MOG59" s="2"/>
      <c r="MOI59" s="2"/>
      <c r="MOK59" s="2"/>
      <c r="MOM59" s="2"/>
      <c r="MOO59" s="2"/>
      <c r="MOQ59" s="2"/>
      <c r="MOS59" s="2"/>
      <c r="MOU59" s="2"/>
      <c r="MOW59" s="2"/>
      <c r="MOY59" s="2"/>
      <c r="MPA59" s="2"/>
      <c r="MPC59" s="2"/>
      <c r="MPE59" s="2"/>
      <c r="MPG59" s="2"/>
      <c r="MPI59" s="2"/>
      <c r="MPK59" s="2"/>
      <c r="MPM59" s="2"/>
      <c r="MPO59" s="2"/>
      <c r="MPQ59" s="2"/>
      <c r="MPS59" s="2"/>
      <c r="MPU59" s="2"/>
      <c r="MPW59" s="2"/>
      <c r="MPY59" s="2"/>
      <c r="MQA59" s="2"/>
      <c r="MQC59" s="2"/>
      <c r="MQE59" s="2"/>
      <c r="MQG59" s="2"/>
      <c r="MQI59" s="2"/>
      <c r="MQK59" s="2"/>
      <c r="MQM59" s="2"/>
      <c r="MQO59" s="2"/>
      <c r="MQQ59" s="2"/>
      <c r="MQS59" s="2"/>
      <c r="MQU59" s="2"/>
      <c r="MQW59" s="2"/>
      <c r="MQY59" s="2"/>
      <c r="MRA59" s="2"/>
      <c r="MRC59" s="2"/>
      <c r="MRE59" s="2"/>
      <c r="MRG59" s="2"/>
      <c r="MRI59" s="2"/>
      <c r="MRK59" s="2"/>
      <c r="MRM59" s="2"/>
      <c r="MRO59" s="2"/>
      <c r="MRQ59" s="2"/>
      <c r="MRS59" s="2"/>
      <c r="MRU59" s="2"/>
      <c r="MRW59" s="2"/>
      <c r="MRY59" s="2"/>
      <c r="MSA59" s="2"/>
      <c r="MSC59" s="2"/>
      <c r="MSE59" s="2"/>
      <c r="MSG59" s="2"/>
      <c r="MSI59" s="2"/>
      <c r="MSK59" s="2"/>
      <c r="MSM59" s="2"/>
      <c r="MSO59" s="2"/>
      <c r="MSQ59" s="2"/>
      <c r="MSS59" s="2"/>
      <c r="MSU59" s="2"/>
      <c r="MSW59" s="2"/>
      <c r="MSY59" s="2"/>
      <c r="MTA59" s="2"/>
      <c r="MTC59" s="2"/>
      <c r="MTE59" s="2"/>
      <c r="MTG59" s="2"/>
      <c r="MTI59" s="2"/>
      <c r="MTK59" s="2"/>
      <c r="MTM59" s="2"/>
      <c r="MTO59" s="2"/>
      <c r="MTQ59" s="2"/>
      <c r="MTS59" s="2"/>
      <c r="MTU59" s="2"/>
      <c r="MTW59" s="2"/>
      <c r="MTY59" s="2"/>
      <c r="MUA59" s="2"/>
      <c r="MUC59" s="2"/>
      <c r="MUE59" s="2"/>
      <c r="MUG59" s="2"/>
      <c r="MUI59" s="2"/>
      <c r="MUK59" s="2"/>
      <c r="MUM59" s="2"/>
      <c r="MUO59" s="2"/>
      <c r="MUQ59" s="2"/>
      <c r="MUS59" s="2"/>
      <c r="MUU59" s="2"/>
      <c r="MUW59" s="2"/>
      <c r="MUY59" s="2"/>
      <c r="MVA59" s="2"/>
      <c r="MVC59" s="2"/>
      <c r="MVE59" s="2"/>
      <c r="MVG59" s="2"/>
      <c r="MVI59" s="2"/>
      <c r="MVK59" s="2"/>
      <c r="MVM59" s="2"/>
      <c r="MVO59" s="2"/>
      <c r="MVQ59" s="2"/>
      <c r="MVS59" s="2"/>
      <c r="MVU59" s="2"/>
      <c r="MVW59" s="2"/>
      <c r="MVY59" s="2"/>
      <c r="MWA59" s="2"/>
      <c r="MWC59" s="2"/>
      <c r="MWE59" s="2"/>
      <c r="MWG59" s="2"/>
      <c r="MWI59" s="2"/>
      <c r="MWK59" s="2"/>
      <c r="MWM59" s="2"/>
      <c r="MWO59" s="2"/>
      <c r="MWQ59" s="2"/>
      <c r="MWS59" s="2"/>
      <c r="MWU59" s="2"/>
      <c r="MWW59" s="2"/>
      <c r="MWY59" s="2"/>
      <c r="MXA59" s="2"/>
      <c r="MXC59" s="2"/>
      <c r="MXE59" s="2"/>
      <c r="MXG59" s="2"/>
      <c r="MXI59" s="2"/>
      <c r="MXK59" s="2"/>
      <c r="MXM59" s="2"/>
      <c r="MXO59" s="2"/>
      <c r="MXQ59" s="2"/>
      <c r="MXS59" s="2"/>
      <c r="MXU59" s="2"/>
      <c r="MXW59" s="2"/>
      <c r="MXY59" s="2"/>
      <c r="MYA59" s="2"/>
      <c r="MYC59" s="2"/>
      <c r="MYE59" s="2"/>
      <c r="MYG59" s="2"/>
      <c r="MYI59" s="2"/>
      <c r="MYK59" s="2"/>
      <c r="MYM59" s="2"/>
      <c r="MYO59" s="2"/>
      <c r="MYQ59" s="2"/>
      <c r="MYS59" s="2"/>
      <c r="MYU59" s="2"/>
      <c r="MYW59" s="2"/>
      <c r="MYY59" s="2"/>
      <c r="MZA59" s="2"/>
      <c r="MZC59" s="2"/>
      <c r="MZE59" s="2"/>
      <c r="MZG59" s="2"/>
      <c r="MZI59" s="2"/>
      <c r="MZK59" s="2"/>
      <c r="MZM59" s="2"/>
      <c r="MZO59" s="2"/>
      <c r="MZQ59" s="2"/>
      <c r="MZS59" s="2"/>
      <c r="MZU59" s="2"/>
      <c r="MZW59" s="2"/>
      <c r="MZY59" s="2"/>
      <c r="NAA59" s="2"/>
      <c r="NAC59" s="2"/>
      <c r="NAE59" s="2"/>
      <c r="NAG59" s="2"/>
      <c r="NAI59" s="2"/>
      <c r="NAK59" s="2"/>
      <c r="NAM59" s="2"/>
      <c r="NAO59" s="2"/>
      <c r="NAQ59" s="2"/>
      <c r="NAS59" s="2"/>
      <c r="NAU59" s="2"/>
      <c r="NAW59" s="2"/>
      <c r="NAY59" s="2"/>
      <c r="NBA59" s="2"/>
      <c r="NBC59" s="2"/>
      <c r="NBE59" s="2"/>
      <c r="NBG59" s="2"/>
      <c r="NBI59" s="2"/>
      <c r="NBK59" s="2"/>
      <c r="NBM59" s="2"/>
      <c r="NBO59" s="2"/>
      <c r="NBQ59" s="2"/>
      <c r="NBS59" s="2"/>
      <c r="NBU59" s="2"/>
      <c r="NBW59" s="2"/>
      <c r="NBY59" s="2"/>
      <c r="NCA59" s="2"/>
      <c r="NCC59" s="2"/>
      <c r="NCE59" s="2"/>
      <c r="NCG59" s="2"/>
      <c r="NCI59" s="2"/>
      <c r="NCK59" s="2"/>
      <c r="NCM59" s="2"/>
      <c r="NCO59" s="2"/>
      <c r="NCQ59" s="2"/>
      <c r="NCS59" s="2"/>
      <c r="NCU59" s="2"/>
      <c r="NCW59" s="2"/>
      <c r="NCY59" s="2"/>
      <c r="NDA59" s="2"/>
      <c r="NDC59" s="2"/>
      <c r="NDE59" s="2"/>
      <c r="NDG59" s="2"/>
      <c r="NDI59" s="2"/>
      <c r="NDK59" s="2"/>
      <c r="NDM59" s="2"/>
      <c r="NDO59" s="2"/>
      <c r="NDQ59" s="2"/>
      <c r="NDS59" s="2"/>
      <c r="NDU59" s="2"/>
      <c r="NDW59" s="2"/>
      <c r="NDY59" s="2"/>
      <c r="NEA59" s="2"/>
      <c r="NEC59" s="2"/>
      <c r="NEE59" s="2"/>
      <c r="NEG59" s="2"/>
      <c r="NEI59" s="2"/>
      <c r="NEK59" s="2"/>
      <c r="NEM59" s="2"/>
      <c r="NEO59" s="2"/>
      <c r="NEQ59" s="2"/>
      <c r="NES59" s="2"/>
      <c r="NEU59" s="2"/>
      <c r="NEW59" s="2"/>
      <c r="NEY59" s="2"/>
      <c r="NFA59" s="2"/>
      <c r="NFC59" s="2"/>
      <c r="NFE59" s="2"/>
      <c r="NFG59" s="2"/>
      <c r="NFI59" s="2"/>
      <c r="NFK59" s="2"/>
      <c r="NFM59" s="2"/>
      <c r="NFO59" s="2"/>
      <c r="NFQ59" s="2"/>
      <c r="NFS59" s="2"/>
      <c r="NFU59" s="2"/>
      <c r="NFW59" s="2"/>
      <c r="NFY59" s="2"/>
      <c r="NGA59" s="2"/>
      <c r="NGC59" s="2"/>
      <c r="NGE59" s="2"/>
      <c r="NGG59" s="2"/>
      <c r="NGI59" s="2"/>
      <c r="NGK59" s="2"/>
      <c r="NGM59" s="2"/>
      <c r="NGO59" s="2"/>
      <c r="NGQ59" s="2"/>
      <c r="NGS59" s="2"/>
      <c r="NGU59" s="2"/>
      <c r="NGW59" s="2"/>
      <c r="NGY59" s="2"/>
      <c r="NHA59" s="2"/>
      <c r="NHC59" s="2"/>
      <c r="NHE59" s="2"/>
      <c r="NHG59" s="2"/>
      <c r="NHI59" s="2"/>
      <c r="NHK59" s="2"/>
      <c r="NHM59" s="2"/>
      <c r="NHO59" s="2"/>
      <c r="NHQ59" s="2"/>
      <c r="NHS59" s="2"/>
      <c r="NHU59" s="2"/>
      <c r="NHW59" s="2"/>
      <c r="NHY59" s="2"/>
      <c r="NIA59" s="2"/>
      <c r="NIC59" s="2"/>
      <c r="NIE59" s="2"/>
      <c r="NIG59" s="2"/>
      <c r="NII59" s="2"/>
      <c r="NIK59" s="2"/>
      <c r="NIM59" s="2"/>
      <c r="NIO59" s="2"/>
      <c r="NIQ59" s="2"/>
      <c r="NIS59" s="2"/>
      <c r="NIU59" s="2"/>
      <c r="NIW59" s="2"/>
      <c r="NIY59" s="2"/>
      <c r="NJA59" s="2"/>
      <c r="NJC59" s="2"/>
      <c r="NJE59" s="2"/>
      <c r="NJG59" s="2"/>
      <c r="NJI59" s="2"/>
      <c r="NJK59" s="2"/>
      <c r="NJM59" s="2"/>
      <c r="NJO59" s="2"/>
      <c r="NJQ59" s="2"/>
      <c r="NJS59" s="2"/>
      <c r="NJU59" s="2"/>
      <c r="NJW59" s="2"/>
      <c r="NJY59" s="2"/>
      <c r="NKA59" s="2"/>
      <c r="NKC59" s="2"/>
      <c r="NKE59" s="2"/>
      <c r="NKG59" s="2"/>
      <c r="NKI59" s="2"/>
      <c r="NKK59" s="2"/>
      <c r="NKM59" s="2"/>
      <c r="NKO59" s="2"/>
      <c r="NKQ59" s="2"/>
      <c r="NKS59" s="2"/>
      <c r="NKU59" s="2"/>
      <c r="NKW59" s="2"/>
      <c r="NKY59" s="2"/>
      <c r="NLA59" s="2"/>
      <c r="NLC59" s="2"/>
      <c r="NLE59" s="2"/>
      <c r="NLG59" s="2"/>
      <c r="NLI59" s="2"/>
      <c r="NLK59" s="2"/>
      <c r="NLM59" s="2"/>
      <c r="NLO59" s="2"/>
      <c r="NLQ59" s="2"/>
      <c r="NLS59" s="2"/>
      <c r="NLU59" s="2"/>
      <c r="NLW59" s="2"/>
      <c r="NLY59" s="2"/>
      <c r="NMA59" s="2"/>
      <c r="NMC59" s="2"/>
      <c r="NME59" s="2"/>
      <c r="NMG59" s="2"/>
      <c r="NMI59" s="2"/>
      <c r="NMK59" s="2"/>
      <c r="NMM59" s="2"/>
      <c r="NMO59" s="2"/>
      <c r="NMQ59" s="2"/>
      <c r="NMS59" s="2"/>
      <c r="NMU59" s="2"/>
      <c r="NMW59" s="2"/>
      <c r="NMY59" s="2"/>
      <c r="NNA59" s="2"/>
      <c r="NNC59" s="2"/>
      <c r="NNE59" s="2"/>
      <c r="NNG59" s="2"/>
      <c r="NNI59" s="2"/>
      <c r="NNK59" s="2"/>
      <c r="NNM59" s="2"/>
      <c r="NNO59" s="2"/>
      <c r="NNQ59" s="2"/>
      <c r="NNS59" s="2"/>
      <c r="NNU59" s="2"/>
      <c r="NNW59" s="2"/>
      <c r="NNY59" s="2"/>
      <c r="NOA59" s="2"/>
      <c r="NOC59" s="2"/>
      <c r="NOE59" s="2"/>
      <c r="NOG59" s="2"/>
      <c r="NOI59" s="2"/>
      <c r="NOK59" s="2"/>
      <c r="NOM59" s="2"/>
      <c r="NOO59" s="2"/>
      <c r="NOQ59" s="2"/>
      <c r="NOS59" s="2"/>
      <c r="NOU59" s="2"/>
      <c r="NOW59" s="2"/>
      <c r="NOY59" s="2"/>
      <c r="NPA59" s="2"/>
      <c r="NPC59" s="2"/>
      <c r="NPE59" s="2"/>
      <c r="NPG59" s="2"/>
      <c r="NPI59" s="2"/>
      <c r="NPK59" s="2"/>
      <c r="NPM59" s="2"/>
      <c r="NPO59" s="2"/>
      <c r="NPQ59" s="2"/>
      <c r="NPS59" s="2"/>
      <c r="NPU59" s="2"/>
      <c r="NPW59" s="2"/>
      <c r="NPY59" s="2"/>
      <c r="NQA59" s="2"/>
      <c r="NQC59" s="2"/>
      <c r="NQE59" s="2"/>
      <c r="NQG59" s="2"/>
      <c r="NQI59" s="2"/>
      <c r="NQK59" s="2"/>
      <c r="NQM59" s="2"/>
      <c r="NQO59" s="2"/>
      <c r="NQQ59" s="2"/>
      <c r="NQS59" s="2"/>
      <c r="NQU59" s="2"/>
      <c r="NQW59" s="2"/>
      <c r="NQY59" s="2"/>
      <c r="NRA59" s="2"/>
      <c r="NRC59" s="2"/>
      <c r="NRE59" s="2"/>
      <c r="NRG59" s="2"/>
      <c r="NRI59" s="2"/>
      <c r="NRK59" s="2"/>
      <c r="NRM59" s="2"/>
      <c r="NRO59" s="2"/>
      <c r="NRQ59" s="2"/>
      <c r="NRS59" s="2"/>
      <c r="NRU59" s="2"/>
      <c r="NRW59" s="2"/>
      <c r="NRY59" s="2"/>
      <c r="NSA59" s="2"/>
      <c r="NSC59" s="2"/>
      <c r="NSE59" s="2"/>
      <c r="NSG59" s="2"/>
      <c r="NSI59" s="2"/>
      <c r="NSK59" s="2"/>
      <c r="NSM59" s="2"/>
      <c r="NSO59" s="2"/>
      <c r="NSQ59" s="2"/>
      <c r="NSS59" s="2"/>
      <c r="NSU59" s="2"/>
      <c r="NSW59" s="2"/>
      <c r="NSY59" s="2"/>
      <c r="NTA59" s="2"/>
      <c r="NTC59" s="2"/>
      <c r="NTE59" s="2"/>
      <c r="NTG59" s="2"/>
      <c r="NTI59" s="2"/>
      <c r="NTK59" s="2"/>
      <c r="NTM59" s="2"/>
      <c r="NTO59" s="2"/>
      <c r="NTQ59" s="2"/>
      <c r="NTS59" s="2"/>
      <c r="NTU59" s="2"/>
      <c r="NTW59" s="2"/>
      <c r="NTY59" s="2"/>
      <c r="NUA59" s="2"/>
      <c r="NUC59" s="2"/>
      <c r="NUE59" s="2"/>
      <c r="NUG59" s="2"/>
      <c r="NUI59" s="2"/>
      <c r="NUK59" s="2"/>
      <c r="NUM59" s="2"/>
      <c r="NUO59" s="2"/>
      <c r="NUQ59" s="2"/>
      <c r="NUS59" s="2"/>
      <c r="NUU59" s="2"/>
      <c r="NUW59" s="2"/>
      <c r="NUY59" s="2"/>
      <c r="NVA59" s="2"/>
      <c r="NVC59" s="2"/>
      <c r="NVE59" s="2"/>
      <c r="NVG59" s="2"/>
      <c r="NVI59" s="2"/>
      <c r="NVK59" s="2"/>
      <c r="NVM59" s="2"/>
      <c r="NVO59" s="2"/>
      <c r="NVQ59" s="2"/>
      <c r="NVS59" s="2"/>
      <c r="NVU59" s="2"/>
      <c r="NVW59" s="2"/>
      <c r="NVY59" s="2"/>
      <c r="NWA59" s="2"/>
      <c r="NWC59" s="2"/>
      <c r="NWE59" s="2"/>
      <c r="NWG59" s="2"/>
      <c r="NWI59" s="2"/>
      <c r="NWK59" s="2"/>
      <c r="NWM59" s="2"/>
      <c r="NWO59" s="2"/>
      <c r="NWQ59" s="2"/>
      <c r="NWS59" s="2"/>
      <c r="NWU59" s="2"/>
      <c r="NWW59" s="2"/>
      <c r="NWY59" s="2"/>
      <c r="NXA59" s="2"/>
      <c r="NXC59" s="2"/>
      <c r="NXE59" s="2"/>
      <c r="NXG59" s="2"/>
      <c r="NXI59" s="2"/>
      <c r="NXK59" s="2"/>
      <c r="NXM59" s="2"/>
      <c r="NXO59" s="2"/>
      <c r="NXQ59" s="2"/>
      <c r="NXS59" s="2"/>
      <c r="NXU59" s="2"/>
      <c r="NXW59" s="2"/>
      <c r="NXY59" s="2"/>
      <c r="NYA59" s="2"/>
      <c r="NYC59" s="2"/>
      <c r="NYE59" s="2"/>
      <c r="NYG59" s="2"/>
      <c r="NYI59" s="2"/>
      <c r="NYK59" s="2"/>
      <c r="NYM59" s="2"/>
      <c r="NYO59" s="2"/>
      <c r="NYQ59" s="2"/>
      <c r="NYS59" s="2"/>
      <c r="NYU59" s="2"/>
      <c r="NYW59" s="2"/>
      <c r="NYY59" s="2"/>
      <c r="NZA59" s="2"/>
      <c r="NZC59" s="2"/>
      <c r="NZE59" s="2"/>
      <c r="NZG59" s="2"/>
      <c r="NZI59" s="2"/>
      <c r="NZK59" s="2"/>
      <c r="NZM59" s="2"/>
      <c r="NZO59" s="2"/>
      <c r="NZQ59" s="2"/>
      <c r="NZS59" s="2"/>
      <c r="NZU59" s="2"/>
      <c r="NZW59" s="2"/>
      <c r="NZY59" s="2"/>
      <c r="OAA59" s="2"/>
      <c r="OAC59" s="2"/>
      <c r="OAE59" s="2"/>
      <c r="OAG59" s="2"/>
      <c r="OAI59" s="2"/>
      <c r="OAK59" s="2"/>
      <c r="OAM59" s="2"/>
      <c r="OAO59" s="2"/>
      <c r="OAQ59" s="2"/>
      <c r="OAS59" s="2"/>
      <c r="OAU59" s="2"/>
      <c r="OAW59" s="2"/>
      <c r="OAY59" s="2"/>
      <c r="OBA59" s="2"/>
      <c r="OBC59" s="2"/>
      <c r="OBE59" s="2"/>
      <c r="OBG59" s="2"/>
      <c r="OBI59" s="2"/>
      <c r="OBK59" s="2"/>
      <c r="OBM59" s="2"/>
      <c r="OBO59" s="2"/>
      <c r="OBQ59" s="2"/>
      <c r="OBS59" s="2"/>
      <c r="OBU59" s="2"/>
      <c r="OBW59" s="2"/>
      <c r="OBY59" s="2"/>
      <c r="OCA59" s="2"/>
      <c r="OCC59" s="2"/>
      <c r="OCE59" s="2"/>
      <c r="OCG59" s="2"/>
      <c r="OCI59" s="2"/>
      <c r="OCK59" s="2"/>
      <c r="OCM59" s="2"/>
      <c r="OCO59" s="2"/>
      <c r="OCQ59" s="2"/>
      <c r="OCS59" s="2"/>
      <c r="OCU59" s="2"/>
      <c r="OCW59" s="2"/>
      <c r="OCY59" s="2"/>
      <c r="ODA59" s="2"/>
      <c r="ODC59" s="2"/>
      <c r="ODE59" s="2"/>
      <c r="ODG59" s="2"/>
      <c r="ODI59" s="2"/>
      <c r="ODK59" s="2"/>
      <c r="ODM59" s="2"/>
      <c r="ODO59" s="2"/>
      <c r="ODQ59" s="2"/>
      <c r="ODS59" s="2"/>
      <c r="ODU59" s="2"/>
      <c r="ODW59" s="2"/>
      <c r="ODY59" s="2"/>
      <c r="OEA59" s="2"/>
      <c r="OEC59" s="2"/>
      <c r="OEE59" s="2"/>
      <c r="OEG59" s="2"/>
      <c r="OEI59" s="2"/>
      <c r="OEK59" s="2"/>
      <c r="OEM59" s="2"/>
      <c r="OEO59" s="2"/>
      <c r="OEQ59" s="2"/>
      <c r="OES59" s="2"/>
      <c r="OEU59" s="2"/>
      <c r="OEW59" s="2"/>
      <c r="OEY59" s="2"/>
      <c r="OFA59" s="2"/>
      <c r="OFC59" s="2"/>
      <c r="OFE59" s="2"/>
      <c r="OFG59" s="2"/>
      <c r="OFI59" s="2"/>
      <c r="OFK59" s="2"/>
      <c r="OFM59" s="2"/>
      <c r="OFO59" s="2"/>
      <c r="OFQ59" s="2"/>
      <c r="OFS59" s="2"/>
      <c r="OFU59" s="2"/>
      <c r="OFW59" s="2"/>
      <c r="OFY59" s="2"/>
      <c r="OGA59" s="2"/>
      <c r="OGC59" s="2"/>
      <c r="OGE59" s="2"/>
      <c r="OGG59" s="2"/>
      <c r="OGI59" s="2"/>
      <c r="OGK59" s="2"/>
      <c r="OGM59" s="2"/>
      <c r="OGO59" s="2"/>
      <c r="OGQ59" s="2"/>
      <c r="OGS59" s="2"/>
      <c r="OGU59" s="2"/>
      <c r="OGW59" s="2"/>
      <c r="OGY59" s="2"/>
      <c r="OHA59" s="2"/>
      <c r="OHC59" s="2"/>
      <c r="OHE59" s="2"/>
      <c r="OHG59" s="2"/>
      <c r="OHI59" s="2"/>
      <c r="OHK59" s="2"/>
      <c r="OHM59" s="2"/>
      <c r="OHO59" s="2"/>
      <c r="OHQ59" s="2"/>
      <c r="OHS59" s="2"/>
      <c r="OHU59" s="2"/>
      <c r="OHW59" s="2"/>
      <c r="OHY59" s="2"/>
      <c r="OIA59" s="2"/>
      <c r="OIC59" s="2"/>
      <c r="OIE59" s="2"/>
      <c r="OIG59" s="2"/>
      <c r="OII59" s="2"/>
      <c r="OIK59" s="2"/>
      <c r="OIM59" s="2"/>
      <c r="OIO59" s="2"/>
      <c r="OIQ59" s="2"/>
      <c r="OIS59" s="2"/>
      <c r="OIU59" s="2"/>
      <c r="OIW59" s="2"/>
      <c r="OIY59" s="2"/>
      <c r="OJA59" s="2"/>
      <c r="OJC59" s="2"/>
      <c r="OJE59" s="2"/>
      <c r="OJG59" s="2"/>
      <c r="OJI59" s="2"/>
      <c r="OJK59" s="2"/>
      <c r="OJM59" s="2"/>
      <c r="OJO59" s="2"/>
      <c r="OJQ59" s="2"/>
      <c r="OJS59" s="2"/>
      <c r="OJU59" s="2"/>
      <c r="OJW59" s="2"/>
      <c r="OJY59" s="2"/>
      <c r="OKA59" s="2"/>
      <c r="OKC59" s="2"/>
      <c r="OKE59" s="2"/>
      <c r="OKG59" s="2"/>
      <c r="OKI59" s="2"/>
      <c r="OKK59" s="2"/>
      <c r="OKM59" s="2"/>
      <c r="OKO59" s="2"/>
      <c r="OKQ59" s="2"/>
      <c r="OKS59" s="2"/>
      <c r="OKU59" s="2"/>
      <c r="OKW59" s="2"/>
      <c r="OKY59" s="2"/>
      <c r="OLA59" s="2"/>
      <c r="OLC59" s="2"/>
      <c r="OLE59" s="2"/>
      <c r="OLG59" s="2"/>
      <c r="OLI59" s="2"/>
      <c r="OLK59" s="2"/>
      <c r="OLM59" s="2"/>
      <c r="OLO59" s="2"/>
      <c r="OLQ59" s="2"/>
      <c r="OLS59" s="2"/>
      <c r="OLU59" s="2"/>
      <c r="OLW59" s="2"/>
      <c r="OLY59" s="2"/>
      <c r="OMA59" s="2"/>
      <c r="OMC59" s="2"/>
      <c r="OME59" s="2"/>
      <c r="OMG59" s="2"/>
      <c r="OMI59" s="2"/>
      <c r="OMK59" s="2"/>
      <c r="OMM59" s="2"/>
      <c r="OMO59" s="2"/>
      <c r="OMQ59" s="2"/>
      <c r="OMS59" s="2"/>
      <c r="OMU59" s="2"/>
      <c r="OMW59" s="2"/>
      <c r="OMY59" s="2"/>
      <c r="ONA59" s="2"/>
      <c r="ONC59" s="2"/>
      <c r="ONE59" s="2"/>
      <c r="ONG59" s="2"/>
      <c r="ONI59" s="2"/>
      <c r="ONK59" s="2"/>
      <c r="ONM59" s="2"/>
      <c r="ONO59" s="2"/>
      <c r="ONQ59" s="2"/>
      <c r="ONS59" s="2"/>
      <c r="ONU59" s="2"/>
      <c r="ONW59" s="2"/>
      <c r="ONY59" s="2"/>
      <c r="OOA59" s="2"/>
      <c r="OOC59" s="2"/>
      <c r="OOE59" s="2"/>
      <c r="OOG59" s="2"/>
      <c r="OOI59" s="2"/>
      <c r="OOK59" s="2"/>
      <c r="OOM59" s="2"/>
      <c r="OOO59" s="2"/>
      <c r="OOQ59" s="2"/>
      <c r="OOS59" s="2"/>
      <c r="OOU59" s="2"/>
      <c r="OOW59" s="2"/>
      <c r="OOY59" s="2"/>
      <c r="OPA59" s="2"/>
      <c r="OPC59" s="2"/>
      <c r="OPE59" s="2"/>
      <c r="OPG59" s="2"/>
      <c r="OPI59" s="2"/>
      <c r="OPK59" s="2"/>
      <c r="OPM59" s="2"/>
      <c r="OPO59" s="2"/>
      <c r="OPQ59" s="2"/>
      <c r="OPS59" s="2"/>
      <c r="OPU59" s="2"/>
      <c r="OPW59" s="2"/>
      <c r="OPY59" s="2"/>
      <c r="OQA59" s="2"/>
      <c r="OQC59" s="2"/>
      <c r="OQE59" s="2"/>
      <c r="OQG59" s="2"/>
      <c r="OQI59" s="2"/>
      <c r="OQK59" s="2"/>
      <c r="OQM59" s="2"/>
      <c r="OQO59" s="2"/>
      <c r="OQQ59" s="2"/>
      <c r="OQS59" s="2"/>
      <c r="OQU59" s="2"/>
      <c r="OQW59" s="2"/>
      <c r="OQY59" s="2"/>
      <c r="ORA59" s="2"/>
      <c r="ORC59" s="2"/>
      <c r="ORE59" s="2"/>
      <c r="ORG59" s="2"/>
      <c r="ORI59" s="2"/>
      <c r="ORK59" s="2"/>
      <c r="ORM59" s="2"/>
      <c r="ORO59" s="2"/>
      <c r="ORQ59" s="2"/>
      <c r="ORS59" s="2"/>
      <c r="ORU59" s="2"/>
      <c r="ORW59" s="2"/>
      <c r="ORY59" s="2"/>
      <c r="OSA59" s="2"/>
      <c r="OSC59" s="2"/>
      <c r="OSE59" s="2"/>
      <c r="OSG59" s="2"/>
      <c r="OSI59" s="2"/>
      <c r="OSK59" s="2"/>
      <c r="OSM59" s="2"/>
      <c r="OSO59" s="2"/>
      <c r="OSQ59" s="2"/>
      <c r="OSS59" s="2"/>
      <c r="OSU59" s="2"/>
      <c r="OSW59" s="2"/>
      <c r="OSY59" s="2"/>
      <c r="OTA59" s="2"/>
      <c r="OTC59" s="2"/>
      <c r="OTE59" s="2"/>
      <c r="OTG59" s="2"/>
      <c r="OTI59" s="2"/>
      <c r="OTK59" s="2"/>
      <c r="OTM59" s="2"/>
      <c r="OTO59" s="2"/>
      <c r="OTQ59" s="2"/>
      <c r="OTS59" s="2"/>
      <c r="OTU59" s="2"/>
      <c r="OTW59" s="2"/>
      <c r="OTY59" s="2"/>
      <c r="OUA59" s="2"/>
      <c r="OUC59" s="2"/>
      <c r="OUE59" s="2"/>
      <c r="OUG59" s="2"/>
      <c r="OUI59" s="2"/>
      <c r="OUK59" s="2"/>
      <c r="OUM59" s="2"/>
      <c r="OUO59" s="2"/>
      <c r="OUQ59" s="2"/>
      <c r="OUS59" s="2"/>
      <c r="OUU59" s="2"/>
      <c r="OUW59" s="2"/>
      <c r="OUY59" s="2"/>
      <c r="OVA59" s="2"/>
      <c r="OVC59" s="2"/>
      <c r="OVE59" s="2"/>
      <c r="OVG59" s="2"/>
      <c r="OVI59" s="2"/>
      <c r="OVK59" s="2"/>
      <c r="OVM59" s="2"/>
      <c r="OVO59" s="2"/>
      <c r="OVQ59" s="2"/>
      <c r="OVS59" s="2"/>
      <c r="OVU59" s="2"/>
      <c r="OVW59" s="2"/>
      <c r="OVY59" s="2"/>
      <c r="OWA59" s="2"/>
      <c r="OWC59" s="2"/>
      <c r="OWE59" s="2"/>
      <c r="OWG59" s="2"/>
      <c r="OWI59" s="2"/>
      <c r="OWK59" s="2"/>
      <c r="OWM59" s="2"/>
      <c r="OWO59" s="2"/>
      <c r="OWQ59" s="2"/>
      <c r="OWS59" s="2"/>
      <c r="OWU59" s="2"/>
      <c r="OWW59" s="2"/>
      <c r="OWY59" s="2"/>
      <c r="OXA59" s="2"/>
      <c r="OXC59" s="2"/>
      <c r="OXE59" s="2"/>
      <c r="OXG59" s="2"/>
      <c r="OXI59" s="2"/>
      <c r="OXK59" s="2"/>
      <c r="OXM59" s="2"/>
      <c r="OXO59" s="2"/>
      <c r="OXQ59" s="2"/>
      <c r="OXS59" s="2"/>
      <c r="OXU59" s="2"/>
      <c r="OXW59" s="2"/>
      <c r="OXY59" s="2"/>
      <c r="OYA59" s="2"/>
      <c r="OYC59" s="2"/>
      <c r="OYE59" s="2"/>
      <c r="OYG59" s="2"/>
      <c r="OYI59" s="2"/>
      <c r="OYK59" s="2"/>
      <c r="OYM59" s="2"/>
      <c r="OYO59" s="2"/>
      <c r="OYQ59" s="2"/>
      <c r="OYS59" s="2"/>
      <c r="OYU59" s="2"/>
      <c r="OYW59" s="2"/>
      <c r="OYY59" s="2"/>
      <c r="OZA59" s="2"/>
      <c r="OZC59" s="2"/>
      <c r="OZE59" s="2"/>
      <c r="OZG59" s="2"/>
      <c r="OZI59" s="2"/>
      <c r="OZK59" s="2"/>
      <c r="OZM59" s="2"/>
      <c r="OZO59" s="2"/>
      <c r="OZQ59" s="2"/>
      <c r="OZS59" s="2"/>
      <c r="OZU59" s="2"/>
      <c r="OZW59" s="2"/>
      <c r="OZY59" s="2"/>
      <c r="PAA59" s="2"/>
      <c r="PAC59" s="2"/>
      <c r="PAE59" s="2"/>
      <c r="PAG59" s="2"/>
      <c r="PAI59" s="2"/>
      <c r="PAK59" s="2"/>
      <c r="PAM59" s="2"/>
      <c r="PAO59" s="2"/>
      <c r="PAQ59" s="2"/>
      <c r="PAS59" s="2"/>
      <c r="PAU59" s="2"/>
      <c r="PAW59" s="2"/>
      <c r="PAY59" s="2"/>
      <c r="PBA59" s="2"/>
      <c r="PBC59" s="2"/>
      <c r="PBE59" s="2"/>
      <c r="PBG59" s="2"/>
      <c r="PBI59" s="2"/>
      <c r="PBK59" s="2"/>
      <c r="PBM59" s="2"/>
      <c r="PBO59" s="2"/>
      <c r="PBQ59" s="2"/>
      <c r="PBS59" s="2"/>
      <c r="PBU59" s="2"/>
      <c r="PBW59" s="2"/>
      <c r="PBY59" s="2"/>
      <c r="PCA59" s="2"/>
      <c r="PCC59" s="2"/>
      <c r="PCE59" s="2"/>
      <c r="PCG59" s="2"/>
      <c r="PCI59" s="2"/>
      <c r="PCK59" s="2"/>
      <c r="PCM59" s="2"/>
      <c r="PCO59" s="2"/>
      <c r="PCQ59" s="2"/>
      <c r="PCS59" s="2"/>
      <c r="PCU59" s="2"/>
      <c r="PCW59" s="2"/>
      <c r="PCY59" s="2"/>
      <c r="PDA59" s="2"/>
      <c r="PDC59" s="2"/>
      <c r="PDE59" s="2"/>
      <c r="PDG59" s="2"/>
      <c r="PDI59" s="2"/>
      <c r="PDK59" s="2"/>
      <c r="PDM59" s="2"/>
      <c r="PDO59" s="2"/>
      <c r="PDQ59" s="2"/>
      <c r="PDS59" s="2"/>
      <c r="PDU59" s="2"/>
      <c r="PDW59" s="2"/>
      <c r="PDY59" s="2"/>
      <c r="PEA59" s="2"/>
      <c r="PEC59" s="2"/>
      <c r="PEE59" s="2"/>
      <c r="PEG59" s="2"/>
      <c r="PEI59" s="2"/>
      <c r="PEK59" s="2"/>
      <c r="PEM59" s="2"/>
      <c r="PEO59" s="2"/>
      <c r="PEQ59" s="2"/>
      <c r="PES59" s="2"/>
      <c r="PEU59" s="2"/>
      <c r="PEW59" s="2"/>
      <c r="PEY59" s="2"/>
      <c r="PFA59" s="2"/>
      <c r="PFC59" s="2"/>
      <c r="PFE59" s="2"/>
      <c r="PFG59" s="2"/>
      <c r="PFI59" s="2"/>
      <c r="PFK59" s="2"/>
      <c r="PFM59" s="2"/>
      <c r="PFO59" s="2"/>
      <c r="PFQ59" s="2"/>
      <c r="PFS59" s="2"/>
      <c r="PFU59" s="2"/>
      <c r="PFW59" s="2"/>
      <c r="PFY59" s="2"/>
      <c r="PGA59" s="2"/>
      <c r="PGC59" s="2"/>
      <c r="PGE59" s="2"/>
      <c r="PGG59" s="2"/>
      <c r="PGI59" s="2"/>
      <c r="PGK59" s="2"/>
      <c r="PGM59" s="2"/>
      <c r="PGO59" s="2"/>
      <c r="PGQ59" s="2"/>
      <c r="PGS59" s="2"/>
      <c r="PGU59" s="2"/>
      <c r="PGW59" s="2"/>
      <c r="PGY59" s="2"/>
      <c r="PHA59" s="2"/>
      <c r="PHC59" s="2"/>
      <c r="PHE59" s="2"/>
      <c r="PHG59" s="2"/>
      <c r="PHI59" s="2"/>
      <c r="PHK59" s="2"/>
      <c r="PHM59" s="2"/>
      <c r="PHO59" s="2"/>
      <c r="PHQ59" s="2"/>
      <c r="PHS59" s="2"/>
      <c r="PHU59" s="2"/>
      <c r="PHW59" s="2"/>
      <c r="PHY59" s="2"/>
      <c r="PIA59" s="2"/>
      <c r="PIC59" s="2"/>
      <c r="PIE59" s="2"/>
      <c r="PIG59" s="2"/>
      <c r="PII59" s="2"/>
      <c r="PIK59" s="2"/>
      <c r="PIM59" s="2"/>
      <c r="PIO59" s="2"/>
      <c r="PIQ59" s="2"/>
      <c r="PIS59" s="2"/>
      <c r="PIU59" s="2"/>
      <c r="PIW59" s="2"/>
      <c r="PIY59" s="2"/>
      <c r="PJA59" s="2"/>
      <c r="PJC59" s="2"/>
      <c r="PJE59" s="2"/>
      <c r="PJG59" s="2"/>
      <c r="PJI59" s="2"/>
      <c r="PJK59" s="2"/>
      <c r="PJM59" s="2"/>
      <c r="PJO59" s="2"/>
      <c r="PJQ59" s="2"/>
      <c r="PJS59" s="2"/>
      <c r="PJU59" s="2"/>
      <c r="PJW59" s="2"/>
      <c r="PJY59" s="2"/>
      <c r="PKA59" s="2"/>
      <c r="PKC59" s="2"/>
      <c r="PKE59" s="2"/>
      <c r="PKG59" s="2"/>
      <c r="PKI59" s="2"/>
      <c r="PKK59" s="2"/>
      <c r="PKM59" s="2"/>
      <c r="PKO59" s="2"/>
      <c r="PKQ59" s="2"/>
      <c r="PKS59" s="2"/>
      <c r="PKU59" s="2"/>
      <c r="PKW59" s="2"/>
      <c r="PKY59" s="2"/>
      <c r="PLA59" s="2"/>
      <c r="PLC59" s="2"/>
      <c r="PLE59" s="2"/>
      <c r="PLG59" s="2"/>
      <c r="PLI59" s="2"/>
      <c r="PLK59" s="2"/>
      <c r="PLM59" s="2"/>
      <c r="PLO59" s="2"/>
      <c r="PLQ59" s="2"/>
      <c r="PLS59" s="2"/>
      <c r="PLU59" s="2"/>
      <c r="PLW59" s="2"/>
      <c r="PLY59" s="2"/>
      <c r="PMA59" s="2"/>
      <c r="PMC59" s="2"/>
      <c r="PME59" s="2"/>
      <c r="PMG59" s="2"/>
      <c r="PMI59" s="2"/>
      <c r="PMK59" s="2"/>
      <c r="PMM59" s="2"/>
      <c r="PMO59" s="2"/>
      <c r="PMQ59" s="2"/>
      <c r="PMS59" s="2"/>
      <c r="PMU59" s="2"/>
      <c r="PMW59" s="2"/>
      <c r="PMY59" s="2"/>
      <c r="PNA59" s="2"/>
      <c r="PNC59" s="2"/>
      <c r="PNE59" s="2"/>
      <c r="PNG59" s="2"/>
      <c r="PNI59" s="2"/>
      <c r="PNK59" s="2"/>
      <c r="PNM59" s="2"/>
      <c r="PNO59" s="2"/>
      <c r="PNQ59" s="2"/>
      <c r="PNS59" s="2"/>
      <c r="PNU59" s="2"/>
      <c r="PNW59" s="2"/>
      <c r="PNY59" s="2"/>
      <c r="POA59" s="2"/>
      <c r="POC59" s="2"/>
      <c r="POE59" s="2"/>
      <c r="POG59" s="2"/>
      <c r="POI59" s="2"/>
      <c r="POK59" s="2"/>
      <c r="POM59" s="2"/>
      <c r="POO59" s="2"/>
      <c r="POQ59" s="2"/>
      <c r="POS59" s="2"/>
      <c r="POU59" s="2"/>
      <c r="POW59" s="2"/>
      <c r="POY59" s="2"/>
      <c r="PPA59" s="2"/>
      <c r="PPC59" s="2"/>
      <c r="PPE59" s="2"/>
      <c r="PPG59" s="2"/>
      <c r="PPI59" s="2"/>
      <c r="PPK59" s="2"/>
      <c r="PPM59" s="2"/>
      <c r="PPO59" s="2"/>
      <c r="PPQ59" s="2"/>
      <c r="PPS59" s="2"/>
      <c r="PPU59" s="2"/>
      <c r="PPW59" s="2"/>
      <c r="PPY59" s="2"/>
      <c r="PQA59" s="2"/>
      <c r="PQC59" s="2"/>
      <c r="PQE59" s="2"/>
      <c r="PQG59" s="2"/>
      <c r="PQI59" s="2"/>
      <c r="PQK59" s="2"/>
      <c r="PQM59" s="2"/>
      <c r="PQO59" s="2"/>
      <c r="PQQ59" s="2"/>
      <c r="PQS59" s="2"/>
      <c r="PQU59" s="2"/>
      <c r="PQW59" s="2"/>
      <c r="PQY59" s="2"/>
      <c r="PRA59" s="2"/>
      <c r="PRC59" s="2"/>
      <c r="PRE59" s="2"/>
      <c r="PRG59" s="2"/>
      <c r="PRI59" s="2"/>
      <c r="PRK59" s="2"/>
      <c r="PRM59" s="2"/>
      <c r="PRO59" s="2"/>
      <c r="PRQ59" s="2"/>
      <c r="PRS59" s="2"/>
      <c r="PRU59" s="2"/>
      <c r="PRW59" s="2"/>
      <c r="PRY59" s="2"/>
      <c r="PSA59" s="2"/>
      <c r="PSC59" s="2"/>
      <c r="PSE59" s="2"/>
      <c r="PSG59" s="2"/>
      <c r="PSI59" s="2"/>
      <c r="PSK59" s="2"/>
      <c r="PSM59" s="2"/>
      <c r="PSO59" s="2"/>
      <c r="PSQ59" s="2"/>
      <c r="PSS59" s="2"/>
      <c r="PSU59" s="2"/>
      <c r="PSW59" s="2"/>
      <c r="PSY59" s="2"/>
      <c r="PTA59" s="2"/>
      <c r="PTC59" s="2"/>
      <c r="PTE59" s="2"/>
      <c r="PTG59" s="2"/>
      <c r="PTI59" s="2"/>
      <c r="PTK59" s="2"/>
      <c r="PTM59" s="2"/>
      <c r="PTO59" s="2"/>
      <c r="PTQ59" s="2"/>
      <c r="PTS59" s="2"/>
      <c r="PTU59" s="2"/>
      <c r="PTW59" s="2"/>
      <c r="PTY59" s="2"/>
      <c r="PUA59" s="2"/>
      <c r="PUC59" s="2"/>
      <c r="PUE59" s="2"/>
      <c r="PUG59" s="2"/>
      <c r="PUI59" s="2"/>
      <c r="PUK59" s="2"/>
      <c r="PUM59" s="2"/>
      <c r="PUO59" s="2"/>
      <c r="PUQ59" s="2"/>
      <c r="PUS59" s="2"/>
      <c r="PUU59" s="2"/>
      <c r="PUW59" s="2"/>
      <c r="PUY59" s="2"/>
      <c r="PVA59" s="2"/>
      <c r="PVC59" s="2"/>
      <c r="PVE59" s="2"/>
      <c r="PVG59" s="2"/>
      <c r="PVI59" s="2"/>
      <c r="PVK59" s="2"/>
      <c r="PVM59" s="2"/>
      <c r="PVO59" s="2"/>
      <c r="PVQ59" s="2"/>
      <c r="PVS59" s="2"/>
      <c r="PVU59" s="2"/>
      <c r="PVW59" s="2"/>
      <c r="PVY59" s="2"/>
      <c r="PWA59" s="2"/>
      <c r="PWC59" s="2"/>
      <c r="PWE59" s="2"/>
      <c r="PWG59" s="2"/>
      <c r="PWI59" s="2"/>
      <c r="PWK59" s="2"/>
      <c r="PWM59" s="2"/>
      <c r="PWO59" s="2"/>
      <c r="PWQ59" s="2"/>
      <c r="PWS59" s="2"/>
      <c r="PWU59" s="2"/>
      <c r="PWW59" s="2"/>
      <c r="PWY59" s="2"/>
      <c r="PXA59" s="2"/>
      <c r="PXC59" s="2"/>
      <c r="PXE59" s="2"/>
      <c r="PXG59" s="2"/>
      <c r="PXI59" s="2"/>
      <c r="PXK59" s="2"/>
      <c r="PXM59" s="2"/>
      <c r="PXO59" s="2"/>
      <c r="PXQ59" s="2"/>
      <c r="PXS59" s="2"/>
      <c r="PXU59" s="2"/>
      <c r="PXW59" s="2"/>
      <c r="PXY59" s="2"/>
      <c r="PYA59" s="2"/>
      <c r="PYC59" s="2"/>
      <c r="PYE59" s="2"/>
      <c r="PYG59" s="2"/>
      <c r="PYI59" s="2"/>
      <c r="PYK59" s="2"/>
      <c r="PYM59" s="2"/>
      <c r="PYO59" s="2"/>
      <c r="PYQ59" s="2"/>
      <c r="PYS59" s="2"/>
      <c r="PYU59" s="2"/>
      <c r="PYW59" s="2"/>
      <c r="PYY59" s="2"/>
      <c r="PZA59" s="2"/>
      <c r="PZC59" s="2"/>
      <c r="PZE59" s="2"/>
      <c r="PZG59" s="2"/>
      <c r="PZI59" s="2"/>
      <c r="PZK59" s="2"/>
      <c r="PZM59" s="2"/>
      <c r="PZO59" s="2"/>
      <c r="PZQ59" s="2"/>
      <c r="PZS59" s="2"/>
      <c r="PZU59" s="2"/>
      <c r="PZW59" s="2"/>
      <c r="PZY59" s="2"/>
      <c r="QAA59" s="2"/>
      <c r="QAC59" s="2"/>
      <c r="QAE59" s="2"/>
      <c r="QAG59" s="2"/>
      <c r="QAI59" s="2"/>
      <c r="QAK59" s="2"/>
      <c r="QAM59" s="2"/>
      <c r="QAO59" s="2"/>
      <c r="QAQ59" s="2"/>
      <c r="QAS59" s="2"/>
      <c r="QAU59" s="2"/>
      <c r="QAW59" s="2"/>
      <c r="QAY59" s="2"/>
      <c r="QBA59" s="2"/>
      <c r="QBC59" s="2"/>
      <c r="QBE59" s="2"/>
      <c r="QBG59" s="2"/>
      <c r="QBI59" s="2"/>
      <c r="QBK59" s="2"/>
      <c r="QBM59" s="2"/>
      <c r="QBO59" s="2"/>
      <c r="QBQ59" s="2"/>
      <c r="QBS59" s="2"/>
      <c r="QBU59" s="2"/>
      <c r="QBW59" s="2"/>
      <c r="QBY59" s="2"/>
      <c r="QCA59" s="2"/>
      <c r="QCC59" s="2"/>
      <c r="QCE59" s="2"/>
      <c r="QCG59" s="2"/>
      <c r="QCI59" s="2"/>
      <c r="QCK59" s="2"/>
      <c r="QCM59" s="2"/>
      <c r="QCO59" s="2"/>
      <c r="QCQ59" s="2"/>
      <c r="QCS59" s="2"/>
      <c r="QCU59" s="2"/>
      <c r="QCW59" s="2"/>
      <c r="QCY59" s="2"/>
      <c r="QDA59" s="2"/>
      <c r="QDC59" s="2"/>
      <c r="QDE59" s="2"/>
      <c r="QDG59" s="2"/>
      <c r="QDI59" s="2"/>
      <c r="QDK59" s="2"/>
      <c r="QDM59" s="2"/>
      <c r="QDO59" s="2"/>
      <c r="QDQ59" s="2"/>
      <c r="QDS59" s="2"/>
      <c r="QDU59" s="2"/>
      <c r="QDW59" s="2"/>
      <c r="QDY59" s="2"/>
      <c r="QEA59" s="2"/>
      <c r="QEC59" s="2"/>
      <c r="QEE59" s="2"/>
      <c r="QEG59" s="2"/>
      <c r="QEI59" s="2"/>
      <c r="QEK59" s="2"/>
      <c r="QEM59" s="2"/>
      <c r="QEO59" s="2"/>
      <c r="QEQ59" s="2"/>
      <c r="QES59" s="2"/>
      <c r="QEU59" s="2"/>
      <c r="QEW59" s="2"/>
      <c r="QEY59" s="2"/>
      <c r="QFA59" s="2"/>
      <c r="QFC59" s="2"/>
      <c r="QFE59" s="2"/>
      <c r="QFG59" s="2"/>
      <c r="QFI59" s="2"/>
      <c r="QFK59" s="2"/>
      <c r="QFM59" s="2"/>
      <c r="QFO59" s="2"/>
      <c r="QFQ59" s="2"/>
      <c r="QFS59" s="2"/>
      <c r="QFU59" s="2"/>
      <c r="QFW59" s="2"/>
      <c r="QFY59" s="2"/>
      <c r="QGA59" s="2"/>
      <c r="QGC59" s="2"/>
      <c r="QGE59" s="2"/>
      <c r="QGG59" s="2"/>
      <c r="QGI59" s="2"/>
      <c r="QGK59" s="2"/>
      <c r="QGM59" s="2"/>
      <c r="QGO59" s="2"/>
      <c r="QGQ59" s="2"/>
      <c r="QGS59" s="2"/>
      <c r="QGU59" s="2"/>
      <c r="QGW59" s="2"/>
      <c r="QGY59" s="2"/>
      <c r="QHA59" s="2"/>
      <c r="QHC59" s="2"/>
      <c r="QHE59" s="2"/>
      <c r="QHG59" s="2"/>
      <c r="QHI59" s="2"/>
      <c r="QHK59" s="2"/>
      <c r="QHM59" s="2"/>
      <c r="QHO59" s="2"/>
      <c r="QHQ59" s="2"/>
      <c r="QHS59" s="2"/>
      <c r="QHU59" s="2"/>
      <c r="QHW59" s="2"/>
      <c r="QHY59" s="2"/>
      <c r="QIA59" s="2"/>
      <c r="QIC59" s="2"/>
      <c r="QIE59" s="2"/>
      <c r="QIG59" s="2"/>
      <c r="QII59" s="2"/>
      <c r="QIK59" s="2"/>
      <c r="QIM59" s="2"/>
      <c r="QIO59" s="2"/>
      <c r="QIQ59" s="2"/>
      <c r="QIS59" s="2"/>
      <c r="QIU59" s="2"/>
      <c r="QIW59" s="2"/>
      <c r="QIY59" s="2"/>
      <c r="QJA59" s="2"/>
      <c r="QJC59" s="2"/>
      <c r="QJE59" s="2"/>
      <c r="QJG59" s="2"/>
      <c r="QJI59" s="2"/>
      <c r="QJK59" s="2"/>
      <c r="QJM59" s="2"/>
      <c r="QJO59" s="2"/>
      <c r="QJQ59" s="2"/>
      <c r="QJS59" s="2"/>
      <c r="QJU59" s="2"/>
      <c r="QJW59" s="2"/>
      <c r="QJY59" s="2"/>
      <c r="QKA59" s="2"/>
      <c r="QKC59" s="2"/>
      <c r="QKE59" s="2"/>
      <c r="QKG59" s="2"/>
      <c r="QKI59" s="2"/>
      <c r="QKK59" s="2"/>
      <c r="QKM59" s="2"/>
      <c r="QKO59" s="2"/>
      <c r="QKQ59" s="2"/>
      <c r="QKS59" s="2"/>
      <c r="QKU59" s="2"/>
      <c r="QKW59" s="2"/>
      <c r="QKY59" s="2"/>
      <c r="QLA59" s="2"/>
      <c r="QLC59" s="2"/>
      <c r="QLE59" s="2"/>
      <c r="QLG59" s="2"/>
      <c r="QLI59" s="2"/>
      <c r="QLK59" s="2"/>
      <c r="QLM59" s="2"/>
      <c r="QLO59" s="2"/>
      <c r="QLQ59" s="2"/>
      <c r="QLS59" s="2"/>
      <c r="QLU59" s="2"/>
      <c r="QLW59" s="2"/>
      <c r="QLY59" s="2"/>
      <c r="QMA59" s="2"/>
      <c r="QMC59" s="2"/>
      <c r="QME59" s="2"/>
      <c r="QMG59" s="2"/>
      <c r="QMI59" s="2"/>
      <c r="QMK59" s="2"/>
      <c r="QMM59" s="2"/>
      <c r="QMO59" s="2"/>
      <c r="QMQ59" s="2"/>
      <c r="QMS59" s="2"/>
      <c r="QMU59" s="2"/>
      <c r="QMW59" s="2"/>
      <c r="QMY59" s="2"/>
      <c r="QNA59" s="2"/>
      <c r="QNC59" s="2"/>
      <c r="QNE59" s="2"/>
      <c r="QNG59" s="2"/>
      <c r="QNI59" s="2"/>
      <c r="QNK59" s="2"/>
      <c r="QNM59" s="2"/>
      <c r="QNO59" s="2"/>
      <c r="QNQ59" s="2"/>
      <c r="QNS59" s="2"/>
      <c r="QNU59" s="2"/>
      <c r="QNW59" s="2"/>
      <c r="QNY59" s="2"/>
      <c r="QOA59" s="2"/>
      <c r="QOC59" s="2"/>
      <c r="QOE59" s="2"/>
      <c r="QOG59" s="2"/>
      <c r="QOI59" s="2"/>
      <c r="QOK59" s="2"/>
      <c r="QOM59" s="2"/>
      <c r="QOO59" s="2"/>
      <c r="QOQ59" s="2"/>
      <c r="QOS59" s="2"/>
      <c r="QOU59" s="2"/>
      <c r="QOW59" s="2"/>
      <c r="QOY59" s="2"/>
      <c r="QPA59" s="2"/>
      <c r="QPC59" s="2"/>
      <c r="QPE59" s="2"/>
      <c r="QPG59" s="2"/>
      <c r="QPI59" s="2"/>
      <c r="QPK59" s="2"/>
      <c r="QPM59" s="2"/>
      <c r="QPO59" s="2"/>
      <c r="QPQ59" s="2"/>
      <c r="QPS59" s="2"/>
      <c r="QPU59" s="2"/>
      <c r="QPW59" s="2"/>
      <c r="QPY59" s="2"/>
      <c r="QQA59" s="2"/>
      <c r="QQC59" s="2"/>
      <c r="QQE59" s="2"/>
      <c r="QQG59" s="2"/>
      <c r="QQI59" s="2"/>
      <c r="QQK59" s="2"/>
      <c r="QQM59" s="2"/>
      <c r="QQO59" s="2"/>
      <c r="QQQ59" s="2"/>
      <c r="QQS59" s="2"/>
      <c r="QQU59" s="2"/>
      <c r="QQW59" s="2"/>
      <c r="QQY59" s="2"/>
      <c r="QRA59" s="2"/>
      <c r="QRC59" s="2"/>
      <c r="QRE59" s="2"/>
      <c r="QRG59" s="2"/>
      <c r="QRI59" s="2"/>
      <c r="QRK59" s="2"/>
      <c r="QRM59" s="2"/>
      <c r="QRO59" s="2"/>
      <c r="QRQ59" s="2"/>
      <c r="QRS59" s="2"/>
      <c r="QRU59" s="2"/>
      <c r="QRW59" s="2"/>
      <c r="QRY59" s="2"/>
      <c r="QSA59" s="2"/>
      <c r="QSC59" s="2"/>
      <c r="QSE59" s="2"/>
      <c r="QSG59" s="2"/>
      <c r="QSI59" s="2"/>
      <c r="QSK59" s="2"/>
      <c r="QSM59" s="2"/>
      <c r="QSO59" s="2"/>
      <c r="QSQ59" s="2"/>
      <c r="QSS59" s="2"/>
      <c r="QSU59" s="2"/>
      <c r="QSW59" s="2"/>
      <c r="QSY59" s="2"/>
      <c r="QTA59" s="2"/>
      <c r="QTC59" s="2"/>
      <c r="QTE59" s="2"/>
      <c r="QTG59" s="2"/>
      <c r="QTI59" s="2"/>
      <c r="QTK59" s="2"/>
      <c r="QTM59" s="2"/>
      <c r="QTO59" s="2"/>
      <c r="QTQ59" s="2"/>
      <c r="QTS59" s="2"/>
      <c r="QTU59" s="2"/>
      <c r="QTW59" s="2"/>
      <c r="QTY59" s="2"/>
      <c r="QUA59" s="2"/>
      <c r="QUC59" s="2"/>
      <c r="QUE59" s="2"/>
      <c r="QUG59" s="2"/>
      <c r="QUI59" s="2"/>
      <c r="QUK59" s="2"/>
      <c r="QUM59" s="2"/>
      <c r="QUO59" s="2"/>
      <c r="QUQ59" s="2"/>
      <c r="QUS59" s="2"/>
      <c r="QUU59" s="2"/>
      <c r="QUW59" s="2"/>
      <c r="QUY59" s="2"/>
      <c r="QVA59" s="2"/>
      <c r="QVC59" s="2"/>
      <c r="QVE59" s="2"/>
      <c r="QVG59" s="2"/>
      <c r="QVI59" s="2"/>
      <c r="QVK59" s="2"/>
      <c r="QVM59" s="2"/>
      <c r="QVO59" s="2"/>
      <c r="QVQ59" s="2"/>
      <c r="QVS59" s="2"/>
      <c r="QVU59" s="2"/>
      <c r="QVW59" s="2"/>
      <c r="QVY59" s="2"/>
      <c r="QWA59" s="2"/>
      <c r="QWC59" s="2"/>
      <c r="QWE59" s="2"/>
      <c r="QWG59" s="2"/>
      <c r="QWI59" s="2"/>
      <c r="QWK59" s="2"/>
      <c r="QWM59" s="2"/>
      <c r="QWO59" s="2"/>
      <c r="QWQ59" s="2"/>
      <c r="QWS59" s="2"/>
      <c r="QWU59" s="2"/>
      <c r="QWW59" s="2"/>
      <c r="QWY59" s="2"/>
      <c r="QXA59" s="2"/>
      <c r="QXC59" s="2"/>
      <c r="QXE59" s="2"/>
      <c r="QXG59" s="2"/>
      <c r="QXI59" s="2"/>
      <c r="QXK59" s="2"/>
      <c r="QXM59" s="2"/>
      <c r="QXO59" s="2"/>
      <c r="QXQ59" s="2"/>
      <c r="QXS59" s="2"/>
      <c r="QXU59" s="2"/>
      <c r="QXW59" s="2"/>
      <c r="QXY59" s="2"/>
      <c r="QYA59" s="2"/>
      <c r="QYC59" s="2"/>
      <c r="QYE59" s="2"/>
      <c r="QYG59" s="2"/>
      <c r="QYI59" s="2"/>
      <c r="QYK59" s="2"/>
      <c r="QYM59" s="2"/>
      <c r="QYO59" s="2"/>
      <c r="QYQ59" s="2"/>
      <c r="QYS59" s="2"/>
      <c r="QYU59" s="2"/>
      <c r="QYW59" s="2"/>
      <c r="QYY59" s="2"/>
      <c r="QZA59" s="2"/>
      <c r="QZC59" s="2"/>
      <c r="QZE59" s="2"/>
      <c r="QZG59" s="2"/>
      <c r="QZI59" s="2"/>
      <c r="QZK59" s="2"/>
      <c r="QZM59" s="2"/>
      <c r="QZO59" s="2"/>
      <c r="QZQ59" s="2"/>
      <c r="QZS59" s="2"/>
      <c r="QZU59" s="2"/>
      <c r="QZW59" s="2"/>
      <c r="QZY59" s="2"/>
      <c r="RAA59" s="2"/>
      <c r="RAC59" s="2"/>
      <c r="RAE59" s="2"/>
      <c r="RAG59" s="2"/>
      <c r="RAI59" s="2"/>
      <c r="RAK59" s="2"/>
      <c r="RAM59" s="2"/>
      <c r="RAO59" s="2"/>
      <c r="RAQ59" s="2"/>
      <c r="RAS59" s="2"/>
      <c r="RAU59" s="2"/>
      <c r="RAW59" s="2"/>
      <c r="RAY59" s="2"/>
      <c r="RBA59" s="2"/>
      <c r="RBC59" s="2"/>
      <c r="RBE59" s="2"/>
      <c r="RBG59" s="2"/>
      <c r="RBI59" s="2"/>
      <c r="RBK59" s="2"/>
      <c r="RBM59" s="2"/>
      <c r="RBO59" s="2"/>
      <c r="RBQ59" s="2"/>
      <c r="RBS59" s="2"/>
      <c r="RBU59" s="2"/>
      <c r="RBW59" s="2"/>
      <c r="RBY59" s="2"/>
      <c r="RCA59" s="2"/>
      <c r="RCC59" s="2"/>
      <c r="RCE59" s="2"/>
      <c r="RCG59" s="2"/>
      <c r="RCI59" s="2"/>
      <c r="RCK59" s="2"/>
      <c r="RCM59" s="2"/>
      <c r="RCO59" s="2"/>
      <c r="RCQ59" s="2"/>
      <c r="RCS59" s="2"/>
      <c r="RCU59" s="2"/>
      <c r="RCW59" s="2"/>
      <c r="RCY59" s="2"/>
      <c r="RDA59" s="2"/>
      <c r="RDC59" s="2"/>
      <c r="RDE59" s="2"/>
      <c r="RDG59" s="2"/>
      <c r="RDI59" s="2"/>
      <c r="RDK59" s="2"/>
      <c r="RDM59" s="2"/>
      <c r="RDO59" s="2"/>
      <c r="RDQ59" s="2"/>
      <c r="RDS59" s="2"/>
      <c r="RDU59" s="2"/>
      <c r="RDW59" s="2"/>
      <c r="RDY59" s="2"/>
      <c r="REA59" s="2"/>
      <c r="REC59" s="2"/>
      <c r="REE59" s="2"/>
      <c r="REG59" s="2"/>
      <c r="REI59" s="2"/>
      <c r="REK59" s="2"/>
      <c r="REM59" s="2"/>
      <c r="REO59" s="2"/>
      <c r="REQ59" s="2"/>
      <c r="RES59" s="2"/>
      <c r="REU59" s="2"/>
      <c r="REW59" s="2"/>
      <c r="REY59" s="2"/>
      <c r="RFA59" s="2"/>
      <c r="RFC59" s="2"/>
      <c r="RFE59" s="2"/>
      <c r="RFG59" s="2"/>
      <c r="RFI59" s="2"/>
      <c r="RFK59" s="2"/>
      <c r="RFM59" s="2"/>
      <c r="RFO59" s="2"/>
      <c r="RFQ59" s="2"/>
      <c r="RFS59" s="2"/>
      <c r="RFU59" s="2"/>
      <c r="RFW59" s="2"/>
      <c r="RFY59" s="2"/>
      <c r="RGA59" s="2"/>
      <c r="RGC59" s="2"/>
      <c r="RGE59" s="2"/>
      <c r="RGG59" s="2"/>
      <c r="RGI59" s="2"/>
      <c r="RGK59" s="2"/>
      <c r="RGM59" s="2"/>
      <c r="RGO59" s="2"/>
      <c r="RGQ59" s="2"/>
      <c r="RGS59" s="2"/>
      <c r="RGU59" s="2"/>
      <c r="RGW59" s="2"/>
      <c r="RGY59" s="2"/>
      <c r="RHA59" s="2"/>
      <c r="RHC59" s="2"/>
      <c r="RHE59" s="2"/>
      <c r="RHG59" s="2"/>
      <c r="RHI59" s="2"/>
      <c r="RHK59" s="2"/>
      <c r="RHM59" s="2"/>
      <c r="RHO59" s="2"/>
      <c r="RHQ59" s="2"/>
      <c r="RHS59" s="2"/>
      <c r="RHU59" s="2"/>
      <c r="RHW59" s="2"/>
      <c r="RHY59" s="2"/>
      <c r="RIA59" s="2"/>
      <c r="RIC59" s="2"/>
      <c r="RIE59" s="2"/>
      <c r="RIG59" s="2"/>
      <c r="RII59" s="2"/>
      <c r="RIK59" s="2"/>
      <c r="RIM59" s="2"/>
      <c r="RIO59" s="2"/>
      <c r="RIQ59" s="2"/>
      <c r="RIS59" s="2"/>
      <c r="RIU59" s="2"/>
      <c r="RIW59" s="2"/>
      <c r="RIY59" s="2"/>
      <c r="RJA59" s="2"/>
      <c r="RJC59" s="2"/>
      <c r="RJE59" s="2"/>
      <c r="RJG59" s="2"/>
      <c r="RJI59" s="2"/>
      <c r="RJK59" s="2"/>
      <c r="RJM59" s="2"/>
      <c r="RJO59" s="2"/>
      <c r="RJQ59" s="2"/>
      <c r="RJS59" s="2"/>
      <c r="RJU59" s="2"/>
      <c r="RJW59" s="2"/>
      <c r="RJY59" s="2"/>
      <c r="RKA59" s="2"/>
      <c r="RKC59" s="2"/>
      <c r="RKE59" s="2"/>
      <c r="RKG59" s="2"/>
      <c r="RKI59" s="2"/>
      <c r="RKK59" s="2"/>
      <c r="RKM59" s="2"/>
      <c r="RKO59" s="2"/>
      <c r="RKQ59" s="2"/>
      <c r="RKS59" s="2"/>
      <c r="RKU59" s="2"/>
      <c r="RKW59" s="2"/>
      <c r="RKY59" s="2"/>
      <c r="RLA59" s="2"/>
      <c r="RLC59" s="2"/>
      <c r="RLE59" s="2"/>
      <c r="RLG59" s="2"/>
      <c r="RLI59" s="2"/>
      <c r="RLK59" s="2"/>
      <c r="RLM59" s="2"/>
      <c r="RLO59" s="2"/>
      <c r="RLQ59" s="2"/>
      <c r="RLS59" s="2"/>
      <c r="RLU59" s="2"/>
      <c r="RLW59" s="2"/>
      <c r="RLY59" s="2"/>
      <c r="RMA59" s="2"/>
      <c r="RMC59" s="2"/>
      <c r="RME59" s="2"/>
      <c r="RMG59" s="2"/>
      <c r="RMI59" s="2"/>
      <c r="RMK59" s="2"/>
      <c r="RMM59" s="2"/>
      <c r="RMO59" s="2"/>
      <c r="RMQ59" s="2"/>
      <c r="RMS59" s="2"/>
      <c r="RMU59" s="2"/>
      <c r="RMW59" s="2"/>
      <c r="RMY59" s="2"/>
      <c r="RNA59" s="2"/>
      <c r="RNC59" s="2"/>
      <c r="RNE59" s="2"/>
      <c r="RNG59" s="2"/>
      <c r="RNI59" s="2"/>
      <c r="RNK59" s="2"/>
      <c r="RNM59" s="2"/>
      <c r="RNO59" s="2"/>
      <c r="RNQ59" s="2"/>
      <c r="RNS59" s="2"/>
      <c r="RNU59" s="2"/>
      <c r="RNW59" s="2"/>
      <c r="RNY59" s="2"/>
      <c r="ROA59" s="2"/>
      <c r="ROC59" s="2"/>
      <c r="ROE59" s="2"/>
      <c r="ROG59" s="2"/>
      <c r="ROI59" s="2"/>
      <c r="ROK59" s="2"/>
      <c r="ROM59" s="2"/>
      <c r="ROO59" s="2"/>
      <c r="ROQ59" s="2"/>
      <c r="ROS59" s="2"/>
      <c r="ROU59" s="2"/>
      <c r="ROW59" s="2"/>
      <c r="ROY59" s="2"/>
      <c r="RPA59" s="2"/>
      <c r="RPC59" s="2"/>
      <c r="RPE59" s="2"/>
      <c r="RPG59" s="2"/>
      <c r="RPI59" s="2"/>
      <c r="RPK59" s="2"/>
      <c r="RPM59" s="2"/>
      <c r="RPO59" s="2"/>
      <c r="RPQ59" s="2"/>
      <c r="RPS59" s="2"/>
      <c r="RPU59" s="2"/>
      <c r="RPW59" s="2"/>
      <c r="RPY59" s="2"/>
      <c r="RQA59" s="2"/>
      <c r="RQC59" s="2"/>
      <c r="RQE59" s="2"/>
      <c r="RQG59" s="2"/>
      <c r="RQI59" s="2"/>
      <c r="RQK59" s="2"/>
      <c r="RQM59" s="2"/>
      <c r="RQO59" s="2"/>
      <c r="RQQ59" s="2"/>
      <c r="RQS59" s="2"/>
      <c r="RQU59" s="2"/>
      <c r="RQW59" s="2"/>
      <c r="RQY59" s="2"/>
      <c r="RRA59" s="2"/>
      <c r="RRC59" s="2"/>
      <c r="RRE59" s="2"/>
      <c r="RRG59" s="2"/>
      <c r="RRI59" s="2"/>
      <c r="RRK59" s="2"/>
      <c r="RRM59" s="2"/>
      <c r="RRO59" s="2"/>
      <c r="RRQ59" s="2"/>
      <c r="RRS59" s="2"/>
      <c r="RRU59" s="2"/>
      <c r="RRW59" s="2"/>
      <c r="RRY59" s="2"/>
      <c r="RSA59" s="2"/>
      <c r="RSC59" s="2"/>
      <c r="RSE59" s="2"/>
      <c r="RSG59" s="2"/>
      <c r="RSI59" s="2"/>
      <c r="RSK59" s="2"/>
      <c r="RSM59" s="2"/>
      <c r="RSO59" s="2"/>
      <c r="RSQ59" s="2"/>
      <c r="RSS59" s="2"/>
      <c r="RSU59" s="2"/>
      <c r="RSW59" s="2"/>
      <c r="RSY59" s="2"/>
      <c r="RTA59" s="2"/>
      <c r="RTC59" s="2"/>
      <c r="RTE59" s="2"/>
      <c r="RTG59" s="2"/>
      <c r="RTI59" s="2"/>
      <c r="RTK59" s="2"/>
      <c r="RTM59" s="2"/>
      <c r="RTO59" s="2"/>
      <c r="RTQ59" s="2"/>
      <c r="RTS59" s="2"/>
      <c r="RTU59" s="2"/>
      <c r="RTW59" s="2"/>
      <c r="RTY59" s="2"/>
      <c r="RUA59" s="2"/>
      <c r="RUC59" s="2"/>
      <c r="RUE59" s="2"/>
      <c r="RUG59" s="2"/>
      <c r="RUI59" s="2"/>
      <c r="RUK59" s="2"/>
      <c r="RUM59" s="2"/>
      <c r="RUO59" s="2"/>
      <c r="RUQ59" s="2"/>
      <c r="RUS59" s="2"/>
      <c r="RUU59" s="2"/>
      <c r="RUW59" s="2"/>
      <c r="RUY59" s="2"/>
      <c r="RVA59" s="2"/>
      <c r="RVC59" s="2"/>
      <c r="RVE59" s="2"/>
      <c r="RVG59" s="2"/>
      <c r="RVI59" s="2"/>
      <c r="RVK59" s="2"/>
      <c r="RVM59" s="2"/>
      <c r="RVO59" s="2"/>
      <c r="RVQ59" s="2"/>
      <c r="RVS59" s="2"/>
      <c r="RVU59" s="2"/>
      <c r="RVW59" s="2"/>
      <c r="RVY59" s="2"/>
      <c r="RWA59" s="2"/>
      <c r="RWC59" s="2"/>
      <c r="RWE59" s="2"/>
      <c r="RWG59" s="2"/>
      <c r="RWI59" s="2"/>
      <c r="RWK59" s="2"/>
      <c r="RWM59" s="2"/>
      <c r="RWO59" s="2"/>
      <c r="RWQ59" s="2"/>
      <c r="RWS59" s="2"/>
      <c r="RWU59" s="2"/>
      <c r="RWW59" s="2"/>
      <c r="RWY59" s="2"/>
      <c r="RXA59" s="2"/>
      <c r="RXC59" s="2"/>
      <c r="RXE59" s="2"/>
      <c r="RXG59" s="2"/>
      <c r="RXI59" s="2"/>
      <c r="RXK59" s="2"/>
      <c r="RXM59" s="2"/>
      <c r="RXO59" s="2"/>
      <c r="RXQ59" s="2"/>
      <c r="RXS59" s="2"/>
      <c r="RXU59" s="2"/>
      <c r="RXW59" s="2"/>
      <c r="RXY59" s="2"/>
      <c r="RYA59" s="2"/>
      <c r="RYC59" s="2"/>
      <c r="RYE59" s="2"/>
      <c r="RYG59" s="2"/>
      <c r="RYI59" s="2"/>
      <c r="RYK59" s="2"/>
      <c r="RYM59" s="2"/>
      <c r="RYO59" s="2"/>
      <c r="RYQ59" s="2"/>
      <c r="RYS59" s="2"/>
      <c r="RYU59" s="2"/>
      <c r="RYW59" s="2"/>
      <c r="RYY59" s="2"/>
      <c r="RZA59" s="2"/>
      <c r="RZC59" s="2"/>
      <c r="RZE59" s="2"/>
      <c r="RZG59" s="2"/>
      <c r="RZI59" s="2"/>
      <c r="RZK59" s="2"/>
      <c r="RZM59" s="2"/>
      <c r="RZO59" s="2"/>
      <c r="RZQ59" s="2"/>
      <c r="RZS59" s="2"/>
      <c r="RZU59" s="2"/>
      <c r="RZW59" s="2"/>
      <c r="RZY59" s="2"/>
      <c r="SAA59" s="2"/>
      <c r="SAC59" s="2"/>
      <c r="SAE59" s="2"/>
      <c r="SAG59" s="2"/>
      <c r="SAI59" s="2"/>
      <c r="SAK59" s="2"/>
      <c r="SAM59" s="2"/>
      <c r="SAO59" s="2"/>
      <c r="SAQ59" s="2"/>
      <c r="SAS59" s="2"/>
      <c r="SAU59" s="2"/>
      <c r="SAW59" s="2"/>
      <c r="SAY59" s="2"/>
      <c r="SBA59" s="2"/>
      <c r="SBC59" s="2"/>
      <c r="SBE59" s="2"/>
      <c r="SBG59" s="2"/>
      <c r="SBI59" s="2"/>
      <c r="SBK59" s="2"/>
      <c r="SBM59" s="2"/>
      <c r="SBO59" s="2"/>
      <c r="SBQ59" s="2"/>
      <c r="SBS59" s="2"/>
      <c r="SBU59" s="2"/>
      <c r="SBW59" s="2"/>
      <c r="SBY59" s="2"/>
      <c r="SCA59" s="2"/>
      <c r="SCC59" s="2"/>
      <c r="SCE59" s="2"/>
      <c r="SCG59" s="2"/>
      <c r="SCI59" s="2"/>
      <c r="SCK59" s="2"/>
      <c r="SCM59" s="2"/>
      <c r="SCO59" s="2"/>
      <c r="SCQ59" s="2"/>
      <c r="SCS59" s="2"/>
      <c r="SCU59" s="2"/>
      <c r="SCW59" s="2"/>
      <c r="SCY59" s="2"/>
      <c r="SDA59" s="2"/>
      <c r="SDC59" s="2"/>
      <c r="SDE59" s="2"/>
      <c r="SDG59" s="2"/>
      <c r="SDI59" s="2"/>
      <c r="SDK59" s="2"/>
      <c r="SDM59" s="2"/>
      <c r="SDO59" s="2"/>
      <c r="SDQ59" s="2"/>
      <c r="SDS59" s="2"/>
      <c r="SDU59" s="2"/>
      <c r="SDW59" s="2"/>
      <c r="SDY59" s="2"/>
      <c r="SEA59" s="2"/>
      <c r="SEC59" s="2"/>
      <c r="SEE59" s="2"/>
      <c r="SEG59" s="2"/>
      <c r="SEI59" s="2"/>
      <c r="SEK59" s="2"/>
      <c r="SEM59" s="2"/>
      <c r="SEO59" s="2"/>
      <c r="SEQ59" s="2"/>
      <c r="SES59" s="2"/>
      <c r="SEU59" s="2"/>
      <c r="SEW59" s="2"/>
      <c r="SEY59" s="2"/>
      <c r="SFA59" s="2"/>
      <c r="SFC59" s="2"/>
      <c r="SFE59" s="2"/>
      <c r="SFG59" s="2"/>
      <c r="SFI59" s="2"/>
      <c r="SFK59" s="2"/>
      <c r="SFM59" s="2"/>
      <c r="SFO59" s="2"/>
      <c r="SFQ59" s="2"/>
      <c r="SFS59" s="2"/>
      <c r="SFU59" s="2"/>
      <c r="SFW59" s="2"/>
      <c r="SFY59" s="2"/>
      <c r="SGA59" s="2"/>
      <c r="SGC59" s="2"/>
      <c r="SGE59" s="2"/>
      <c r="SGG59" s="2"/>
      <c r="SGI59" s="2"/>
      <c r="SGK59" s="2"/>
      <c r="SGM59" s="2"/>
      <c r="SGO59" s="2"/>
      <c r="SGQ59" s="2"/>
      <c r="SGS59" s="2"/>
      <c r="SGU59" s="2"/>
      <c r="SGW59" s="2"/>
      <c r="SGY59" s="2"/>
      <c r="SHA59" s="2"/>
      <c r="SHC59" s="2"/>
      <c r="SHE59" s="2"/>
      <c r="SHG59" s="2"/>
      <c r="SHI59" s="2"/>
      <c r="SHK59" s="2"/>
      <c r="SHM59" s="2"/>
      <c r="SHO59" s="2"/>
      <c r="SHQ59" s="2"/>
      <c r="SHS59" s="2"/>
      <c r="SHU59" s="2"/>
      <c r="SHW59" s="2"/>
      <c r="SHY59" s="2"/>
      <c r="SIA59" s="2"/>
      <c r="SIC59" s="2"/>
      <c r="SIE59" s="2"/>
      <c r="SIG59" s="2"/>
      <c r="SII59" s="2"/>
      <c r="SIK59" s="2"/>
      <c r="SIM59" s="2"/>
      <c r="SIO59" s="2"/>
      <c r="SIQ59" s="2"/>
      <c r="SIS59" s="2"/>
      <c r="SIU59" s="2"/>
      <c r="SIW59" s="2"/>
      <c r="SIY59" s="2"/>
      <c r="SJA59" s="2"/>
      <c r="SJC59" s="2"/>
      <c r="SJE59" s="2"/>
      <c r="SJG59" s="2"/>
      <c r="SJI59" s="2"/>
      <c r="SJK59" s="2"/>
      <c r="SJM59" s="2"/>
      <c r="SJO59" s="2"/>
      <c r="SJQ59" s="2"/>
      <c r="SJS59" s="2"/>
      <c r="SJU59" s="2"/>
      <c r="SJW59" s="2"/>
      <c r="SJY59" s="2"/>
      <c r="SKA59" s="2"/>
      <c r="SKC59" s="2"/>
      <c r="SKE59" s="2"/>
      <c r="SKG59" s="2"/>
      <c r="SKI59" s="2"/>
      <c r="SKK59" s="2"/>
      <c r="SKM59" s="2"/>
      <c r="SKO59" s="2"/>
      <c r="SKQ59" s="2"/>
      <c r="SKS59" s="2"/>
      <c r="SKU59" s="2"/>
      <c r="SKW59" s="2"/>
      <c r="SKY59" s="2"/>
      <c r="SLA59" s="2"/>
      <c r="SLC59" s="2"/>
      <c r="SLE59" s="2"/>
      <c r="SLG59" s="2"/>
      <c r="SLI59" s="2"/>
      <c r="SLK59" s="2"/>
      <c r="SLM59" s="2"/>
      <c r="SLO59" s="2"/>
      <c r="SLQ59" s="2"/>
      <c r="SLS59" s="2"/>
      <c r="SLU59" s="2"/>
      <c r="SLW59" s="2"/>
      <c r="SLY59" s="2"/>
      <c r="SMA59" s="2"/>
      <c r="SMC59" s="2"/>
      <c r="SME59" s="2"/>
      <c r="SMG59" s="2"/>
      <c r="SMI59" s="2"/>
      <c r="SMK59" s="2"/>
      <c r="SMM59" s="2"/>
      <c r="SMO59" s="2"/>
      <c r="SMQ59" s="2"/>
      <c r="SMS59" s="2"/>
      <c r="SMU59" s="2"/>
      <c r="SMW59" s="2"/>
      <c r="SMY59" s="2"/>
      <c r="SNA59" s="2"/>
      <c r="SNC59" s="2"/>
      <c r="SNE59" s="2"/>
      <c r="SNG59" s="2"/>
      <c r="SNI59" s="2"/>
      <c r="SNK59" s="2"/>
      <c r="SNM59" s="2"/>
      <c r="SNO59" s="2"/>
      <c r="SNQ59" s="2"/>
      <c r="SNS59" s="2"/>
      <c r="SNU59" s="2"/>
      <c r="SNW59" s="2"/>
      <c r="SNY59" s="2"/>
      <c r="SOA59" s="2"/>
      <c r="SOC59" s="2"/>
      <c r="SOE59" s="2"/>
      <c r="SOG59" s="2"/>
      <c r="SOI59" s="2"/>
      <c r="SOK59" s="2"/>
      <c r="SOM59" s="2"/>
      <c r="SOO59" s="2"/>
      <c r="SOQ59" s="2"/>
      <c r="SOS59" s="2"/>
      <c r="SOU59" s="2"/>
      <c r="SOW59" s="2"/>
      <c r="SOY59" s="2"/>
      <c r="SPA59" s="2"/>
      <c r="SPC59" s="2"/>
      <c r="SPE59" s="2"/>
      <c r="SPG59" s="2"/>
      <c r="SPI59" s="2"/>
      <c r="SPK59" s="2"/>
      <c r="SPM59" s="2"/>
      <c r="SPO59" s="2"/>
      <c r="SPQ59" s="2"/>
      <c r="SPS59" s="2"/>
      <c r="SPU59" s="2"/>
      <c r="SPW59" s="2"/>
      <c r="SPY59" s="2"/>
      <c r="SQA59" s="2"/>
      <c r="SQC59" s="2"/>
      <c r="SQE59" s="2"/>
      <c r="SQG59" s="2"/>
      <c r="SQI59" s="2"/>
      <c r="SQK59" s="2"/>
      <c r="SQM59" s="2"/>
      <c r="SQO59" s="2"/>
      <c r="SQQ59" s="2"/>
      <c r="SQS59" s="2"/>
      <c r="SQU59" s="2"/>
      <c r="SQW59" s="2"/>
      <c r="SQY59" s="2"/>
      <c r="SRA59" s="2"/>
      <c r="SRC59" s="2"/>
      <c r="SRE59" s="2"/>
      <c r="SRG59" s="2"/>
      <c r="SRI59" s="2"/>
      <c r="SRK59" s="2"/>
      <c r="SRM59" s="2"/>
      <c r="SRO59" s="2"/>
      <c r="SRQ59" s="2"/>
      <c r="SRS59" s="2"/>
      <c r="SRU59" s="2"/>
      <c r="SRW59" s="2"/>
      <c r="SRY59" s="2"/>
      <c r="SSA59" s="2"/>
      <c r="SSC59" s="2"/>
      <c r="SSE59" s="2"/>
      <c r="SSG59" s="2"/>
      <c r="SSI59" s="2"/>
      <c r="SSK59" s="2"/>
      <c r="SSM59" s="2"/>
      <c r="SSO59" s="2"/>
      <c r="SSQ59" s="2"/>
      <c r="SSS59" s="2"/>
      <c r="SSU59" s="2"/>
      <c r="SSW59" s="2"/>
      <c r="SSY59" s="2"/>
      <c r="STA59" s="2"/>
      <c r="STC59" s="2"/>
      <c r="STE59" s="2"/>
      <c r="STG59" s="2"/>
      <c r="STI59" s="2"/>
      <c r="STK59" s="2"/>
      <c r="STM59" s="2"/>
      <c r="STO59" s="2"/>
      <c r="STQ59" s="2"/>
      <c r="STS59" s="2"/>
      <c r="STU59" s="2"/>
      <c r="STW59" s="2"/>
      <c r="STY59" s="2"/>
      <c r="SUA59" s="2"/>
      <c r="SUC59" s="2"/>
      <c r="SUE59" s="2"/>
      <c r="SUG59" s="2"/>
      <c r="SUI59" s="2"/>
      <c r="SUK59" s="2"/>
      <c r="SUM59" s="2"/>
      <c r="SUO59" s="2"/>
      <c r="SUQ59" s="2"/>
      <c r="SUS59" s="2"/>
      <c r="SUU59" s="2"/>
      <c r="SUW59" s="2"/>
      <c r="SUY59" s="2"/>
      <c r="SVA59" s="2"/>
      <c r="SVC59" s="2"/>
      <c r="SVE59" s="2"/>
      <c r="SVG59" s="2"/>
      <c r="SVI59" s="2"/>
      <c r="SVK59" s="2"/>
      <c r="SVM59" s="2"/>
      <c r="SVO59" s="2"/>
      <c r="SVQ59" s="2"/>
      <c r="SVS59" s="2"/>
      <c r="SVU59" s="2"/>
      <c r="SVW59" s="2"/>
      <c r="SVY59" s="2"/>
      <c r="SWA59" s="2"/>
      <c r="SWC59" s="2"/>
      <c r="SWE59" s="2"/>
      <c r="SWG59" s="2"/>
      <c r="SWI59" s="2"/>
      <c r="SWK59" s="2"/>
      <c r="SWM59" s="2"/>
      <c r="SWO59" s="2"/>
      <c r="SWQ59" s="2"/>
      <c r="SWS59" s="2"/>
      <c r="SWU59" s="2"/>
      <c r="SWW59" s="2"/>
      <c r="SWY59" s="2"/>
      <c r="SXA59" s="2"/>
      <c r="SXC59" s="2"/>
      <c r="SXE59" s="2"/>
      <c r="SXG59" s="2"/>
      <c r="SXI59" s="2"/>
      <c r="SXK59" s="2"/>
      <c r="SXM59" s="2"/>
      <c r="SXO59" s="2"/>
      <c r="SXQ59" s="2"/>
      <c r="SXS59" s="2"/>
      <c r="SXU59" s="2"/>
      <c r="SXW59" s="2"/>
      <c r="SXY59" s="2"/>
      <c r="SYA59" s="2"/>
      <c r="SYC59" s="2"/>
      <c r="SYE59" s="2"/>
      <c r="SYG59" s="2"/>
      <c r="SYI59" s="2"/>
      <c r="SYK59" s="2"/>
      <c r="SYM59" s="2"/>
      <c r="SYO59" s="2"/>
      <c r="SYQ59" s="2"/>
      <c r="SYS59" s="2"/>
      <c r="SYU59" s="2"/>
      <c r="SYW59" s="2"/>
      <c r="SYY59" s="2"/>
      <c r="SZA59" s="2"/>
      <c r="SZC59" s="2"/>
      <c r="SZE59" s="2"/>
      <c r="SZG59" s="2"/>
      <c r="SZI59" s="2"/>
      <c r="SZK59" s="2"/>
      <c r="SZM59" s="2"/>
      <c r="SZO59" s="2"/>
      <c r="SZQ59" s="2"/>
      <c r="SZS59" s="2"/>
      <c r="SZU59" s="2"/>
      <c r="SZW59" s="2"/>
      <c r="SZY59" s="2"/>
      <c r="TAA59" s="2"/>
      <c r="TAC59" s="2"/>
      <c r="TAE59" s="2"/>
      <c r="TAG59" s="2"/>
      <c r="TAI59" s="2"/>
      <c r="TAK59" s="2"/>
      <c r="TAM59" s="2"/>
      <c r="TAO59" s="2"/>
      <c r="TAQ59" s="2"/>
      <c r="TAS59" s="2"/>
      <c r="TAU59" s="2"/>
      <c r="TAW59" s="2"/>
      <c r="TAY59" s="2"/>
      <c r="TBA59" s="2"/>
      <c r="TBC59" s="2"/>
      <c r="TBE59" s="2"/>
      <c r="TBG59" s="2"/>
      <c r="TBI59" s="2"/>
      <c r="TBK59" s="2"/>
      <c r="TBM59" s="2"/>
      <c r="TBO59" s="2"/>
      <c r="TBQ59" s="2"/>
      <c r="TBS59" s="2"/>
      <c r="TBU59" s="2"/>
      <c r="TBW59" s="2"/>
      <c r="TBY59" s="2"/>
      <c r="TCA59" s="2"/>
      <c r="TCC59" s="2"/>
      <c r="TCE59" s="2"/>
      <c r="TCG59" s="2"/>
      <c r="TCI59" s="2"/>
      <c r="TCK59" s="2"/>
      <c r="TCM59" s="2"/>
      <c r="TCO59" s="2"/>
      <c r="TCQ59" s="2"/>
      <c r="TCS59" s="2"/>
      <c r="TCU59" s="2"/>
      <c r="TCW59" s="2"/>
      <c r="TCY59" s="2"/>
      <c r="TDA59" s="2"/>
      <c r="TDC59" s="2"/>
      <c r="TDE59" s="2"/>
      <c r="TDG59" s="2"/>
      <c r="TDI59" s="2"/>
      <c r="TDK59" s="2"/>
      <c r="TDM59" s="2"/>
      <c r="TDO59" s="2"/>
      <c r="TDQ59" s="2"/>
      <c r="TDS59" s="2"/>
      <c r="TDU59" s="2"/>
      <c r="TDW59" s="2"/>
      <c r="TDY59" s="2"/>
      <c r="TEA59" s="2"/>
      <c r="TEC59" s="2"/>
      <c r="TEE59" s="2"/>
      <c r="TEG59" s="2"/>
      <c r="TEI59" s="2"/>
      <c r="TEK59" s="2"/>
      <c r="TEM59" s="2"/>
      <c r="TEO59" s="2"/>
      <c r="TEQ59" s="2"/>
      <c r="TES59" s="2"/>
      <c r="TEU59" s="2"/>
      <c r="TEW59" s="2"/>
      <c r="TEY59" s="2"/>
      <c r="TFA59" s="2"/>
      <c r="TFC59" s="2"/>
      <c r="TFE59" s="2"/>
      <c r="TFG59" s="2"/>
      <c r="TFI59" s="2"/>
      <c r="TFK59" s="2"/>
      <c r="TFM59" s="2"/>
      <c r="TFO59" s="2"/>
      <c r="TFQ59" s="2"/>
      <c r="TFS59" s="2"/>
      <c r="TFU59" s="2"/>
      <c r="TFW59" s="2"/>
      <c r="TFY59" s="2"/>
      <c r="TGA59" s="2"/>
      <c r="TGC59" s="2"/>
      <c r="TGE59" s="2"/>
      <c r="TGG59" s="2"/>
      <c r="TGI59" s="2"/>
      <c r="TGK59" s="2"/>
      <c r="TGM59" s="2"/>
      <c r="TGO59" s="2"/>
      <c r="TGQ59" s="2"/>
      <c r="TGS59" s="2"/>
      <c r="TGU59" s="2"/>
      <c r="TGW59" s="2"/>
      <c r="TGY59" s="2"/>
      <c r="THA59" s="2"/>
      <c r="THC59" s="2"/>
      <c r="THE59" s="2"/>
      <c r="THG59" s="2"/>
      <c r="THI59" s="2"/>
      <c r="THK59" s="2"/>
      <c r="THM59" s="2"/>
      <c r="THO59" s="2"/>
      <c r="THQ59" s="2"/>
      <c r="THS59" s="2"/>
      <c r="THU59" s="2"/>
      <c r="THW59" s="2"/>
      <c r="THY59" s="2"/>
      <c r="TIA59" s="2"/>
      <c r="TIC59" s="2"/>
      <c r="TIE59" s="2"/>
      <c r="TIG59" s="2"/>
      <c r="TII59" s="2"/>
      <c r="TIK59" s="2"/>
      <c r="TIM59" s="2"/>
      <c r="TIO59" s="2"/>
      <c r="TIQ59" s="2"/>
      <c r="TIS59" s="2"/>
      <c r="TIU59" s="2"/>
      <c r="TIW59" s="2"/>
      <c r="TIY59" s="2"/>
      <c r="TJA59" s="2"/>
      <c r="TJC59" s="2"/>
      <c r="TJE59" s="2"/>
      <c r="TJG59" s="2"/>
      <c r="TJI59" s="2"/>
      <c r="TJK59" s="2"/>
      <c r="TJM59" s="2"/>
      <c r="TJO59" s="2"/>
      <c r="TJQ59" s="2"/>
      <c r="TJS59" s="2"/>
      <c r="TJU59" s="2"/>
      <c r="TJW59" s="2"/>
      <c r="TJY59" s="2"/>
      <c r="TKA59" s="2"/>
      <c r="TKC59" s="2"/>
      <c r="TKE59" s="2"/>
      <c r="TKG59" s="2"/>
      <c r="TKI59" s="2"/>
      <c r="TKK59" s="2"/>
      <c r="TKM59" s="2"/>
      <c r="TKO59" s="2"/>
      <c r="TKQ59" s="2"/>
      <c r="TKS59" s="2"/>
      <c r="TKU59" s="2"/>
      <c r="TKW59" s="2"/>
      <c r="TKY59" s="2"/>
      <c r="TLA59" s="2"/>
      <c r="TLC59" s="2"/>
      <c r="TLE59" s="2"/>
      <c r="TLG59" s="2"/>
      <c r="TLI59" s="2"/>
      <c r="TLK59" s="2"/>
      <c r="TLM59" s="2"/>
      <c r="TLO59" s="2"/>
      <c r="TLQ59" s="2"/>
      <c r="TLS59" s="2"/>
      <c r="TLU59" s="2"/>
      <c r="TLW59" s="2"/>
      <c r="TLY59" s="2"/>
      <c r="TMA59" s="2"/>
      <c r="TMC59" s="2"/>
      <c r="TME59" s="2"/>
      <c r="TMG59" s="2"/>
      <c r="TMI59" s="2"/>
      <c r="TMK59" s="2"/>
      <c r="TMM59" s="2"/>
      <c r="TMO59" s="2"/>
      <c r="TMQ59" s="2"/>
      <c r="TMS59" s="2"/>
      <c r="TMU59" s="2"/>
      <c r="TMW59" s="2"/>
      <c r="TMY59" s="2"/>
      <c r="TNA59" s="2"/>
      <c r="TNC59" s="2"/>
      <c r="TNE59" s="2"/>
      <c r="TNG59" s="2"/>
      <c r="TNI59" s="2"/>
      <c r="TNK59" s="2"/>
      <c r="TNM59" s="2"/>
      <c r="TNO59" s="2"/>
      <c r="TNQ59" s="2"/>
      <c r="TNS59" s="2"/>
      <c r="TNU59" s="2"/>
      <c r="TNW59" s="2"/>
      <c r="TNY59" s="2"/>
      <c r="TOA59" s="2"/>
      <c r="TOC59" s="2"/>
      <c r="TOE59" s="2"/>
      <c r="TOG59" s="2"/>
      <c r="TOI59" s="2"/>
      <c r="TOK59" s="2"/>
      <c r="TOM59" s="2"/>
      <c r="TOO59" s="2"/>
      <c r="TOQ59" s="2"/>
      <c r="TOS59" s="2"/>
      <c r="TOU59" s="2"/>
      <c r="TOW59" s="2"/>
      <c r="TOY59" s="2"/>
      <c r="TPA59" s="2"/>
      <c r="TPC59" s="2"/>
      <c r="TPE59" s="2"/>
      <c r="TPG59" s="2"/>
      <c r="TPI59" s="2"/>
      <c r="TPK59" s="2"/>
      <c r="TPM59" s="2"/>
      <c r="TPO59" s="2"/>
      <c r="TPQ59" s="2"/>
      <c r="TPS59" s="2"/>
      <c r="TPU59" s="2"/>
      <c r="TPW59" s="2"/>
      <c r="TPY59" s="2"/>
      <c r="TQA59" s="2"/>
      <c r="TQC59" s="2"/>
      <c r="TQE59" s="2"/>
      <c r="TQG59" s="2"/>
      <c r="TQI59" s="2"/>
      <c r="TQK59" s="2"/>
      <c r="TQM59" s="2"/>
      <c r="TQO59" s="2"/>
      <c r="TQQ59" s="2"/>
      <c r="TQS59" s="2"/>
      <c r="TQU59" s="2"/>
      <c r="TQW59" s="2"/>
      <c r="TQY59" s="2"/>
      <c r="TRA59" s="2"/>
      <c r="TRC59" s="2"/>
      <c r="TRE59" s="2"/>
      <c r="TRG59" s="2"/>
      <c r="TRI59" s="2"/>
      <c r="TRK59" s="2"/>
      <c r="TRM59" s="2"/>
      <c r="TRO59" s="2"/>
      <c r="TRQ59" s="2"/>
      <c r="TRS59" s="2"/>
      <c r="TRU59" s="2"/>
      <c r="TRW59" s="2"/>
      <c r="TRY59" s="2"/>
      <c r="TSA59" s="2"/>
      <c r="TSC59" s="2"/>
      <c r="TSE59" s="2"/>
      <c r="TSG59" s="2"/>
      <c r="TSI59" s="2"/>
      <c r="TSK59" s="2"/>
      <c r="TSM59" s="2"/>
      <c r="TSO59" s="2"/>
      <c r="TSQ59" s="2"/>
      <c r="TSS59" s="2"/>
      <c r="TSU59" s="2"/>
      <c r="TSW59" s="2"/>
      <c r="TSY59" s="2"/>
      <c r="TTA59" s="2"/>
      <c r="TTC59" s="2"/>
      <c r="TTE59" s="2"/>
      <c r="TTG59" s="2"/>
      <c r="TTI59" s="2"/>
      <c r="TTK59" s="2"/>
      <c r="TTM59" s="2"/>
      <c r="TTO59" s="2"/>
      <c r="TTQ59" s="2"/>
      <c r="TTS59" s="2"/>
      <c r="TTU59" s="2"/>
      <c r="TTW59" s="2"/>
      <c r="TTY59" s="2"/>
      <c r="TUA59" s="2"/>
      <c r="TUC59" s="2"/>
      <c r="TUE59" s="2"/>
      <c r="TUG59" s="2"/>
      <c r="TUI59" s="2"/>
      <c r="TUK59" s="2"/>
      <c r="TUM59" s="2"/>
      <c r="TUO59" s="2"/>
      <c r="TUQ59" s="2"/>
      <c r="TUS59" s="2"/>
      <c r="TUU59" s="2"/>
      <c r="TUW59" s="2"/>
      <c r="TUY59" s="2"/>
      <c r="TVA59" s="2"/>
      <c r="TVC59" s="2"/>
      <c r="TVE59" s="2"/>
      <c r="TVG59" s="2"/>
      <c r="TVI59" s="2"/>
      <c r="TVK59" s="2"/>
      <c r="TVM59" s="2"/>
      <c r="TVO59" s="2"/>
      <c r="TVQ59" s="2"/>
      <c r="TVS59" s="2"/>
      <c r="TVU59" s="2"/>
      <c r="TVW59" s="2"/>
      <c r="TVY59" s="2"/>
      <c r="TWA59" s="2"/>
      <c r="TWC59" s="2"/>
      <c r="TWE59" s="2"/>
      <c r="TWG59" s="2"/>
      <c r="TWI59" s="2"/>
      <c r="TWK59" s="2"/>
      <c r="TWM59" s="2"/>
      <c r="TWO59" s="2"/>
      <c r="TWQ59" s="2"/>
      <c r="TWS59" s="2"/>
      <c r="TWU59" s="2"/>
      <c r="TWW59" s="2"/>
      <c r="TWY59" s="2"/>
      <c r="TXA59" s="2"/>
      <c r="TXC59" s="2"/>
      <c r="TXE59" s="2"/>
      <c r="TXG59" s="2"/>
      <c r="TXI59" s="2"/>
      <c r="TXK59" s="2"/>
      <c r="TXM59" s="2"/>
      <c r="TXO59" s="2"/>
      <c r="TXQ59" s="2"/>
      <c r="TXS59" s="2"/>
      <c r="TXU59" s="2"/>
      <c r="TXW59" s="2"/>
      <c r="TXY59" s="2"/>
      <c r="TYA59" s="2"/>
      <c r="TYC59" s="2"/>
      <c r="TYE59" s="2"/>
      <c r="TYG59" s="2"/>
      <c r="TYI59" s="2"/>
      <c r="TYK59" s="2"/>
      <c r="TYM59" s="2"/>
      <c r="TYO59" s="2"/>
      <c r="TYQ59" s="2"/>
      <c r="TYS59" s="2"/>
      <c r="TYU59" s="2"/>
      <c r="TYW59" s="2"/>
      <c r="TYY59" s="2"/>
      <c r="TZA59" s="2"/>
      <c r="TZC59" s="2"/>
      <c r="TZE59" s="2"/>
      <c r="TZG59" s="2"/>
      <c r="TZI59" s="2"/>
      <c r="TZK59" s="2"/>
      <c r="TZM59" s="2"/>
      <c r="TZO59" s="2"/>
      <c r="TZQ59" s="2"/>
      <c r="TZS59" s="2"/>
      <c r="TZU59" s="2"/>
      <c r="TZW59" s="2"/>
      <c r="TZY59" s="2"/>
      <c r="UAA59" s="2"/>
      <c r="UAC59" s="2"/>
      <c r="UAE59" s="2"/>
      <c r="UAG59" s="2"/>
      <c r="UAI59" s="2"/>
      <c r="UAK59" s="2"/>
      <c r="UAM59" s="2"/>
      <c r="UAO59" s="2"/>
      <c r="UAQ59" s="2"/>
      <c r="UAS59" s="2"/>
      <c r="UAU59" s="2"/>
      <c r="UAW59" s="2"/>
      <c r="UAY59" s="2"/>
      <c r="UBA59" s="2"/>
      <c r="UBC59" s="2"/>
      <c r="UBE59" s="2"/>
      <c r="UBG59" s="2"/>
      <c r="UBI59" s="2"/>
      <c r="UBK59" s="2"/>
      <c r="UBM59" s="2"/>
      <c r="UBO59" s="2"/>
      <c r="UBQ59" s="2"/>
      <c r="UBS59" s="2"/>
      <c r="UBU59" s="2"/>
      <c r="UBW59" s="2"/>
      <c r="UBY59" s="2"/>
      <c r="UCA59" s="2"/>
      <c r="UCC59" s="2"/>
      <c r="UCE59" s="2"/>
      <c r="UCG59" s="2"/>
      <c r="UCI59" s="2"/>
      <c r="UCK59" s="2"/>
      <c r="UCM59" s="2"/>
      <c r="UCO59" s="2"/>
      <c r="UCQ59" s="2"/>
      <c r="UCS59" s="2"/>
      <c r="UCU59" s="2"/>
      <c r="UCW59" s="2"/>
      <c r="UCY59" s="2"/>
      <c r="UDA59" s="2"/>
      <c r="UDC59" s="2"/>
      <c r="UDE59" s="2"/>
      <c r="UDG59" s="2"/>
      <c r="UDI59" s="2"/>
      <c r="UDK59" s="2"/>
      <c r="UDM59" s="2"/>
      <c r="UDO59" s="2"/>
      <c r="UDQ59" s="2"/>
      <c r="UDS59" s="2"/>
      <c r="UDU59" s="2"/>
      <c r="UDW59" s="2"/>
      <c r="UDY59" s="2"/>
      <c r="UEA59" s="2"/>
      <c r="UEC59" s="2"/>
      <c r="UEE59" s="2"/>
      <c r="UEG59" s="2"/>
      <c r="UEI59" s="2"/>
      <c r="UEK59" s="2"/>
      <c r="UEM59" s="2"/>
      <c r="UEO59" s="2"/>
      <c r="UEQ59" s="2"/>
      <c r="UES59" s="2"/>
      <c r="UEU59" s="2"/>
      <c r="UEW59" s="2"/>
      <c r="UEY59" s="2"/>
      <c r="UFA59" s="2"/>
      <c r="UFC59" s="2"/>
      <c r="UFE59" s="2"/>
      <c r="UFG59" s="2"/>
      <c r="UFI59" s="2"/>
      <c r="UFK59" s="2"/>
      <c r="UFM59" s="2"/>
      <c r="UFO59" s="2"/>
      <c r="UFQ59" s="2"/>
      <c r="UFS59" s="2"/>
      <c r="UFU59" s="2"/>
      <c r="UFW59" s="2"/>
      <c r="UFY59" s="2"/>
      <c r="UGA59" s="2"/>
      <c r="UGC59" s="2"/>
      <c r="UGE59" s="2"/>
      <c r="UGG59" s="2"/>
      <c r="UGI59" s="2"/>
      <c r="UGK59" s="2"/>
      <c r="UGM59" s="2"/>
      <c r="UGO59" s="2"/>
      <c r="UGQ59" s="2"/>
      <c r="UGS59" s="2"/>
      <c r="UGU59" s="2"/>
      <c r="UGW59" s="2"/>
      <c r="UGY59" s="2"/>
      <c r="UHA59" s="2"/>
      <c r="UHC59" s="2"/>
      <c r="UHE59" s="2"/>
      <c r="UHG59" s="2"/>
      <c r="UHI59" s="2"/>
      <c r="UHK59" s="2"/>
      <c r="UHM59" s="2"/>
      <c r="UHO59" s="2"/>
      <c r="UHQ59" s="2"/>
      <c r="UHS59" s="2"/>
      <c r="UHU59" s="2"/>
      <c r="UHW59" s="2"/>
      <c r="UHY59" s="2"/>
      <c r="UIA59" s="2"/>
      <c r="UIC59" s="2"/>
      <c r="UIE59" s="2"/>
      <c r="UIG59" s="2"/>
      <c r="UII59" s="2"/>
      <c r="UIK59" s="2"/>
      <c r="UIM59" s="2"/>
      <c r="UIO59" s="2"/>
      <c r="UIQ59" s="2"/>
      <c r="UIS59" s="2"/>
      <c r="UIU59" s="2"/>
      <c r="UIW59" s="2"/>
      <c r="UIY59" s="2"/>
      <c r="UJA59" s="2"/>
      <c r="UJC59" s="2"/>
      <c r="UJE59" s="2"/>
      <c r="UJG59" s="2"/>
      <c r="UJI59" s="2"/>
      <c r="UJK59" s="2"/>
      <c r="UJM59" s="2"/>
      <c r="UJO59" s="2"/>
      <c r="UJQ59" s="2"/>
      <c r="UJS59" s="2"/>
      <c r="UJU59" s="2"/>
      <c r="UJW59" s="2"/>
      <c r="UJY59" s="2"/>
      <c r="UKA59" s="2"/>
      <c r="UKC59" s="2"/>
      <c r="UKE59" s="2"/>
      <c r="UKG59" s="2"/>
      <c r="UKI59" s="2"/>
      <c r="UKK59" s="2"/>
      <c r="UKM59" s="2"/>
      <c r="UKO59" s="2"/>
      <c r="UKQ59" s="2"/>
      <c r="UKS59" s="2"/>
      <c r="UKU59" s="2"/>
      <c r="UKW59" s="2"/>
      <c r="UKY59" s="2"/>
      <c r="ULA59" s="2"/>
      <c r="ULC59" s="2"/>
      <c r="ULE59" s="2"/>
      <c r="ULG59" s="2"/>
      <c r="ULI59" s="2"/>
      <c r="ULK59" s="2"/>
      <c r="ULM59" s="2"/>
      <c r="ULO59" s="2"/>
      <c r="ULQ59" s="2"/>
      <c r="ULS59" s="2"/>
      <c r="ULU59" s="2"/>
      <c r="ULW59" s="2"/>
      <c r="ULY59" s="2"/>
      <c r="UMA59" s="2"/>
      <c r="UMC59" s="2"/>
      <c r="UME59" s="2"/>
      <c r="UMG59" s="2"/>
      <c r="UMI59" s="2"/>
      <c r="UMK59" s="2"/>
      <c r="UMM59" s="2"/>
      <c r="UMO59" s="2"/>
      <c r="UMQ59" s="2"/>
      <c r="UMS59" s="2"/>
      <c r="UMU59" s="2"/>
      <c r="UMW59" s="2"/>
      <c r="UMY59" s="2"/>
      <c r="UNA59" s="2"/>
      <c r="UNC59" s="2"/>
      <c r="UNE59" s="2"/>
      <c r="UNG59" s="2"/>
      <c r="UNI59" s="2"/>
      <c r="UNK59" s="2"/>
      <c r="UNM59" s="2"/>
      <c r="UNO59" s="2"/>
      <c r="UNQ59" s="2"/>
      <c r="UNS59" s="2"/>
      <c r="UNU59" s="2"/>
      <c r="UNW59" s="2"/>
      <c r="UNY59" s="2"/>
      <c r="UOA59" s="2"/>
      <c r="UOC59" s="2"/>
      <c r="UOE59" s="2"/>
      <c r="UOG59" s="2"/>
      <c r="UOI59" s="2"/>
      <c r="UOK59" s="2"/>
      <c r="UOM59" s="2"/>
      <c r="UOO59" s="2"/>
      <c r="UOQ59" s="2"/>
      <c r="UOS59" s="2"/>
      <c r="UOU59" s="2"/>
      <c r="UOW59" s="2"/>
      <c r="UOY59" s="2"/>
      <c r="UPA59" s="2"/>
      <c r="UPC59" s="2"/>
      <c r="UPE59" s="2"/>
      <c r="UPG59" s="2"/>
      <c r="UPI59" s="2"/>
      <c r="UPK59" s="2"/>
      <c r="UPM59" s="2"/>
      <c r="UPO59" s="2"/>
      <c r="UPQ59" s="2"/>
      <c r="UPS59" s="2"/>
      <c r="UPU59" s="2"/>
      <c r="UPW59" s="2"/>
      <c r="UPY59" s="2"/>
      <c r="UQA59" s="2"/>
      <c r="UQC59" s="2"/>
      <c r="UQE59" s="2"/>
      <c r="UQG59" s="2"/>
      <c r="UQI59" s="2"/>
      <c r="UQK59" s="2"/>
      <c r="UQM59" s="2"/>
      <c r="UQO59" s="2"/>
      <c r="UQQ59" s="2"/>
      <c r="UQS59" s="2"/>
      <c r="UQU59" s="2"/>
      <c r="UQW59" s="2"/>
      <c r="UQY59" s="2"/>
      <c r="URA59" s="2"/>
      <c r="URC59" s="2"/>
      <c r="URE59" s="2"/>
      <c r="URG59" s="2"/>
      <c r="URI59" s="2"/>
      <c r="URK59" s="2"/>
      <c r="URM59" s="2"/>
      <c r="URO59" s="2"/>
      <c r="URQ59" s="2"/>
      <c r="URS59" s="2"/>
      <c r="URU59" s="2"/>
      <c r="URW59" s="2"/>
      <c r="URY59" s="2"/>
      <c r="USA59" s="2"/>
      <c r="USC59" s="2"/>
      <c r="USE59" s="2"/>
      <c r="USG59" s="2"/>
      <c r="USI59" s="2"/>
      <c r="USK59" s="2"/>
      <c r="USM59" s="2"/>
      <c r="USO59" s="2"/>
      <c r="USQ59" s="2"/>
      <c r="USS59" s="2"/>
      <c r="USU59" s="2"/>
      <c r="USW59" s="2"/>
      <c r="USY59" s="2"/>
      <c r="UTA59" s="2"/>
      <c r="UTC59" s="2"/>
      <c r="UTE59" s="2"/>
      <c r="UTG59" s="2"/>
      <c r="UTI59" s="2"/>
      <c r="UTK59" s="2"/>
      <c r="UTM59" s="2"/>
      <c r="UTO59" s="2"/>
      <c r="UTQ59" s="2"/>
      <c r="UTS59" s="2"/>
      <c r="UTU59" s="2"/>
      <c r="UTW59" s="2"/>
      <c r="UTY59" s="2"/>
      <c r="UUA59" s="2"/>
      <c r="UUC59" s="2"/>
      <c r="UUE59" s="2"/>
      <c r="UUG59" s="2"/>
      <c r="UUI59" s="2"/>
      <c r="UUK59" s="2"/>
      <c r="UUM59" s="2"/>
      <c r="UUO59" s="2"/>
      <c r="UUQ59" s="2"/>
      <c r="UUS59" s="2"/>
      <c r="UUU59" s="2"/>
      <c r="UUW59" s="2"/>
      <c r="UUY59" s="2"/>
      <c r="UVA59" s="2"/>
      <c r="UVC59" s="2"/>
      <c r="UVE59" s="2"/>
      <c r="UVG59" s="2"/>
      <c r="UVI59" s="2"/>
      <c r="UVK59" s="2"/>
      <c r="UVM59" s="2"/>
      <c r="UVO59" s="2"/>
      <c r="UVQ59" s="2"/>
      <c r="UVS59" s="2"/>
      <c r="UVU59" s="2"/>
      <c r="UVW59" s="2"/>
      <c r="UVY59" s="2"/>
      <c r="UWA59" s="2"/>
      <c r="UWC59" s="2"/>
      <c r="UWE59" s="2"/>
      <c r="UWG59" s="2"/>
      <c r="UWI59" s="2"/>
      <c r="UWK59" s="2"/>
      <c r="UWM59" s="2"/>
      <c r="UWO59" s="2"/>
      <c r="UWQ59" s="2"/>
      <c r="UWS59" s="2"/>
      <c r="UWU59" s="2"/>
      <c r="UWW59" s="2"/>
      <c r="UWY59" s="2"/>
      <c r="UXA59" s="2"/>
      <c r="UXC59" s="2"/>
      <c r="UXE59" s="2"/>
      <c r="UXG59" s="2"/>
      <c r="UXI59" s="2"/>
      <c r="UXK59" s="2"/>
      <c r="UXM59" s="2"/>
      <c r="UXO59" s="2"/>
      <c r="UXQ59" s="2"/>
      <c r="UXS59" s="2"/>
      <c r="UXU59" s="2"/>
      <c r="UXW59" s="2"/>
      <c r="UXY59" s="2"/>
      <c r="UYA59" s="2"/>
      <c r="UYC59" s="2"/>
      <c r="UYE59" s="2"/>
      <c r="UYG59" s="2"/>
      <c r="UYI59" s="2"/>
      <c r="UYK59" s="2"/>
      <c r="UYM59" s="2"/>
      <c r="UYO59" s="2"/>
      <c r="UYQ59" s="2"/>
      <c r="UYS59" s="2"/>
      <c r="UYU59" s="2"/>
      <c r="UYW59" s="2"/>
      <c r="UYY59" s="2"/>
      <c r="UZA59" s="2"/>
      <c r="UZC59" s="2"/>
      <c r="UZE59" s="2"/>
      <c r="UZG59" s="2"/>
      <c r="UZI59" s="2"/>
      <c r="UZK59" s="2"/>
      <c r="UZM59" s="2"/>
      <c r="UZO59" s="2"/>
      <c r="UZQ59" s="2"/>
      <c r="UZS59" s="2"/>
      <c r="UZU59" s="2"/>
      <c r="UZW59" s="2"/>
      <c r="UZY59" s="2"/>
      <c r="VAA59" s="2"/>
      <c r="VAC59" s="2"/>
      <c r="VAE59" s="2"/>
      <c r="VAG59" s="2"/>
      <c r="VAI59" s="2"/>
      <c r="VAK59" s="2"/>
      <c r="VAM59" s="2"/>
      <c r="VAO59" s="2"/>
      <c r="VAQ59" s="2"/>
      <c r="VAS59" s="2"/>
      <c r="VAU59" s="2"/>
      <c r="VAW59" s="2"/>
      <c r="VAY59" s="2"/>
      <c r="VBA59" s="2"/>
      <c r="VBC59" s="2"/>
      <c r="VBE59" s="2"/>
      <c r="VBG59" s="2"/>
      <c r="VBI59" s="2"/>
      <c r="VBK59" s="2"/>
      <c r="VBM59" s="2"/>
      <c r="VBO59" s="2"/>
      <c r="VBQ59" s="2"/>
      <c r="VBS59" s="2"/>
      <c r="VBU59" s="2"/>
      <c r="VBW59" s="2"/>
      <c r="VBY59" s="2"/>
      <c r="VCA59" s="2"/>
      <c r="VCC59" s="2"/>
      <c r="VCE59" s="2"/>
      <c r="VCG59" s="2"/>
      <c r="VCI59" s="2"/>
      <c r="VCK59" s="2"/>
      <c r="VCM59" s="2"/>
      <c r="VCO59" s="2"/>
      <c r="VCQ59" s="2"/>
      <c r="VCS59" s="2"/>
      <c r="VCU59" s="2"/>
      <c r="VCW59" s="2"/>
      <c r="VCY59" s="2"/>
      <c r="VDA59" s="2"/>
      <c r="VDC59" s="2"/>
      <c r="VDE59" s="2"/>
      <c r="VDG59" s="2"/>
      <c r="VDI59" s="2"/>
      <c r="VDK59" s="2"/>
      <c r="VDM59" s="2"/>
      <c r="VDO59" s="2"/>
      <c r="VDQ59" s="2"/>
      <c r="VDS59" s="2"/>
      <c r="VDU59" s="2"/>
      <c r="VDW59" s="2"/>
      <c r="VDY59" s="2"/>
      <c r="VEA59" s="2"/>
      <c r="VEC59" s="2"/>
      <c r="VEE59" s="2"/>
      <c r="VEG59" s="2"/>
      <c r="VEI59" s="2"/>
      <c r="VEK59" s="2"/>
      <c r="VEM59" s="2"/>
      <c r="VEO59" s="2"/>
      <c r="VEQ59" s="2"/>
      <c r="VES59" s="2"/>
      <c r="VEU59" s="2"/>
      <c r="VEW59" s="2"/>
      <c r="VEY59" s="2"/>
      <c r="VFA59" s="2"/>
      <c r="VFC59" s="2"/>
      <c r="VFE59" s="2"/>
      <c r="VFG59" s="2"/>
      <c r="VFI59" s="2"/>
      <c r="VFK59" s="2"/>
      <c r="VFM59" s="2"/>
      <c r="VFO59" s="2"/>
      <c r="VFQ59" s="2"/>
      <c r="VFS59" s="2"/>
      <c r="VFU59" s="2"/>
      <c r="VFW59" s="2"/>
      <c r="VFY59" s="2"/>
      <c r="VGA59" s="2"/>
      <c r="VGC59" s="2"/>
      <c r="VGE59" s="2"/>
      <c r="VGG59" s="2"/>
      <c r="VGI59" s="2"/>
      <c r="VGK59" s="2"/>
      <c r="VGM59" s="2"/>
      <c r="VGO59" s="2"/>
      <c r="VGQ59" s="2"/>
      <c r="VGS59" s="2"/>
      <c r="VGU59" s="2"/>
      <c r="VGW59" s="2"/>
      <c r="VGY59" s="2"/>
      <c r="VHA59" s="2"/>
      <c r="VHC59" s="2"/>
      <c r="VHE59" s="2"/>
      <c r="VHG59" s="2"/>
      <c r="VHI59" s="2"/>
      <c r="VHK59" s="2"/>
      <c r="VHM59" s="2"/>
      <c r="VHO59" s="2"/>
      <c r="VHQ59" s="2"/>
      <c r="VHS59" s="2"/>
      <c r="VHU59" s="2"/>
      <c r="VHW59" s="2"/>
      <c r="VHY59" s="2"/>
      <c r="VIA59" s="2"/>
      <c r="VIC59" s="2"/>
      <c r="VIE59" s="2"/>
      <c r="VIG59" s="2"/>
      <c r="VII59" s="2"/>
      <c r="VIK59" s="2"/>
      <c r="VIM59" s="2"/>
      <c r="VIO59" s="2"/>
      <c r="VIQ59" s="2"/>
      <c r="VIS59" s="2"/>
      <c r="VIU59" s="2"/>
      <c r="VIW59" s="2"/>
      <c r="VIY59" s="2"/>
      <c r="VJA59" s="2"/>
      <c r="VJC59" s="2"/>
      <c r="VJE59" s="2"/>
      <c r="VJG59" s="2"/>
      <c r="VJI59" s="2"/>
      <c r="VJK59" s="2"/>
      <c r="VJM59" s="2"/>
      <c r="VJO59" s="2"/>
      <c r="VJQ59" s="2"/>
      <c r="VJS59" s="2"/>
      <c r="VJU59" s="2"/>
      <c r="VJW59" s="2"/>
      <c r="VJY59" s="2"/>
      <c r="VKA59" s="2"/>
      <c r="VKC59" s="2"/>
      <c r="VKE59" s="2"/>
      <c r="VKG59" s="2"/>
      <c r="VKI59" s="2"/>
      <c r="VKK59" s="2"/>
      <c r="VKM59" s="2"/>
      <c r="VKO59" s="2"/>
      <c r="VKQ59" s="2"/>
      <c r="VKS59" s="2"/>
      <c r="VKU59" s="2"/>
      <c r="VKW59" s="2"/>
      <c r="VKY59" s="2"/>
      <c r="VLA59" s="2"/>
      <c r="VLC59" s="2"/>
      <c r="VLE59" s="2"/>
      <c r="VLG59" s="2"/>
      <c r="VLI59" s="2"/>
      <c r="VLK59" s="2"/>
      <c r="VLM59" s="2"/>
      <c r="VLO59" s="2"/>
      <c r="VLQ59" s="2"/>
      <c r="VLS59" s="2"/>
      <c r="VLU59" s="2"/>
      <c r="VLW59" s="2"/>
      <c r="VLY59" s="2"/>
      <c r="VMA59" s="2"/>
      <c r="VMC59" s="2"/>
      <c r="VME59" s="2"/>
      <c r="VMG59" s="2"/>
      <c r="VMI59" s="2"/>
      <c r="VMK59" s="2"/>
      <c r="VMM59" s="2"/>
      <c r="VMO59" s="2"/>
      <c r="VMQ59" s="2"/>
      <c r="VMS59" s="2"/>
      <c r="VMU59" s="2"/>
      <c r="VMW59" s="2"/>
      <c r="VMY59" s="2"/>
      <c r="VNA59" s="2"/>
      <c r="VNC59" s="2"/>
      <c r="VNE59" s="2"/>
      <c r="VNG59" s="2"/>
      <c r="VNI59" s="2"/>
      <c r="VNK59" s="2"/>
      <c r="VNM59" s="2"/>
      <c r="VNO59" s="2"/>
      <c r="VNQ59" s="2"/>
      <c r="VNS59" s="2"/>
      <c r="VNU59" s="2"/>
      <c r="VNW59" s="2"/>
      <c r="VNY59" s="2"/>
      <c r="VOA59" s="2"/>
      <c r="VOC59" s="2"/>
      <c r="VOE59" s="2"/>
      <c r="VOG59" s="2"/>
      <c r="VOI59" s="2"/>
      <c r="VOK59" s="2"/>
      <c r="VOM59" s="2"/>
      <c r="VOO59" s="2"/>
      <c r="VOQ59" s="2"/>
      <c r="VOS59" s="2"/>
      <c r="VOU59" s="2"/>
      <c r="VOW59" s="2"/>
      <c r="VOY59" s="2"/>
      <c r="VPA59" s="2"/>
      <c r="VPC59" s="2"/>
      <c r="VPE59" s="2"/>
      <c r="VPG59" s="2"/>
      <c r="VPI59" s="2"/>
      <c r="VPK59" s="2"/>
      <c r="VPM59" s="2"/>
      <c r="VPO59" s="2"/>
      <c r="VPQ59" s="2"/>
      <c r="VPS59" s="2"/>
      <c r="VPU59" s="2"/>
      <c r="VPW59" s="2"/>
      <c r="VPY59" s="2"/>
      <c r="VQA59" s="2"/>
      <c r="VQC59" s="2"/>
      <c r="VQE59" s="2"/>
      <c r="VQG59" s="2"/>
      <c r="VQI59" s="2"/>
      <c r="VQK59" s="2"/>
      <c r="VQM59" s="2"/>
      <c r="VQO59" s="2"/>
      <c r="VQQ59" s="2"/>
      <c r="VQS59" s="2"/>
      <c r="VQU59" s="2"/>
      <c r="VQW59" s="2"/>
      <c r="VQY59" s="2"/>
      <c r="VRA59" s="2"/>
      <c r="VRC59" s="2"/>
      <c r="VRE59" s="2"/>
      <c r="VRG59" s="2"/>
      <c r="VRI59" s="2"/>
      <c r="VRK59" s="2"/>
      <c r="VRM59" s="2"/>
      <c r="VRO59" s="2"/>
      <c r="VRQ59" s="2"/>
      <c r="VRS59" s="2"/>
      <c r="VRU59" s="2"/>
      <c r="VRW59" s="2"/>
      <c r="VRY59" s="2"/>
      <c r="VSA59" s="2"/>
      <c r="VSC59" s="2"/>
      <c r="VSE59" s="2"/>
      <c r="VSG59" s="2"/>
      <c r="VSI59" s="2"/>
      <c r="VSK59" s="2"/>
      <c r="VSM59" s="2"/>
      <c r="VSO59" s="2"/>
      <c r="VSQ59" s="2"/>
      <c r="VSS59" s="2"/>
      <c r="VSU59" s="2"/>
      <c r="VSW59" s="2"/>
      <c r="VSY59" s="2"/>
      <c r="VTA59" s="2"/>
      <c r="VTC59" s="2"/>
      <c r="VTE59" s="2"/>
      <c r="VTG59" s="2"/>
      <c r="VTI59" s="2"/>
      <c r="VTK59" s="2"/>
      <c r="VTM59" s="2"/>
      <c r="VTO59" s="2"/>
      <c r="VTQ59" s="2"/>
      <c r="VTS59" s="2"/>
      <c r="VTU59" s="2"/>
      <c r="VTW59" s="2"/>
      <c r="VTY59" s="2"/>
      <c r="VUA59" s="2"/>
      <c r="VUC59" s="2"/>
      <c r="VUE59" s="2"/>
      <c r="VUG59" s="2"/>
      <c r="VUI59" s="2"/>
      <c r="VUK59" s="2"/>
      <c r="VUM59" s="2"/>
      <c r="VUO59" s="2"/>
      <c r="VUQ59" s="2"/>
      <c r="VUS59" s="2"/>
      <c r="VUU59" s="2"/>
      <c r="VUW59" s="2"/>
      <c r="VUY59" s="2"/>
      <c r="VVA59" s="2"/>
      <c r="VVC59" s="2"/>
      <c r="VVE59" s="2"/>
      <c r="VVG59" s="2"/>
      <c r="VVI59" s="2"/>
      <c r="VVK59" s="2"/>
      <c r="VVM59" s="2"/>
      <c r="VVO59" s="2"/>
      <c r="VVQ59" s="2"/>
      <c r="VVS59" s="2"/>
      <c r="VVU59" s="2"/>
      <c r="VVW59" s="2"/>
      <c r="VVY59" s="2"/>
      <c r="VWA59" s="2"/>
      <c r="VWC59" s="2"/>
      <c r="VWE59" s="2"/>
      <c r="VWG59" s="2"/>
      <c r="VWI59" s="2"/>
      <c r="VWK59" s="2"/>
      <c r="VWM59" s="2"/>
      <c r="VWO59" s="2"/>
      <c r="VWQ59" s="2"/>
      <c r="VWS59" s="2"/>
      <c r="VWU59" s="2"/>
      <c r="VWW59" s="2"/>
      <c r="VWY59" s="2"/>
      <c r="VXA59" s="2"/>
      <c r="VXC59" s="2"/>
      <c r="VXE59" s="2"/>
      <c r="VXG59" s="2"/>
      <c r="VXI59" s="2"/>
      <c r="VXK59" s="2"/>
      <c r="VXM59" s="2"/>
      <c r="VXO59" s="2"/>
      <c r="VXQ59" s="2"/>
      <c r="VXS59" s="2"/>
      <c r="VXU59" s="2"/>
      <c r="VXW59" s="2"/>
      <c r="VXY59" s="2"/>
      <c r="VYA59" s="2"/>
      <c r="VYC59" s="2"/>
      <c r="VYE59" s="2"/>
      <c r="VYG59" s="2"/>
      <c r="VYI59" s="2"/>
      <c r="VYK59" s="2"/>
      <c r="VYM59" s="2"/>
      <c r="VYO59" s="2"/>
      <c r="VYQ59" s="2"/>
      <c r="VYS59" s="2"/>
      <c r="VYU59" s="2"/>
      <c r="VYW59" s="2"/>
      <c r="VYY59" s="2"/>
      <c r="VZA59" s="2"/>
      <c r="VZC59" s="2"/>
      <c r="VZE59" s="2"/>
      <c r="VZG59" s="2"/>
      <c r="VZI59" s="2"/>
      <c r="VZK59" s="2"/>
      <c r="VZM59" s="2"/>
      <c r="VZO59" s="2"/>
      <c r="VZQ59" s="2"/>
      <c r="VZS59" s="2"/>
      <c r="VZU59" s="2"/>
      <c r="VZW59" s="2"/>
      <c r="VZY59" s="2"/>
      <c r="WAA59" s="2"/>
      <c r="WAC59" s="2"/>
      <c r="WAE59" s="2"/>
      <c r="WAG59" s="2"/>
      <c r="WAI59" s="2"/>
      <c r="WAK59" s="2"/>
      <c r="WAM59" s="2"/>
      <c r="WAO59" s="2"/>
      <c r="WAQ59" s="2"/>
      <c r="WAS59" s="2"/>
      <c r="WAU59" s="2"/>
      <c r="WAW59" s="2"/>
      <c r="WAY59" s="2"/>
      <c r="WBA59" s="2"/>
      <c r="WBC59" s="2"/>
      <c r="WBE59" s="2"/>
      <c r="WBG59" s="2"/>
      <c r="WBI59" s="2"/>
      <c r="WBK59" s="2"/>
      <c r="WBM59" s="2"/>
      <c r="WBO59" s="2"/>
      <c r="WBQ59" s="2"/>
      <c r="WBS59" s="2"/>
      <c r="WBU59" s="2"/>
      <c r="WBW59" s="2"/>
      <c r="WBY59" s="2"/>
      <c r="WCA59" s="2"/>
      <c r="WCC59" s="2"/>
      <c r="WCE59" s="2"/>
      <c r="WCG59" s="2"/>
      <c r="WCI59" s="2"/>
      <c r="WCK59" s="2"/>
      <c r="WCM59" s="2"/>
      <c r="WCO59" s="2"/>
      <c r="WCQ59" s="2"/>
      <c r="WCS59" s="2"/>
      <c r="WCU59" s="2"/>
      <c r="WCW59" s="2"/>
      <c r="WCY59" s="2"/>
      <c r="WDA59" s="2"/>
      <c r="WDC59" s="2"/>
      <c r="WDE59" s="2"/>
      <c r="WDG59" s="2"/>
      <c r="WDI59" s="2"/>
      <c r="WDK59" s="2"/>
      <c r="WDM59" s="2"/>
      <c r="WDO59" s="2"/>
      <c r="WDQ59" s="2"/>
      <c r="WDS59" s="2"/>
      <c r="WDU59" s="2"/>
      <c r="WDW59" s="2"/>
      <c r="WDY59" s="2"/>
      <c r="WEA59" s="2"/>
      <c r="WEC59" s="2"/>
      <c r="WEE59" s="2"/>
      <c r="WEG59" s="2"/>
      <c r="WEI59" s="2"/>
      <c r="WEK59" s="2"/>
      <c r="WEM59" s="2"/>
      <c r="WEO59" s="2"/>
      <c r="WEQ59" s="2"/>
      <c r="WES59" s="2"/>
      <c r="WEU59" s="2"/>
      <c r="WEW59" s="2"/>
      <c r="WEY59" s="2"/>
      <c r="WFA59" s="2"/>
      <c r="WFC59" s="2"/>
      <c r="WFE59" s="2"/>
      <c r="WFG59" s="2"/>
      <c r="WFI59" s="2"/>
      <c r="WFK59" s="2"/>
      <c r="WFM59" s="2"/>
      <c r="WFO59" s="2"/>
      <c r="WFQ59" s="2"/>
      <c r="WFS59" s="2"/>
      <c r="WFU59" s="2"/>
      <c r="WFW59" s="2"/>
      <c r="WFY59" s="2"/>
      <c r="WGA59" s="2"/>
      <c r="WGC59" s="2"/>
      <c r="WGE59" s="2"/>
      <c r="WGG59" s="2"/>
      <c r="WGI59" s="2"/>
      <c r="WGK59" s="2"/>
      <c r="WGM59" s="2"/>
      <c r="WGO59" s="2"/>
      <c r="WGQ59" s="2"/>
      <c r="WGS59" s="2"/>
      <c r="WGU59" s="2"/>
      <c r="WGW59" s="2"/>
      <c r="WGY59" s="2"/>
      <c r="WHA59" s="2"/>
      <c r="WHC59" s="2"/>
      <c r="WHE59" s="2"/>
      <c r="WHG59" s="2"/>
      <c r="WHI59" s="2"/>
      <c r="WHK59" s="2"/>
      <c r="WHM59" s="2"/>
      <c r="WHO59" s="2"/>
      <c r="WHQ59" s="2"/>
      <c r="WHS59" s="2"/>
      <c r="WHU59" s="2"/>
      <c r="WHW59" s="2"/>
      <c r="WHY59" s="2"/>
      <c r="WIA59" s="2"/>
      <c r="WIC59" s="2"/>
      <c r="WIE59" s="2"/>
      <c r="WIG59" s="2"/>
      <c r="WII59" s="2"/>
      <c r="WIK59" s="2"/>
      <c r="WIM59" s="2"/>
      <c r="WIO59" s="2"/>
      <c r="WIQ59" s="2"/>
      <c r="WIS59" s="2"/>
      <c r="WIU59" s="2"/>
      <c r="WIW59" s="2"/>
      <c r="WIY59" s="2"/>
      <c r="WJA59" s="2"/>
      <c r="WJC59" s="2"/>
      <c r="WJE59" s="2"/>
      <c r="WJG59" s="2"/>
      <c r="WJI59" s="2"/>
      <c r="WJK59" s="2"/>
      <c r="WJM59" s="2"/>
      <c r="WJO59" s="2"/>
      <c r="WJQ59" s="2"/>
      <c r="WJS59" s="2"/>
      <c r="WJU59" s="2"/>
      <c r="WJW59" s="2"/>
      <c r="WJY59" s="2"/>
      <c r="WKA59" s="2"/>
      <c r="WKC59" s="2"/>
      <c r="WKE59" s="2"/>
      <c r="WKG59" s="2"/>
      <c r="WKI59" s="2"/>
      <c r="WKK59" s="2"/>
      <c r="WKM59" s="2"/>
      <c r="WKO59" s="2"/>
      <c r="WKQ59" s="2"/>
      <c r="WKS59" s="2"/>
      <c r="WKU59" s="2"/>
      <c r="WKW59" s="2"/>
      <c r="WKY59" s="2"/>
      <c r="WLA59" s="2"/>
      <c r="WLC59" s="2"/>
      <c r="WLE59" s="2"/>
      <c r="WLG59" s="2"/>
      <c r="WLI59" s="2"/>
      <c r="WLK59" s="2"/>
      <c r="WLM59" s="2"/>
      <c r="WLO59" s="2"/>
      <c r="WLQ59" s="2"/>
      <c r="WLS59" s="2"/>
      <c r="WLU59" s="2"/>
      <c r="WLW59" s="2"/>
      <c r="WLY59" s="2"/>
      <c r="WMA59" s="2"/>
      <c r="WMC59" s="2"/>
      <c r="WME59" s="2"/>
      <c r="WMG59" s="2"/>
      <c r="WMI59" s="2"/>
      <c r="WMK59" s="2"/>
      <c r="WMM59" s="2"/>
      <c r="WMO59" s="2"/>
      <c r="WMQ59" s="2"/>
      <c r="WMS59" s="2"/>
      <c r="WMU59" s="2"/>
      <c r="WMW59" s="2"/>
      <c r="WMY59" s="2"/>
      <c r="WNA59" s="2"/>
      <c r="WNC59" s="2"/>
      <c r="WNE59" s="2"/>
      <c r="WNG59" s="2"/>
      <c r="WNI59" s="2"/>
      <c r="WNK59" s="2"/>
      <c r="WNM59" s="2"/>
      <c r="WNO59" s="2"/>
      <c r="WNQ59" s="2"/>
      <c r="WNS59" s="2"/>
      <c r="WNU59" s="2"/>
      <c r="WNW59" s="2"/>
      <c r="WNY59" s="2"/>
      <c r="WOA59" s="2"/>
      <c r="WOC59" s="2"/>
      <c r="WOE59" s="2"/>
      <c r="WOG59" s="2"/>
      <c r="WOI59" s="2"/>
      <c r="WOK59" s="2"/>
      <c r="WOM59" s="2"/>
      <c r="WOO59" s="2"/>
      <c r="WOQ59" s="2"/>
      <c r="WOS59" s="2"/>
      <c r="WOU59" s="2"/>
      <c r="WOW59" s="2"/>
      <c r="WOY59" s="2"/>
      <c r="WPA59" s="2"/>
      <c r="WPC59" s="2"/>
      <c r="WPE59" s="2"/>
      <c r="WPG59" s="2"/>
      <c r="WPI59" s="2"/>
      <c r="WPK59" s="2"/>
      <c r="WPM59" s="2"/>
      <c r="WPO59" s="2"/>
      <c r="WPQ59" s="2"/>
      <c r="WPS59" s="2"/>
      <c r="WPU59" s="2"/>
      <c r="WPW59" s="2"/>
      <c r="WPY59" s="2"/>
      <c r="WQA59" s="2"/>
      <c r="WQC59" s="2"/>
      <c r="WQE59" s="2"/>
      <c r="WQG59" s="2"/>
      <c r="WQI59" s="2"/>
      <c r="WQK59" s="2"/>
      <c r="WQM59" s="2"/>
      <c r="WQO59" s="2"/>
      <c r="WQQ59" s="2"/>
      <c r="WQS59" s="2"/>
      <c r="WQU59" s="2"/>
      <c r="WQW59" s="2"/>
      <c r="WQY59" s="2"/>
      <c r="WRA59" s="2"/>
      <c r="WRC59" s="2"/>
      <c r="WRE59" s="2"/>
      <c r="WRG59" s="2"/>
      <c r="WRI59" s="2"/>
      <c r="WRK59" s="2"/>
      <c r="WRM59" s="2"/>
      <c r="WRO59" s="2"/>
      <c r="WRQ59" s="2"/>
      <c r="WRS59" s="2"/>
      <c r="WRU59" s="2"/>
      <c r="WRW59" s="2"/>
      <c r="WRY59" s="2"/>
      <c r="WSA59" s="2"/>
      <c r="WSC59" s="2"/>
      <c r="WSE59" s="2"/>
      <c r="WSG59" s="2"/>
      <c r="WSI59" s="2"/>
      <c r="WSK59" s="2"/>
      <c r="WSM59" s="2"/>
      <c r="WSO59" s="2"/>
      <c r="WSQ59" s="2"/>
      <c r="WSS59" s="2"/>
      <c r="WSU59" s="2"/>
      <c r="WSW59" s="2"/>
      <c r="WSY59" s="2"/>
      <c r="WTA59" s="2"/>
      <c r="WTC59" s="2"/>
      <c r="WTE59" s="2"/>
      <c r="WTG59" s="2"/>
      <c r="WTI59" s="2"/>
      <c r="WTK59" s="2"/>
      <c r="WTM59" s="2"/>
      <c r="WTO59" s="2"/>
      <c r="WTQ59" s="2"/>
      <c r="WTS59" s="2"/>
      <c r="WTU59" s="2"/>
      <c r="WTW59" s="2"/>
      <c r="WTY59" s="2"/>
      <c r="WUA59" s="2"/>
      <c r="WUC59" s="2"/>
      <c r="WUE59" s="2"/>
      <c r="WUG59" s="2"/>
      <c r="WUI59" s="2"/>
      <c r="WUK59" s="2"/>
      <c r="WUM59" s="2"/>
      <c r="WUO59" s="2"/>
      <c r="WUQ59" s="2"/>
      <c r="WUS59" s="2"/>
      <c r="WUU59" s="2"/>
      <c r="WUW59" s="2"/>
      <c r="WUY59" s="2"/>
      <c r="WVA59" s="2"/>
      <c r="WVC59" s="2"/>
      <c r="WVE59" s="2"/>
      <c r="WVG59" s="2"/>
      <c r="WVI59" s="2"/>
      <c r="WVK59" s="2"/>
      <c r="WVM59" s="2"/>
      <c r="WVO59" s="2"/>
      <c r="WVQ59" s="2"/>
      <c r="WVS59" s="2"/>
      <c r="WVU59" s="2"/>
      <c r="WVW59" s="2"/>
      <c r="WVY59" s="2"/>
      <c r="WWA59" s="2"/>
      <c r="WWC59" s="2"/>
      <c r="WWE59" s="2"/>
      <c r="WWG59" s="2"/>
      <c r="WWI59" s="2"/>
      <c r="WWK59" s="2"/>
      <c r="WWM59" s="2"/>
      <c r="WWO59" s="2"/>
      <c r="WWQ59" s="2"/>
      <c r="WWS59" s="2"/>
      <c r="WWU59" s="2"/>
      <c r="WWW59" s="2"/>
      <c r="WWY59" s="2"/>
      <c r="WXA59" s="2"/>
      <c r="WXC59" s="2"/>
      <c r="WXE59" s="2"/>
      <c r="WXG59" s="2"/>
      <c r="WXI59" s="2"/>
      <c r="WXK59" s="2"/>
      <c r="WXM59" s="2"/>
      <c r="WXO59" s="2"/>
      <c r="WXQ59" s="2"/>
      <c r="WXS59" s="2"/>
      <c r="WXU59" s="2"/>
      <c r="WXW59" s="2"/>
      <c r="WXY59" s="2"/>
      <c r="WYA59" s="2"/>
      <c r="WYC59" s="2"/>
      <c r="WYE59" s="2"/>
      <c r="WYG59" s="2"/>
      <c r="WYI59" s="2"/>
      <c r="WYK59" s="2"/>
      <c r="WYM59" s="2"/>
      <c r="WYO59" s="2"/>
      <c r="WYQ59" s="2"/>
      <c r="WYS59" s="2"/>
      <c r="WYU59" s="2"/>
      <c r="WYW59" s="2"/>
      <c r="WYY59" s="2"/>
      <c r="WZA59" s="2"/>
      <c r="WZC59" s="2"/>
      <c r="WZE59" s="2"/>
      <c r="WZG59" s="2"/>
      <c r="WZI59" s="2"/>
      <c r="WZK59" s="2"/>
      <c r="WZM59" s="2"/>
      <c r="WZO59" s="2"/>
      <c r="WZQ59" s="2"/>
      <c r="WZS59" s="2"/>
      <c r="WZU59" s="2"/>
      <c r="WZW59" s="2"/>
      <c r="WZY59" s="2"/>
      <c r="XAA59" s="2"/>
      <c r="XAC59" s="2"/>
      <c r="XAE59" s="2"/>
      <c r="XAG59" s="2"/>
      <c r="XAI59" s="2"/>
      <c r="XAK59" s="2"/>
      <c r="XAM59" s="2"/>
      <c r="XAO59" s="2"/>
      <c r="XAQ59" s="2"/>
      <c r="XAS59" s="2"/>
      <c r="XAU59" s="2"/>
      <c r="XAW59" s="2"/>
      <c r="XAY59" s="2"/>
      <c r="XBA59" s="2"/>
      <c r="XBC59" s="2"/>
      <c r="XBE59" s="2"/>
      <c r="XBG59" s="2"/>
      <c r="XBI59" s="2"/>
      <c r="XBK59" s="2"/>
      <c r="XBM59" s="2"/>
      <c r="XBO59" s="2"/>
      <c r="XBQ59" s="2"/>
      <c r="XBS59" s="2"/>
      <c r="XBU59" s="2"/>
      <c r="XBW59" s="2"/>
      <c r="XBY59" s="2"/>
      <c r="XCA59" s="2"/>
      <c r="XCC59" s="2"/>
      <c r="XCE59" s="2"/>
      <c r="XCG59" s="2"/>
      <c r="XCI59" s="2"/>
      <c r="XCK59" s="2"/>
      <c r="XCM59" s="2"/>
      <c r="XCO59" s="2"/>
      <c r="XCQ59" s="2"/>
      <c r="XCS59" s="2"/>
      <c r="XCU59" s="2"/>
      <c r="XCW59" s="2"/>
      <c r="XCY59" s="2"/>
      <c r="XDA59" s="2"/>
      <c r="XDC59" s="2"/>
      <c r="XDE59" s="2"/>
      <c r="XDG59" s="2"/>
      <c r="XDI59" s="2"/>
      <c r="XDK59" s="2"/>
      <c r="XDM59" s="2"/>
      <c r="XDO59" s="2"/>
      <c r="XDQ59" s="2"/>
      <c r="XDS59" s="2"/>
      <c r="XDU59" s="2"/>
      <c r="XDW59" s="2"/>
      <c r="XDY59" s="2"/>
      <c r="XEA59" s="2"/>
      <c r="XEC59" s="2"/>
      <c r="XEE59" s="2"/>
      <c r="XEG59" s="2"/>
      <c r="XEI59" s="2"/>
      <c r="XEK59" s="2"/>
      <c r="XEM59" s="2"/>
      <c r="XEO59" s="2"/>
      <c r="XEQ59" s="2"/>
      <c r="XES59" s="2"/>
      <c r="XEU59" s="2"/>
      <c r="XEW59" s="2"/>
      <c r="XEY59" s="2"/>
    </row>
  </sheetData>
  <sheetProtection formatColumns="0" selectLockedCells="1" selectUnlockedCells="1"/>
  <mergeCells count="21">
    <mergeCell ref="A4:B6"/>
    <mergeCell ref="C4:D4"/>
    <mergeCell ref="G4:H4"/>
    <mergeCell ref="K4:L4"/>
    <mergeCell ref="C5:D5"/>
    <mergeCell ref="G5:H5"/>
    <mergeCell ref="K5:L5"/>
    <mergeCell ref="A23:B25"/>
    <mergeCell ref="C23:D23"/>
    <mergeCell ref="G23:H23"/>
    <mergeCell ref="K23:L23"/>
    <mergeCell ref="C24:D24"/>
    <mergeCell ref="G24:H24"/>
    <mergeCell ref="K24:L24"/>
    <mergeCell ref="A42:B44"/>
    <mergeCell ref="C42:D42"/>
    <mergeCell ref="G42:H42"/>
    <mergeCell ref="K42:L42"/>
    <mergeCell ref="C43:D43"/>
    <mergeCell ref="G43:H43"/>
    <mergeCell ref="K43:L43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79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7" id="{D0135E53-E1F2-43D3-AF40-1DF37C25750D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M7:M19</xm:sqref>
        </x14:conditionalFormatting>
        <x14:conditionalFormatting xmlns:xm="http://schemas.microsoft.com/office/excel/2006/main">
          <x14:cfRule type="iconSet" priority="4" id="{19C8E0D9-4E2F-4F6B-84BA-444280C9147B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M26:M38</xm:sqref>
        </x14:conditionalFormatting>
        <x14:conditionalFormatting xmlns:xm="http://schemas.microsoft.com/office/excel/2006/main">
          <x14:cfRule type="iconSet" priority="1" id="{6F7E0245-1B17-43B0-B7F0-430EE4854D2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M45:M57</xm:sqref>
        </x14:conditionalFormatting>
        <x14:conditionalFormatting xmlns:xm="http://schemas.microsoft.com/office/excel/2006/main">
          <x14:cfRule type="iconSet" priority="239" id="{B1A3044E-4095-4B17-940A-C61E5E6E26F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E7:E19</xm:sqref>
        </x14:conditionalFormatting>
        <x14:conditionalFormatting xmlns:xm="http://schemas.microsoft.com/office/excel/2006/main">
          <x14:cfRule type="iconSet" priority="240" id="{66A266A6-1720-4B9C-B5A5-E7E00AF4F04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E26:E38</xm:sqref>
        </x14:conditionalFormatting>
        <x14:conditionalFormatting xmlns:xm="http://schemas.microsoft.com/office/excel/2006/main">
          <x14:cfRule type="iconSet" priority="241" id="{A9035E83-B037-4FA3-A9E7-BC8BECCCEF0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E45:E57</xm:sqref>
        </x14:conditionalFormatting>
        <x14:conditionalFormatting xmlns:xm="http://schemas.microsoft.com/office/excel/2006/main">
          <x14:cfRule type="iconSet" priority="242" id="{860FF11A-208F-44E5-BF77-44A44D3137A9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I7:I19</xm:sqref>
        </x14:conditionalFormatting>
        <x14:conditionalFormatting xmlns:xm="http://schemas.microsoft.com/office/excel/2006/main">
          <x14:cfRule type="iconSet" priority="243" id="{5C0FA893-DAED-43CD-83AF-DAB48945C4CB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I26:I38</xm:sqref>
        </x14:conditionalFormatting>
        <x14:conditionalFormatting xmlns:xm="http://schemas.microsoft.com/office/excel/2006/main">
          <x14:cfRule type="iconSet" priority="244" id="{36D4EF49-0C14-4F97-A55B-6493DEA0594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I45:I57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Folha6">
    <pageSetUpPr fitToPage="1"/>
  </sheetPr>
  <dimension ref="A1:O39"/>
  <sheetViews>
    <sheetView showGridLines="0" topLeftCell="A22" workbookViewId="0">
      <selection activeCell="R30" sqref="R30"/>
    </sheetView>
  </sheetViews>
  <sheetFormatPr defaultRowHeight="15" x14ac:dyDescent="0.25"/>
  <cols>
    <col min="1" max="2" width="2.85546875" customWidth="1"/>
    <col min="3" max="3" width="2.28515625" customWidth="1"/>
    <col min="4" max="4" width="22" customWidth="1"/>
    <col min="7" max="7" width="10.85546875" customWidth="1"/>
    <col min="8" max="8" width="2.140625" customWidth="1"/>
    <col min="11" max="11" width="10.85546875" customWidth="1"/>
    <col min="12" max="12" width="2" style="13" customWidth="1"/>
    <col min="13" max="14" width="9.140625" style="41"/>
    <col min="15" max="15" width="10.85546875" customWidth="1"/>
  </cols>
  <sheetData>
    <row r="1" spans="1:15" ht="15.75" x14ac:dyDescent="0.25">
      <c r="A1" s="36" t="s">
        <v>98</v>
      </c>
      <c r="B1" s="6"/>
    </row>
    <row r="3" spans="1:15" ht="15.75" thickBot="1" x14ac:dyDescent="0.3"/>
    <row r="4" spans="1:15" x14ac:dyDescent="0.25">
      <c r="A4" s="358" t="s">
        <v>16</v>
      </c>
      <c r="B4" s="378"/>
      <c r="C4" s="378"/>
      <c r="D4" s="378"/>
      <c r="E4" s="377" t="s">
        <v>1</v>
      </c>
      <c r="F4" s="373"/>
      <c r="G4" s="178" t="s">
        <v>0</v>
      </c>
      <c r="I4" s="371" t="s">
        <v>19</v>
      </c>
      <c r="J4" s="370"/>
      <c r="K4" s="178" t="s">
        <v>0</v>
      </c>
      <c r="L4"/>
      <c r="M4" s="369" t="s">
        <v>22</v>
      </c>
      <c r="N4" s="370"/>
      <c r="O4" s="178" t="s">
        <v>0</v>
      </c>
    </row>
    <row r="5" spans="1:15" x14ac:dyDescent="0.25">
      <c r="A5" s="375"/>
      <c r="B5" s="379"/>
      <c r="C5" s="379"/>
      <c r="D5" s="379"/>
      <c r="E5" s="380" t="s">
        <v>155</v>
      </c>
      <c r="F5" s="368"/>
      <c r="G5" s="179" t="s">
        <v>134</v>
      </c>
      <c r="I5" s="367" t="str">
        <f>E5</f>
        <v>jan-dez</v>
      </c>
      <c r="J5" s="372"/>
      <c r="K5" s="179" t="str">
        <f>G5</f>
        <v>2020 /2019</v>
      </c>
      <c r="L5"/>
      <c r="M5" s="367" t="str">
        <f>E5</f>
        <v>jan-dez</v>
      </c>
      <c r="N5" s="368"/>
      <c r="O5" s="179" t="str">
        <f>K5</f>
        <v>2020 /2019</v>
      </c>
    </row>
    <row r="6" spans="1:15" ht="19.5" customHeight="1" thickBot="1" x14ac:dyDescent="0.3">
      <c r="A6" s="359"/>
      <c r="B6" s="381"/>
      <c r="C6" s="381"/>
      <c r="D6" s="381"/>
      <c r="E6" s="120">
        <v>2019</v>
      </c>
      <c r="F6" s="192">
        <v>2020</v>
      </c>
      <c r="G6" s="179" t="s">
        <v>1</v>
      </c>
      <c r="I6" s="184">
        <f>E6</f>
        <v>2019</v>
      </c>
      <c r="J6" s="186">
        <f>F6</f>
        <v>2020</v>
      </c>
      <c r="K6" s="324">
        <v>1000</v>
      </c>
      <c r="L6"/>
      <c r="M6" s="227">
        <f>E6</f>
        <v>2019</v>
      </c>
      <c r="N6" s="186">
        <f>F6</f>
        <v>2020</v>
      </c>
      <c r="O6" s="179"/>
    </row>
    <row r="7" spans="1:15" ht="24" customHeight="1" thickBot="1" x14ac:dyDescent="0.3">
      <c r="A7" s="18" t="s">
        <v>20</v>
      </c>
      <c r="B7" s="19"/>
      <c r="C7" s="19"/>
      <c r="D7" s="19"/>
      <c r="E7" s="47">
        <v>1567969.7800000005</v>
      </c>
      <c r="F7" s="199">
        <v>1394699.2099999983</v>
      </c>
      <c r="G7" s="216">
        <f>(F7-E7)/E7</f>
        <v>-0.11050631983481346</v>
      </c>
      <c r="H7" s="52"/>
      <c r="I7" s="47">
        <v>454929.95199999842</v>
      </c>
      <c r="J7" s="199">
        <v>388640.67300000013</v>
      </c>
      <c r="K7" s="216">
        <f>(J7-I7)/I7</f>
        <v>-0.14571315585745059</v>
      </c>
      <c r="L7" s="52"/>
      <c r="M7" s="313">
        <f>(I7/E7)*10</f>
        <v>2.9013948980572719</v>
      </c>
      <c r="N7" s="314">
        <f>(J7/F7)*10</f>
        <v>2.7865554824541743</v>
      </c>
      <c r="O7" s="70">
        <f>(N7-M7)/M7</f>
        <v>-3.9580760164702945E-2</v>
      </c>
    </row>
    <row r="8" spans="1:15" s="9" customFormat="1" ht="24" customHeight="1" x14ac:dyDescent="0.25">
      <c r="A8" s="58"/>
      <c r="B8" s="235" t="s">
        <v>35</v>
      </c>
      <c r="C8" s="235"/>
      <c r="D8" s="236"/>
      <c r="E8" s="315">
        <v>1323229.7200000004</v>
      </c>
      <c r="F8" s="316">
        <v>1164410.9299999983</v>
      </c>
      <c r="G8" s="283">
        <f>(F8-E8)/E8</f>
        <v>-0.12002359650749235</v>
      </c>
      <c r="H8" s="57"/>
      <c r="I8" s="315">
        <v>432223.38699999842</v>
      </c>
      <c r="J8" s="316">
        <v>363617.81300000014</v>
      </c>
      <c r="K8" s="284">
        <f>(J8-I8)/I8</f>
        <v>-0.15872712135310377</v>
      </c>
      <c r="L8" s="57"/>
      <c r="M8" s="317">
        <f>(I8/E8)*10</f>
        <v>3.2664274423944946</v>
      </c>
      <c r="N8" s="318">
        <f>(J8/F8)*10</f>
        <v>3.1227619359430152</v>
      </c>
      <c r="O8" s="240">
        <f t="shared" ref="O8:O18" si="0">(N8-M8)/M8</f>
        <v>-4.3982457588638064E-2</v>
      </c>
    </row>
    <row r="9" spans="1:15" ht="24" customHeight="1" x14ac:dyDescent="0.25">
      <c r="A9" s="14"/>
      <c r="B9" s="1" t="s">
        <v>39</v>
      </c>
      <c r="D9" s="1"/>
      <c r="E9" s="296">
        <v>123515.02999999993</v>
      </c>
      <c r="F9" s="297">
        <v>156124.04999999999</v>
      </c>
      <c r="G9" s="240">
        <f>(F9-E9)/E9</f>
        <v>0.26400851782977408</v>
      </c>
      <c r="H9" s="8"/>
      <c r="I9" s="296">
        <v>13972.676000000005</v>
      </c>
      <c r="J9" s="297">
        <v>19569.973000000009</v>
      </c>
      <c r="K9" s="240">
        <f>(J9-I9)/I9</f>
        <v>0.40058876338362115</v>
      </c>
      <c r="L9" s="8"/>
      <c r="M9" s="317">
        <f>(I9/E9)*10</f>
        <v>1.1312530952710786</v>
      </c>
      <c r="N9" s="318">
        <f>(J9/F9)*10</f>
        <v>1.2534886841585271</v>
      </c>
      <c r="O9" s="240">
        <f t="shared" si="0"/>
        <v>0.10805326358745346</v>
      </c>
    </row>
    <row r="10" spans="1:15" ht="24" customHeight="1" thickBot="1" x14ac:dyDescent="0.3">
      <c r="A10" s="14"/>
      <c r="B10" s="1" t="s">
        <v>38</v>
      </c>
      <c r="D10" s="1"/>
      <c r="E10" s="296">
        <v>121225.02999999997</v>
      </c>
      <c r="F10" s="297">
        <v>74164.230000000025</v>
      </c>
      <c r="G10" s="248">
        <f>(F10-E10)/E10</f>
        <v>-0.38821025657819969</v>
      </c>
      <c r="H10" s="8"/>
      <c r="I10" s="296">
        <v>8733.8889999999992</v>
      </c>
      <c r="J10" s="297">
        <v>5452.8870000000015</v>
      </c>
      <c r="K10" s="286">
        <f>(J10-I10)/I10</f>
        <v>-0.37566334996929751</v>
      </c>
      <c r="L10" s="8"/>
      <c r="M10" s="317">
        <f>(I10/E10)*10</f>
        <v>0.72046911434049565</v>
      </c>
      <c r="N10" s="318">
        <f>(J10/F10)*10</f>
        <v>0.73524487478667266</v>
      </c>
      <c r="O10" s="240">
        <f t="shared" si="0"/>
        <v>2.0508527224935204E-2</v>
      </c>
    </row>
    <row r="11" spans="1:15" ht="24" customHeight="1" thickBot="1" x14ac:dyDescent="0.3">
      <c r="A11" s="18" t="s">
        <v>21</v>
      </c>
      <c r="B11" s="19"/>
      <c r="C11" s="19"/>
      <c r="D11" s="19"/>
      <c r="E11" s="47">
        <v>1395240.0000000061</v>
      </c>
      <c r="F11" s="199">
        <v>1724570.3999999992</v>
      </c>
      <c r="G11" s="216">
        <f>(F11-E11)/E11</f>
        <v>0.2360385310054125</v>
      </c>
      <c r="H11" s="52"/>
      <c r="I11" s="47">
        <v>364472.3859999986</v>
      </c>
      <c r="J11" s="199">
        <v>457375.41099999874</v>
      </c>
      <c r="K11" s="216">
        <f>(J11-I11)/I11</f>
        <v>0.25489729419446472</v>
      </c>
      <c r="L11" s="8"/>
      <c r="M11" s="319">
        <f>(I11/E11)*10</f>
        <v>2.6122558556233839</v>
      </c>
      <c r="N11" s="320">
        <f>(J11/F11)*10</f>
        <v>2.6521121492053847</v>
      </c>
      <c r="O11" s="72">
        <f t="shared" si="0"/>
        <v>1.5257423386075478E-2</v>
      </c>
    </row>
    <row r="12" spans="1:15" s="9" customFormat="1" ht="24" customHeight="1" x14ac:dyDescent="0.25">
      <c r="A12" s="58"/>
      <c r="B12" s="5" t="s">
        <v>35</v>
      </c>
      <c r="C12" s="5"/>
      <c r="D12" s="5"/>
      <c r="E12" s="289">
        <v>1068425.470000006</v>
      </c>
      <c r="F12" s="290">
        <v>1392876.1299999994</v>
      </c>
      <c r="G12" s="283">
        <f>(F12-E12)/E12</f>
        <v>0.30367177600136352</v>
      </c>
      <c r="H12" s="57"/>
      <c r="I12" s="289">
        <v>334690.18299999856</v>
      </c>
      <c r="J12" s="290">
        <v>425126.28799999878</v>
      </c>
      <c r="K12" s="283">
        <f>(J12-I12)/I12</f>
        <v>0.27020841839272175</v>
      </c>
      <c r="L12" s="57"/>
      <c r="M12" s="317">
        <f>(I12/E12)*10</f>
        <v>3.1325552637751763</v>
      </c>
      <c r="N12" s="318">
        <f>(J12/F12)*10</f>
        <v>3.052147128115398</v>
      </c>
      <c r="O12" s="240">
        <f t="shared" si="0"/>
        <v>-2.5668544970177176E-2</v>
      </c>
    </row>
    <row r="13" spans="1:15" ht="24" customHeight="1" x14ac:dyDescent="0.25">
      <c r="A13" s="14"/>
      <c r="B13" s="5" t="s">
        <v>39</v>
      </c>
      <c r="D13" s="5"/>
      <c r="E13" s="268">
        <v>152203.71999999991</v>
      </c>
      <c r="F13" s="269">
        <v>167114.60999999999</v>
      </c>
      <c r="G13" s="240">
        <f>(F13-E13)/E13</f>
        <v>9.7966659421991009E-2</v>
      </c>
      <c r="H13" s="242"/>
      <c r="I13" s="268">
        <v>15397.590000000004</v>
      </c>
      <c r="J13" s="269">
        <v>18067.23599999999</v>
      </c>
      <c r="K13" s="240">
        <f>(J13-I13)/I13</f>
        <v>0.17338076932818614</v>
      </c>
      <c r="L13" s="242"/>
      <c r="M13" s="317">
        <f>(I13/E13)*10</f>
        <v>1.0116434736286348</v>
      </c>
      <c r="N13" s="318">
        <f>(J13/F13)*10</f>
        <v>1.0811284542985196</v>
      </c>
      <c r="O13" s="240">
        <f t="shared" si="0"/>
        <v>6.8685245821485955E-2</v>
      </c>
    </row>
    <row r="14" spans="1:15" ht="24" customHeight="1" thickBot="1" x14ac:dyDescent="0.3">
      <c r="A14" s="14"/>
      <c r="B14" s="1" t="s">
        <v>38</v>
      </c>
      <c r="D14" s="1"/>
      <c r="E14" s="268">
        <v>174610.81</v>
      </c>
      <c r="F14" s="269">
        <v>164579.65999999986</v>
      </c>
      <c r="G14" s="248">
        <f>(F14-E14)/E14</f>
        <v>-5.7448619590047947E-2</v>
      </c>
      <c r="H14" s="242"/>
      <c r="I14" s="268">
        <v>14384.612999999996</v>
      </c>
      <c r="J14" s="269">
        <v>14181.887000000006</v>
      </c>
      <c r="K14" s="286">
        <f>(J14-I14)/I14</f>
        <v>-1.4093253673212462E-2</v>
      </c>
      <c r="L14" s="242"/>
      <c r="M14" s="317">
        <f>(I14/E14)*10</f>
        <v>0.82380999206177419</v>
      </c>
      <c r="N14" s="318">
        <f>(J14/F14)*10</f>
        <v>0.86170350576736032</v>
      </c>
      <c r="O14" s="240">
        <f t="shared" si="0"/>
        <v>4.5997880665114163E-2</v>
      </c>
    </row>
    <row r="15" spans="1:15" ht="24" customHeight="1" thickBot="1" x14ac:dyDescent="0.3">
      <c r="A15" s="18" t="s">
        <v>12</v>
      </c>
      <c r="B15" s="19"/>
      <c r="C15" s="19"/>
      <c r="D15" s="19"/>
      <c r="E15" s="47">
        <v>2963209.7800000063</v>
      </c>
      <c r="F15" s="199">
        <v>3119269.6099999975</v>
      </c>
      <c r="G15" s="216">
        <f>(F15-E15)/E15</f>
        <v>5.2665805523897435E-2</v>
      </c>
      <c r="H15" s="52"/>
      <c r="I15" s="47">
        <v>819402.33799999696</v>
      </c>
      <c r="J15" s="199">
        <v>846016.08399999898</v>
      </c>
      <c r="K15" s="216">
        <f>(J15-I15)/I15</f>
        <v>3.2479460657826587E-2</v>
      </c>
      <c r="L15" s="8"/>
      <c r="M15" s="319">
        <f>(I15/E15)*10</f>
        <v>2.765252543139201</v>
      </c>
      <c r="N15" s="320">
        <f>(J15/F15)*10</f>
        <v>2.7122249429410483</v>
      </c>
      <c r="O15" s="72">
        <f t="shared" si="0"/>
        <v>-1.9176404097238108E-2</v>
      </c>
    </row>
    <row r="16" spans="1:15" s="53" customFormat="1" ht="24" customHeight="1" x14ac:dyDescent="0.25">
      <c r="A16" s="237"/>
      <c r="B16" s="235" t="s">
        <v>35</v>
      </c>
      <c r="C16" s="235"/>
      <c r="D16" s="236"/>
      <c r="E16" s="315">
        <f>E8+E12</f>
        <v>2391655.1900000065</v>
      </c>
      <c r="F16" s="316">
        <f t="shared" ref="F16:F17" si="1">F8+F12</f>
        <v>2557287.0599999977</v>
      </c>
      <c r="G16" s="284">
        <f>(F16-E16)/E16</f>
        <v>6.9254075877045976E-2</v>
      </c>
      <c r="H16" s="57"/>
      <c r="I16" s="315">
        <f t="shared" ref="I16:J18" si="2">I8+I12</f>
        <v>766913.56999999704</v>
      </c>
      <c r="J16" s="316">
        <f t="shared" si="2"/>
        <v>788744.10099999886</v>
      </c>
      <c r="K16" s="284">
        <f>(J16-I16)/I16</f>
        <v>2.8465438419614748E-2</v>
      </c>
      <c r="L16" s="57"/>
      <c r="M16" s="317">
        <f>(I16/E16)*10</f>
        <v>3.2066226486435738</v>
      </c>
      <c r="N16" s="318">
        <f>(J16/F16)*10</f>
        <v>3.084300207580136</v>
      </c>
      <c r="O16" s="240">
        <f t="shared" si="0"/>
        <v>-3.8146815034560161E-2</v>
      </c>
    </row>
    <row r="17" spans="1:15" ht="24" customHeight="1" x14ac:dyDescent="0.25">
      <c r="A17" s="14"/>
      <c r="B17" s="5" t="s">
        <v>39</v>
      </c>
      <c r="C17" s="5"/>
      <c r="D17" s="243"/>
      <c r="E17" s="268">
        <f>E9+E13</f>
        <v>275718.74999999983</v>
      </c>
      <c r="F17" s="269">
        <f t="shared" si="1"/>
        <v>323238.65999999997</v>
      </c>
      <c r="G17" s="240">
        <f>(F17-E17)/E17</f>
        <v>0.17234921455287383</v>
      </c>
      <c r="H17" s="242"/>
      <c r="I17" s="268">
        <f t="shared" si="2"/>
        <v>29370.266000000011</v>
      </c>
      <c r="J17" s="269">
        <f t="shared" si="2"/>
        <v>37637.209000000003</v>
      </c>
      <c r="K17" s="240">
        <f>(J17-I17)/I17</f>
        <v>0.28147320831210687</v>
      </c>
      <c r="L17" s="242"/>
      <c r="M17" s="317">
        <f>(I17/E17)*10</f>
        <v>1.0652255604669623</v>
      </c>
      <c r="N17" s="318">
        <f>(J17/F17)*10</f>
        <v>1.1643783265281451</v>
      </c>
      <c r="O17" s="240">
        <f t="shared" si="0"/>
        <v>9.3081474704491046E-2</v>
      </c>
    </row>
    <row r="18" spans="1:15" ht="24" customHeight="1" thickBot="1" x14ac:dyDescent="0.3">
      <c r="A18" s="15"/>
      <c r="B18" s="244" t="s">
        <v>38</v>
      </c>
      <c r="C18" s="244"/>
      <c r="D18" s="245"/>
      <c r="E18" s="293">
        <f>E10+E14</f>
        <v>295835.83999999997</v>
      </c>
      <c r="F18" s="294">
        <f>F10+F14</f>
        <v>238743.8899999999</v>
      </c>
      <c r="G18" s="285">
        <f>(F18-E18)/E18</f>
        <v>-0.19298523802930731</v>
      </c>
      <c r="H18" s="242"/>
      <c r="I18" s="293">
        <f t="shared" si="2"/>
        <v>23118.501999999993</v>
      </c>
      <c r="J18" s="294">
        <f t="shared" si="2"/>
        <v>19634.774000000009</v>
      </c>
      <c r="K18" s="285">
        <f>(J18-I18)/I18</f>
        <v>-0.15069004038410386</v>
      </c>
      <c r="L18" s="242"/>
      <c r="M18" s="321">
        <f>(I18/E18)*10</f>
        <v>0.7814638686103752</v>
      </c>
      <c r="N18" s="322">
        <f>(J18/F18)*10</f>
        <v>0.82241995805630952</v>
      </c>
      <c r="O18" s="248">
        <f t="shared" si="0"/>
        <v>5.2409447309142758E-2</v>
      </c>
    </row>
    <row r="19" spans="1:15" ht="6.75" customHeight="1" x14ac:dyDescent="0.25">
      <c r="M19" s="257"/>
      <c r="N19" s="257"/>
    </row>
    <row r="20" spans="1:15" x14ac:dyDescent="0.25">
      <c r="A20" s="2" t="s">
        <v>141</v>
      </c>
    </row>
    <row r="21" spans="1:15" x14ac:dyDescent="0.25">
      <c r="A21" s="2"/>
    </row>
    <row r="23" spans="1:15" ht="15.75" x14ac:dyDescent="0.25">
      <c r="A23" s="36" t="s">
        <v>143</v>
      </c>
    </row>
    <row r="24" spans="1:15" ht="15.75" thickBot="1" x14ac:dyDescent="0.3"/>
    <row r="25" spans="1:15" x14ac:dyDescent="0.25">
      <c r="A25" s="358" t="s">
        <v>16</v>
      </c>
      <c r="B25" s="378"/>
      <c r="C25" s="378"/>
      <c r="D25" s="378"/>
      <c r="E25" s="377" t="s">
        <v>1</v>
      </c>
      <c r="F25" s="373"/>
      <c r="G25" s="178" t="s">
        <v>0</v>
      </c>
      <c r="I25" s="371" t="s">
        <v>19</v>
      </c>
      <c r="J25" s="370"/>
      <c r="K25" s="178" t="s">
        <v>0</v>
      </c>
      <c r="L25"/>
      <c r="M25" s="369" t="s">
        <v>22</v>
      </c>
      <c r="N25" s="370"/>
      <c r="O25" s="178" t="s">
        <v>0</v>
      </c>
    </row>
    <row r="26" spans="1:15" x14ac:dyDescent="0.25">
      <c r="A26" s="375"/>
      <c r="B26" s="379"/>
      <c r="C26" s="379"/>
      <c r="D26" s="379"/>
      <c r="E26" s="380" t="str">
        <f>E5</f>
        <v>jan-dez</v>
      </c>
      <c r="F26" s="368"/>
      <c r="G26" s="179" t="s">
        <v>134</v>
      </c>
      <c r="I26" s="367" t="str">
        <f>E26</f>
        <v>jan-dez</v>
      </c>
      <c r="J26" s="372"/>
      <c r="K26" s="179" t="str">
        <f>G26</f>
        <v>2020 /2019</v>
      </c>
      <c r="L26"/>
      <c r="M26" s="367" t="str">
        <f>E26</f>
        <v>jan-dez</v>
      </c>
      <c r="N26" s="368"/>
      <c r="O26" s="179" t="str">
        <f>K26</f>
        <v>2020 /2019</v>
      </c>
    </row>
    <row r="27" spans="1:15" ht="19.5" customHeight="1" thickBot="1" x14ac:dyDescent="0.3">
      <c r="A27" s="359"/>
      <c r="B27" s="381"/>
      <c r="C27" s="381"/>
      <c r="D27" s="381"/>
      <c r="E27" s="120">
        <v>2019</v>
      </c>
      <c r="F27" s="192">
        <v>2020</v>
      </c>
      <c r="G27" s="179" t="s">
        <v>1</v>
      </c>
      <c r="I27" s="334">
        <f>E27</f>
        <v>2019</v>
      </c>
      <c r="J27" s="186">
        <f>F27</f>
        <v>2020</v>
      </c>
      <c r="K27" s="324">
        <v>1000</v>
      </c>
      <c r="L27"/>
      <c r="M27" s="334">
        <f>E27</f>
        <v>2019</v>
      </c>
      <c r="N27" s="186">
        <f>F27</f>
        <v>2020</v>
      </c>
      <c r="O27" s="179"/>
    </row>
    <row r="28" spans="1:15" ht="24" customHeight="1" thickBot="1" x14ac:dyDescent="0.3">
      <c r="A28" s="18" t="s">
        <v>20</v>
      </c>
      <c r="B28" s="19"/>
      <c r="C28" s="19"/>
      <c r="D28" s="19"/>
      <c r="E28" s="47">
        <v>1567969.7800000005</v>
      </c>
      <c r="F28" s="199">
        <v>1670132.8599999959</v>
      </c>
      <c r="G28" s="216">
        <f>(F28-E28)/E28</f>
        <v>6.5156281264550517E-2</v>
      </c>
      <c r="H28" s="52"/>
      <c r="I28" s="47">
        <v>454929.95199999842</v>
      </c>
      <c r="J28" s="199">
        <v>478980.85000000102</v>
      </c>
      <c r="K28" s="216">
        <f>(J28-I28)/I28</f>
        <v>5.286725548464808E-2</v>
      </c>
      <c r="L28" s="52"/>
      <c r="M28" s="313">
        <f>(I28/E28)*10</f>
        <v>2.9013948980572719</v>
      </c>
      <c r="N28" s="314">
        <f>(J28/F28)*10</f>
        <v>2.8679206395591916</v>
      </c>
      <c r="O28" s="70">
        <f>(N28-M28)/M28</f>
        <v>-1.1537298325193207E-2</v>
      </c>
    </row>
    <row r="29" spans="1:15" ht="24" customHeight="1" x14ac:dyDescent="0.25">
      <c r="A29" s="58"/>
      <c r="B29" s="235" t="s">
        <v>35</v>
      </c>
      <c r="C29" s="235"/>
      <c r="D29" s="236"/>
      <c r="E29" s="315">
        <v>1323229.7200000004</v>
      </c>
      <c r="F29" s="316">
        <v>1433219.2699999961</v>
      </c>
      <c r="G29" s="283">
        <f>(F29-E29)/E29</f>
        <v>8.3122037192450288E-2</v>
      </c>
      <c r="H29" s="57"/>
      <c r="I29" s="315">
        <v>432223.38699999842</v>
      </c>
      <c r="J29" s="316">
        <v>453024.711000001</v>
      </c>
      <c r="K29" s="284">
        <f>(J29-I29)/I29</f>
        <v>4.8126326861629681E-2</v>
      </c>
      <c r="L29" s="57"/>
      <c r="M29" s="317">
        <f>(I29/E29)*10</f>
        <v>3.2664274423944946</v>
      </c>
      <c r="N29" s="318">
        <f>(J29/F29)*10</f>
        <v>3.1608890592156373</v>
      </c>
      <c r="O29" s="240">
        <f t="shared" ref="O29:O39" si="3">(N29-M29)/M29</f>
        <v>-3.2310034445917776E-2</v>
      </c>
    </row>
    <row r="30" spans="1:15" ht="24" customHeight="1" x14ac:dyDescent="0.25">
      <c r="A30" s="14"/>
      <c r="B30" s="1" t="s">
        <v>39</v>
      </c>
      <c r="D30" s="1"/>
      <c r="E30" s="296">
        <v>123515.02999999993</v>
      </c>
      <c r="F30" s="297">
        <v>161517.95999999982</v>
      </c>
      <c r="G30" s="240">
        <f>(F30-E30)/E30</f>
        <v>0.30767858777996421</v>
      </c>
      <c r="H30" s="8"/>
      <c r="I30" s="296">
        <v>13972.676000000005</v>
      </c>
      <c r="J30" s="297">
        <v>20184.689000000009</v>
      </c>
      <c r="K30" s="240">
        <f>(J30-I30)/I30</f>
        <v>0.44458291310841264</v>
      </c>
      <c r="L30" s="8"/>
      <c r="M30" s="317">
        <f>(I30/E30)*10</f>
        <v>1.1312530952710786</v>
      </c>
      <c r="N30" s="318">
        <f>(J30/F30)*10</f>
        <v>1.2496869697958066</v>
      </c>
      <c r="O30" s="240">
        <f t="shared" si="3"/>
        <v>0.10469264130176638</v>
      </c>
    </row>
    <row r="31" spans="1:15" ht="24" customHeight="1" thickBot="1" x14ac:dyDescent="0.3">
      <c r="A31" s="14"/>
      <c r="B31" s="1" t="s">
        <v>38</v>
      </c>
      <c r="D31" s="1"/>
      <c r="E31" s="296">
        <v>121225.02999999997</v>
      </c>
      <c r="F31" s="297">
        <v>75395.630000000019</v>
      </c>
      <c r="G31" s="248">
        <f>(F31-E31)/E31</f>
        <v>-0.3780522883764183</v>
      </c>
      <c r="H31" s="8"/>
      <c r="I31" s="296">
        <v>8733.8889999999992</v>
      </c>
      <c r="J31" s="297">
        <v>5771.4500000000025</v>
      </c>
      <c r="K31" s="286">
        <f>(J31-I31)/I31</f>
        <v>-0.33918899129585878</v>
      </c>
      <c r="L31" s="8"/>
      <c r="M31" s="317">
        <f>(I31/E31)*10</f>
        <v>0.72046911434049565</v>
      </c>
      <c r="N31" s="318">
        <f>(J31/F31)*10</f>
        <v>0.76548866293709605</v>
      </c>
      <c r="O31" s="240">
        <f t="shared" si="3"/>
        <v>6.2486437933998711E-2</v>
      </c>
    </row>
    <row r="32" spans="1:15" ht="24" customHeight="1" thickBot="1" x14ac:dyDescent="0.3">
      <c r="A32" s="18" t="s">
        <v>21</v>
      </c>
      <c r="B32" s="19"/>
      <c r="C32" s="19"/>
      <c r="D32" s="19"/>
      <c r="E32" s="47">
        <v>1395240.0000000061</v>
      </c>
      <c r="F32" s="199">
        <v>1449136.7500000077</v>
      </c>
      <c r="G32" s="216">
        <f>(F32-E32)/E32</f>
        <v>3.8629017230011609E-2</v>
      </c>
      <c r="H32" s="52"/>
      <c r="I32" s="47">
        <v>364472.3859999986</v>
      </c>
      <c r="J32" s="199">
        <v>367035.23399999918</v>
      </c>
      <c r="K32" s="216">
        <f>(J32-I32)/I32</f>
        <v>7.0316657679536524E-3</v>
      </c>
      <c r="L32" s="8"/>
      <c r="M32" s="319">
        <f>(I32/E32)*10</f>
        <v>2.6122558556233839</v>
      </c>
      <c r="N32" s="320">
        <f>(J32/F32)*10</f>
        <v>2.5327853565234419</v>
      </c>
      <c r="O32" s="72">
        <f t="shared" si="3"/>
        <v>-3.0422172823870379E-2</v>
      </c>
    </row>
    <row r="33" spans="1:15" ht="24" customHeight="1" x14ac:dyDescent="0.25">
      <c r="A33" s="58"/>
      <c r="B33" s="5" t="s">
        <v>35</v>
      </c>
      <c r="C33" s="5"/>
      <c r="D33" s="5"/>
      <c r="E33" s="289">
        <v>1068425.470000006</v>
      </c>
      <c r="F33" s="290">
        <v>1124067.790000008</v>
      </c>
      <c r="G33" s="283">
        <f>(F33-E33)/E33</f>
        <v>5.2078803400298586E-2</v>
      </c>
      <c r="H33" s="57"/>
      <c r="I33" s="289">
        <v>334690.18299999856</v>
      </c>
      <c r="J33" s="290">
        <v>335719.38999999914</v>
      </c>
      <c r="K33" s="283">
        <f>(J33-I33)/I33</f>
        <v>3.0751036399552282E-3</v>
      </c>
      <c r="L33" s="57"/>
      <c r="M33" s="317">
        <f>(I33/E33)*10</f>
        <v>3.1325552637751763</v>
      </c>
      <c r="N33" s="318">
        <f>(J33/F33)*10</f>
        <v>2.9866471843303755</v>
      </c>
      <c r="O33" s="240">
        <f t="shared" si="3"/>
        <v>-4.6577974579436729E-2</v>
      </c>
    </row>
    <row r="34" spans="1:15" ht="24" customHeight="1" x14ac:dyDescent="0.25">
      <c r="A34" s="14"/>
      <c r="B34" s="5" t="s">
        <v>39</v>
      </c>
      <c r="D34" s="5"/>
      <c r="E34" s="268">
        <v>152203.71999999991</v>
      </c>
      <c r="F34" s="269">
        <v>161720.70000000001</v>
      </c>
      <c r="G34" s="240">
        <f>(F34-E34)/E34</f>
        <v>6.252790667665746E-2</v>
      </c>
      <c r="H34" s="242"/>
      <c r="I34" s="268">
        <v>15397.590000000004</v>
      </c>
      <c r="J34" s="269">
        <v>17452.52</v>
      </c>
      <c r="K34" s="240">
        <f>(J34-I34)/I34</f>
        <v>0.13345789828148405</v>
      </c>
      <c r="L34" s="242"/>
      <c r="M34" s="317">
        <f>(I34/E34)*10</f>
        <v>1.0116434736286348</v>
      </c>
      <c r="N34" s="318">
        <f>(J34/F34)*10</f>
        <v>1.0791766298315553</v>
      </c>
      <c r="O34" s="240">
        <f t="shared" si="3"/>
        <v>6.6755885806970824E-2</v>
      </c>
    </row>
    <row r="35" spans="1:15" ht="24" customHeight="1" thickBot="1" x14ac:dyDescent="0.3">
      <c r="A35" s="14"/>
      <c r="B35" s="1" t="s">
        <v>38</v>
      </c>
      <c r="D35" s="1"/>
      <c r="E35" s="268">
        <v>174610.81</v>
      </c>
      <c r="F35" s="269">
        <v>163348.25999999983</v>
      </c>
      <c r="G35" s="248">
        <f>(F35-E35)/E35</f>
        <v>-6.4500874831290023E-2</v>
      </c>
      <c r="H35" s="242"/>
      <c r="I35" s="268">
        <v>14384.612999999996</v>
      </c>
      <c r="J35" s="269">
        <v>13863.324000000006</v>
      </c>
      <c r="K35" s="286">
        <f>(J35-I35)/I35</f>
        <v>-3.6239348253581091E-2</v>
      </c>
      <c r="L35" s="242"/>
      <c r="M35" s="317">
        <f>(I35/E35)*10</f>
        <v>0.82380999206177419</v>
      </c>
      <c r="N35" s="318">
        <f>(J35/F35)*10</f>
        <v>0.84869737822735425</v>
      </c>
      <c r="O35" s="240">
        <f t="shared" si="3"/>
        <v>3.0210104763713351E-2</v>
      </c>
    </row>
    <row r="36" spans="1:15" ht="24" customHeight="1" thickBot="1" x14ac:dyDescent="0.3">
      <c r="A36" s="18" t="s">
        <v>12</v>
      </c>
      <c r="B36" s="19"/>
      <c r="C36" s="19"/>
      <c r="D36" s="19"/>
      <c r="E36" s="47">
        <v>2963209.7800000063</v>
      </c>
      <c r="F36" s="199">
        <v>3119269.6100000041</v>
      </c>
      <c r="G36" s="216">
        <f>(F36-E36)/E36</f>
        <v>5.2665805523899635E-2</v>
      </c>
      <c r="H36" s="52"/>
      <c r="I36" s="47">
        <v>819402.33799999696</v>
      </c>
      <c r="J36" s="199">
        <v>846016.08400000026</v>
      </c>
      <c r="K36" s="216">
        <f>(J36-I36)/I36</f>
        <v>3.2479460657828148E-2</v>
      </c>
      <c r="L36" s="8"/>
      <c r="M36" s="319">
        <f>(I36/E36)*10</f>
        <v>2.765252543139201</v>
      </c>
      <c r="N36" s="320">
        <f>(J36/F36)*10</f>
        <v>2.7122249429410465</v>
      </c>
      <c r="O36" s="72">
        <f t="shared" si="3"/>
        <v>-1.9176404097238749E-2</v>
      </c>
    </row>
    <row r="37" spans="1:15" ht="24" customHeight="1" x14ac:dyDescent="0.25">
      <c r="A37" s="237"/>
      <c r="B37" s="235" t="s">
        <v>35</v>
      </c>
      <c r="C37" s="235"/>
      <c r="D37" s="236"/>
      <c r="E37" s="315">
        <f>E29+E33</f>
        <v>2391655.1900000065</v>
      </c>
      <c r="F37" s="316">
        <f t="shared" ref="F37:F38" si="4">F29+F33</f>
        <v>2557287.0600000042</v>
      </c>
      <c r="G37" s="284">
        <f>(F37-E37)/E37</f>
        <v>6.925407587704871E-2</v>
      </c>
      <c r="H37" s="57"/>
      <c r="I37" s="315">
        <f t="shared" ref="I37:J37" si="5">I29+I33</f>
        <v>766913.56999999704</v>
      </c>
      <c r="J37" s="316">
        <f t="shared" si="5"/>
        <v>788744.10100000014</v>
      </c>
      <c r="K37" s="284">
        <f>(J37-I37)/I37</f>
        <v>2.8465438419616421E-2</v>
      </c>
      <c r="L37" s="57"/>
      <c r="M37" s="317">
        <f>(I37/E37)*10</f>
        <v>3.2066226486435738</v>
      </c>
      <c r="N37" s="318">
        <f>(J37/F37)*10</f>
        <v>3.0843002075801329</v>
      </c>
      <c r="O37" s="240">
        <f t="shared" si="3"/>
        <v>-3.8146815034561132E-2</v>
      </c>
    </row>
    <row r="38" spans="1:15" ht="24" customHeight="1" x14ac:dyDescent="0.25">
      <c r="A38" s="14"/>
      <c r="B38" s="5" t="s">
        <v>39</v>
      </c>
      <c r="C38" s="5"/>
      <c r="D38" s="243"/>
      <c r="E38" s="268">
        <f>E30+E34</f>
        <v>275718.74999999983</v>
      </c>
      <c r="F38" s="269">
        <f t="shared" si="4"/>
        <v>323238.6599999998</v>
      </c>
      <c r="G38" s="240">
        <f>(F38-E38)/E38</f>
        <v>0.17234921455287319</v>
      </c>
      <c r="H38" s="242"/>
      <c r="I38" s="268">
        <f t="shared" ref="I38:J38" si="6">I30+I34</f>
        <v>29370.266000000011</v>
      </c>
      <c r="J38" s="269">
        <f t="shared" si="6"/>
        <v>37637.20900000001</v>
      </c>
      <c r="K38" s="240">
        <f>(J38-I38)/I38</f>
        <v>0.28147320831210709</v>
      </c>
      <c r="L38" s="242"/>
      <c r="M38" s="317">
        <f>(I38/E38)*10</f>
        <v>1.0652255604669623</v>
      </c>
      <c r="N38" s="318">
        <f>(J38/F38)*10</f>
        <v>1.1643783265281458</v>
      </c>
      <c r="O38" s="240">
        <f t="shared" si="3"/>
        <v>9.3081474704491671E-2</v>
      </c>
    </row>
    <row r="39" spans="1:15" ht="24" customHeight="1" thickBot="1" x14ac:dyDescent="0.3">
      <c r="A39" s="15"/>
      <c r="B39" s="244" t="s">
        <v>38</v>
      </c>
      <c r="C39" s="244"/>
      <c r="D39" s="245"/>
      <c r="E39" s="293">
        <f>E31+E35</f>
        <v>295835.83999999997</v>
      </c>
      <c r="F39" s="294">
        <f>F31+F35</f>
        <v>238743.88999999984</v>
      </c>
      <c r="G39" s="285">
        <f>(F39-E39)/E39</f>
        <v>-0.19298523802930753</v>
      </c>
      <c r="H39" s="242"/>
      <c r="I39" s="293">
        <f t="shared" ref="I39:J39" si="7">I31+I35</f>
        <v>23118.501999999993</v>
      </c>
      <c r="J39" s="294">
        <f t="shared" si="7"/>
        <v>19634.774000000009</v>
      </c>
      <c r="K39" s="285">
        <f>(J39-I39)/I39</f>
        <v>-0.15069004038410386</v>
      </c>
      <c r="L39" s="242"/>
      <c r="M39" s="321">
        <f>(I39/E39)*10</f>
        <v>0.7814638686103752</v>
      </c>
      <c r="N39" s="322">
        <f>(J39/F39)*10</f>
        <v>0.82241995805630974</v>
      </c>
      <c r="O39" s="248">
        <f t="shared" si="3"/>
        <v>5.2409447309143042E-2</v>
      </c>
    </row>
  </sheetData>
  <mergeCells count="14">
    <mergeCell ref="A4:D6"/>
    <mergeCell ref="E4:F4"/>
    <mergeCell ref="M4:N4"/>
    <mergeCell ref="E5:F5"/>
    <mergeCell ref="I5:J5"/>
    <mergeCell ref="M5:N5"/>
    <mergeCell ref="I4:J4"/>
    <mergeCell ref="A25:D27"/>
    <mergeCell ref="E25:F25"/>
    <mergeCell ref="I25:J25"/>
    <mergeCell ref="M25:N25"/>
    <mergeCell ref="E26:F26"/>
    <mergeCell ref="I26:J26"/>
    <mergeCell ref="M26:N26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83" orientation="landscape" r:id="rId1"/>
  <ignoredErrors>
    <ignoredError sqref="G17:G18 K17:K18 K13:K14 K9:K10 O9:O10 O17:O18 O13:O14" evalError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20" id="{61E8918D-EEF9-4FC0-AF13-9957D7A7C44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O7:O18</xm:sqref>
        </x14:conditionalFormatting>
        <x14:conditionalFormatting xmlns:xm="http://schemas.microsoft.com/office/excel/2006/main">
          <x14:cfRule type="iconSet" priority="248" id="{F814DC98-662A-407F-BF95-DB3D2F25B9D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G7:G18</xm:sqref>
        </x14:conditionalFormatting>
        <x14:conditionalFormatting xmlns:xm="http://schemas.microsoft.com/office/excel/2006/main">
          <x14:cfRule type="iconSet" priority="249" id="{F6525144-5EFD-421F-96F9-446DF505F32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K7:K18</xm:sqref>
        </x14:conditionalFormatting>
        <x14:conditionalFormatting xmlns:xm="http://schemas.microsoft.com/office/excel/2006/main">
          <x14:cfRule type="iconSet" priority="1" id="{02FC7DF5-C7C4-4C17-AFAE-7BA91224171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O28:O39</xm:sqref>
        </x14:conditionalFormatting>
        <x14:conditionalFormatting xmlns:xm="http://schemas.microsoft.com/office/excel/2006/main">
          <x14:cfRule type="iconSet" priority="2" id="{F0F39E75-2877-4964-9BC5-ABD7497429FE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G28:G39</xm:sqref>
        </x14:conditionalFormatting>
        <x14:conditionalFormatting xmlns:xm="http://schemas.microsoft.com/office/excel/2006/main">
          <x14:cfRule type="iconSet" priority="3" id="{C1D0FB80-55FC-452E-9BD0-AD0C614DBA05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K28:K39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O39"/>
  <sheetViews>
    <sheetView showGridLines="0" topLeftCell="A22" workbookViewId="0">
      <selection activeCell="I33" sqref="I33"/>
    </sheetView>
  </sheetViews>
  <sheetFormatPr defaultRowHeight="15" x14ac:dyDescent="0.25"/>
  <cols>
    <col min="1" max="2" width="2.85546875" customWidth="1"/>
    <col min="3" max="3" width="2.28515625" customWidth="1"/>
    <col min="4" max="4" width="22" customWidth="1"/>
    <col min="7" max="7" width="10.85546875" customWidth="1"/>
    <col min="8" max="8" width="2.140625" customWidth="1"/>
    <col min="11" max="11" width="10.85546875" customWidth="1"/>
    <col min="12" max="12" width="2" style="13" customWidth="1"/>
    <col min="13" max="14" width="9.140625" style="41"/>
    <col min="15" max="15" width="10.85546875" customWidth="1"/>
  </cols>
  <sheetData>
    <row r="1" spans="1:15" ht="15.75" x14ac:dyDescent="0.25">
      <c r="A1" s="36" t="s">
        <v>158</v>
      </c>
      <c r="B1" s="6"/>
    </row>
    <row r="3" spans="1:15" ht="15.75" thickBot="1" x14ac:dyDescent="0.3"/>
    <row r="4" spans="1:15" x14ac:dyDescent="0.25">
      <c r="A4" s="358" t="s">
        <v>16</v>
      </c>
      <c r="B4" s="378"/>
      <c r="C4" s="378"/>
      <c r="D4" s="378"/>
      <c r="E4" s="377" t="s">
        <v>1</v>
      </c>
      <c r="F4" s="373"/>
      <c r="G4" s="178" t="s">
        <v>0</v>
      </c>
      <c r="I4" s="371" t="s">
        <v>19</v>
      </c>
      <c r="J4" s="370"/>
      <c r="K4" s="178" t="s">
        <v>0</v>
      </c>
      <c r="L4"/>
      <c r="M4" s="369" t="s">
        <v>22</v>
      </c>
      <c r="N4" s="370"/>
      <c r="O4" s="178" t="s">
        <v>0</v>
      </c>
    </row>
    <row r="5" spans="1:15" x14ac:dyDescent="0.25">
      <c r="A5" s="375"/>
      <c r="B5" s="379"/>
      <c r="C5" s="379"/>
      <c r="D5" s="379"/>
      <c r="E5" s="380" t="s">
        <v>73</v>
      </c>
      <c r="F5" s="368"/>
      <c r="G5" s="179" t="s">
        <v>134</v>
      </c>
      <c r="I5" s="367" t="str">
        <f>E5</f>
        <v>dez</v>
      </c>
      <c r="J5" s="372"/>
      <c r="K5" s="179" t="str">
        <f>G5</f>
        <v>2020 /2019</v>
      </c>
      <c r="L5"/>
      <c r="M5" s="367" t="str">
        <f>E5</f>
        <v>dez</v>
      </c>
      <c r="N5" s="368"/>
      <c r="O5" s="179" t="str">
        <f>K5</f>
        <v>2020 /2019</v>
      </c>
    </row>
    <row r="6" spans="1:15" ht="19.5" customHeight="1" thickBot="1" x14ac:dyDescent="0.3">
      <c r="A6" s="359"/>
      <c r="B6" s="381"/>
      <c r="C6" s="381"/>
      <c r="D6" s="381"/>
      <c r="E6" s="120">
        <v>2019</v>
      </c>
      <c r="F6" s="192">
        <v>2020</v>
      </c>
      <c r="G6" s="179" t="s">
        <v>1</v>
      </c>
      <c r="I6" s="281">
        <f>E6</f>
        <v>2019</v>
      </c>
      <c r="J6" s="186">
        <f>F6</f>
        <v>2020</v>
      </c>
      <c r="K6" s="324">
        <v>1000</v>
      </c>
      <c r="L6"/>
      <c r="M6" s="281">
        <f>E6</f>
        <v>2019</v>
      </c>
      <c r="N6" s="186">
        <f>F6</f>
        <v>2020</v>
      </c>
      <c r="O6" s="179"/>
    </row>
    <row r="7" spans="1:15" ht="24" customHeight="1" thickBot="1" x14ac:dyDescent="0.3">
      <c r="A7" s="18" t="s">
        <v>20</v>
      </c>
      <c r="B7" s="19"/>
      <c r="C7" s="19"/>
      <c r="D7" s="19"/>
      <c r="E7" s="23">
        <v>123931.32000000004</v>
      </c>
      <c r="F7" s="193">
        <v>104991.65999999993</v>
      </c>
      <c r="G7" s="216">
        <f>(F7-E7)/E7</f>
        <v>-0.15282383823556547</v>
      </c>
      <c r="H7" s="12"/>
      <c r="I7" s="23">
        <v>37043.723999999987</v>
      </c>
      <c r="J7" s="193">
        <v>31919.966999999997</v>
      </c>
      <c r="K7" s="216">
        <f>(J7-I7)/I7</f>
        <v>-0.13831646623865335</v>
      </c>
      <c r="L7" s="52"/>
      <c r="M7" s="249">
        <f>(I7/E7)*10</f>
        <v>2.9890526462560052</v>
      </c>
      <c r="N7" s="250">
        <f>(J7/F7)*10</f>
        <v>3.0402383389309224</v>
      </c>
      <c r="O7" s="70">
        <f>(N7-M7)/M7</f>
        <v>1.7124386463728183E-2</v>
      </c>
    </row>
    <row r="8" spans="1:15" s="9" customFormat="1" ht="24" customHeight="1" x14ac:dyDescent="0.25">
      <c r="A8" s="58"/>
      <c r="B8" s="235" t="s">
        <v>35</v>
      </c>
      <c r="C8" s="235"/>
      <c r="D8" s="236"/>
      <c r="E8" s="238">
        <v>101749.62000000004</v>
      </c>
      <c r="F8" s="239">
        <v>89914.069999999934</v>
      </c>
      <c r="G8" s="283">
        <f>(F8-E8)/E8</f>
        <v>-0.11632033613491727</v>
      </c>
      <c r="H8" s="5"/>
      <c r="I8" s="238">
        <v>35037.868999999984</v>
      </c>
      <c r="J8" s="239">
        <v>30031.174999999996</v>
      </c>
      <c r="K8" s="284">
        <f>(J8-I8)/I8</f>
        <v>-0.14289379299865498</v>
      </c>
      <c r="L8" s="57"/>
      <c r="M8" s="251">
        <f>(I8/E8)*10</f>
        <v>3.4435380692330813</v>
      </c>
      <c r="N8" s="252">
        <f>(J8/F8)*10</f>
        <v>3.3399861667923627</v>
      </c>
      <c r="O8" s="240">
        <f t="shared" ref="O8:O18" si="0">(N8-M8)/M8</f>
        <v>-3.0071368563025887E-2</v>
      </c>
    </row>
    <row r="9" spans="1:15" ht="24" customHeight="1" x14ac:dyDescent="0.25">
      <c r="A9" s="14"/>
      <c r="B9" s="1" t="s">
        <v>39</v>
      </c>
      <c r="D9" s="1"/>
      <c r="E9" s="25">
        <v>10186.319999999998</v>
      </c>
      <c r="F9" s="188">
        <v>12541.609999999997</v>
      </c>
      <c r="G9" s="240">
        <f>(F9-E9)/E9</f>
        <v>0.23122089233403226</v>
      </c>
      <c r="H9" s="1"/>
      <c r="I9" s="25">
        <v>1127.6500000000001</v>
      </c>
      <c r="J9" s="188">
        <v>1653.6119999999999</v>
      </c>
      <c r="K9" s="240">
        <f>(J9-I9)/I9</f>
        <v>0.46642309227153789</v>
      </c>
      <c r="L9" s="8"/>
      <c r="M9" s="251">
        <f>(I9/E9)*10</f>
        <v>1.1070239301337483</v>
      </c>
      <c r="N9" s="252">
        <f>(J9/F9)*10</f>
        <v>1.3185005752849914</v>
      </c>
      <c r="O9" s="240">
        <f t="shared" si="0"/>
        <v>0.19103168359304837</v>
      </c>
    </row>
    <row r="10" spans="1:15" ht="24" customHeight="1" thickBot="1" x14ac:dyDescent="0.3">
      <c r="A10" s="14"/>
      <c r="B10" s="1" t="s">
        <v>38</v>
      </c>
      <c r="D10" s="1"/>
      <c r="E10" s="25">
        <v>11995.380000000003</v>
      </c>
      <c r="F10" s="188">
        <v>2535.9799999999996</v>
      </c>
      <c r="G10" s="248">
        <f>(F10-E10)/E10</f>
        <v>-0.78858693930496582</v>
      </c>
      <c r="H10" s="1"/>
      <c r="I10" s="25">
        <v>878.20500000000004</v>
      </c>
      <c r="J10" s="188">
        <v>235.17999999999995</v>
      </c>
      <c r="K10" s="286">
        <f>(J10-I10)/I10</f>
        <v>-0.73220375652609593</v>
      </c>
      <c r="L10" s="8"/>
      <c r="M10" s="251">
        <f>(I10/E10)*10</f>
        <v>0.73211936595589289</v>
      </c>
      <c r="N10" s="252">
        <f>(J10/F10)*10</f>
        <v>0.92737324426848788</v>
      </c>
      <c r="O10" s="240">
        <f t="shared" si="0"/>
        <v>0.2666967811425961</v>
      </c>
    </row>
    <row r="11" spans="1:15" ht="24" customHeight="1" thickBot="1" x14ac:dyDescent="0.3">
      <c r="A11" s="18" t="s">
        <v>21</v>
      </c>
      <c r="B11" s="19"/>
      <c r="C11" s="19"/>
      <c r="D11" s="19"/>
      <c r="E11" s="23">
        <v>90006.149999999965</v>
      </c>
      <c r="F11" s="193">
        <v>118446.06999999983</v>
      </c>
      <c r="G11" s="216">
        <f>(F11-E11)/E11</f>
        <v>0.31597751931395662</v>
      </c>
      <c r="H11" s="12"/>
      <c r="I11" s="23">
        <v>27722.499000000003</v>
      </c>
      <c r="J11" s="193">
        <v>34651.223000000027</v>
      </c>
      <c r="K11" s="216">
        <f>(J11-I11)/I11</f>
        <v>0.24993143655627953</v>
      </c>
      <c r="L11" s="8"/>
      <c r="M11" s="253">
        <f>(I11/E11)*10</f>
        <v>3.0800671954083154</v>
      </c>
      <c r="N11" s="254">
        <f>(J11/F11)*10</f>
        <v>2.9254852440439838</v>
      </c>
      <c r="O11" s="72">
        <f t="shared" si="0"/>
        <v>-5.0187850315336756E-2</v>
      </c>
    </row>
    <row r="12" spans="1:15" s="9" customFormat="1" ht="24" customHeight="1" x14ac:dyDescent="0.25">
      <c r="A12" s="58"/>
      <c r="B12" s="5" t="s">
        <v>35</v>
      </c>
      <c r="C12" s="5"/>
      <c r="D12" s="5"/>
      <c r="E12" s="37">
        <v>68114.869999999966</v>
      </c>
      <c r="F12" s="189">
        <v>101546.86999999984</v>
      </c>
      <c r="G12" s="283">
        <f>(F12-E12)/E12</f>
        <v>0.49081793740485574</v>
      </c>
      <c r="H12" s="5"/>
      <c r="I12" s="37">
        <v>25663.300000000003</v>
      </c>
      <c r="J12" s="189">
        <v>32757.592000000026</v>
      </c>
      <c r="K12" s="283">
        <f>(J12-I12)/I12</f>
        <v>0.27643724696356364</v>
      </c>
      <c r="L12" s="57"/>
      <c r="M12" s="251">
        <f>(I12/E12)*10</f>
        <v>3.7676501474641317</v>
      </c>
      <c r="N12" s="252">
        <f>(J12/F12)*10</f>
        <v>3.2258593494806957</v>
      </c>
      <c r="O12" s="240">
        <f t="shared" si="0"/>
        <v>-0.14380071842607139</v>
      </c>
    </row>
    <row r="13" spans="1:15" ht="24" customHeight="1" x14ac:dyDescent="0.25">
      <c r="A13" s="14"/>
      <c r="B13" s="5" t="s">
        <v>39</v>
      </c>
      <c r="D13" s="5"/>
      <c r="E13" s="215">
        <v>12587.339999999998</v>
      </c>
      <c r="F13" s="213">
        <v>12150.080000000005</v>
      </c>
      <c r="G13" s="240">
        <f>(F13-E13)/E13</f>
        <v>-3.4738078100694271E-2</v>
      </c>
      <c r="H13" s="241"/>
      <c r="I13" s="215">
        <v>1240.7520000000004</v>
      </c>
      <c r="J13" s="213">
        <v>1282.9900000000002</v>
      </c>
      <c r="K13" s="240">
        <f>(J13-I13)/I13</f>
        <v>3.4042258243387732E-2</v>
      </c>
      <c r="L13" s="242"/>
      <c r="M13" s="251">
        <f>(I13/E13)*10</f>
        <v>0.9857142176186553</v>
      </c>
      <c r="N13" s="252">
        <f>(J13/F13)*10</f>
        <v>1.0559518949669464</v>
      </c>
      <c r="O13" s="240">
        <f t="shared" si="0"/>
        <v>7.1255619623682931E-2</v>
      </c>
    </row>
    <row r="14" spans="1:15" ht="24" customHeight="1" thickBot="1" x14ac:dyDescent="0.3">
      <c r="A14" s="14"/>
      <c r="B14" s="1" t="s">
        <v>38</v>
      </c>
      <c r="D14" s="1"/>
      <c r="E14" s="215">
        <v>9303.9400000000023</v>
      </c>
      <c r="F14" s="213">
        <v>4749.12</v>
      </c>
      <c r="G14" s="248">
        <f>(F14-E14)/E14</f>
        <v>-0.48955818717661564</v>
      </c>
      <c r="H14" s="241"/>
      <c r="I14" s="215">
        <v>818.44699999999978</v>
      </c>
      <c r="J14" s="213">
        <v>610.64100000000019</v>
      </c>
      <c r="K14" s="286">
        <f>(J14-I14)/I14</f>
        <v>-0.25390281838652917</v>
      </c>
      <c r="L14" s="242"/>
      <c r="M14" s="251">
        <f>(I14/E14)*10</f>
        <v>0.87967785690793321</v>
      </c>
      <c r="N14" s="252">
        <f>(J14/F14)*10</f>
        <v>1.2857982110369925</v>
      </c>
      <c r="O14" s="240">
        <f t="shared" si="0"/>
        <v>0.4616694065218056</v>
      </c>
    </row>
    <row r="15" spans="1:15" ht="24" customHeight="1" thickBot="1" x14ac:dyDescent="0.3">
      <c r="A15" s="18" t="s">
        <v>12</v>
      </c>
      <c r="B15" s="19"/>
      <c r="C15" s="19"/>
      <c r="D15" s="19"/>
      <c r="E15" s="23">
        <v>213937.47</v>
      </c>
      <c r="F15" s="193">
        <v>223437.72999999978</v>
      </c>
      <c r="G15" s="216">
        <f>(F15-E15)/E15</f>
        <v>4.4406713793520028E-2</v>
      </c>
      <c r="H15" s="12"/>
      <c r="I15" s="23">
        <v>64766.222999999991</v>
      </c>
      <c r="J15" s="193">
        <v>66571.190000000031</v>
      </c>
      <c r="K15" s="216">
        <f>(J15-I15)/I15</f>
        <v>2.7868955705507806E-2</v>
      </c>
      <c r="L15" s="8"/>
      <c r="M15" s="253">
        <f>(I15/E15)*10</f>
        <v>3.0273435971735103</v>
      </c>
      <c r="N15" s="254">
        <f>(J15/F15)*10</f>
        <v>2.9794068351840175</v>
      </c>
      <c r="O15" s="72">
        <f t="shared" si="0"/>
        <v>-1.5834595727504844E-2</v>
      </c>
    </row>
    <row r="16" spans="1:15" s="53" customFormat="1" ht="24" customHeight="1" x14ac:dyDescent="0.25">
      <c r="A16" s="237"/>
      <c r="B16" s="235" t="s">
        <v>35</v>
      </c>
      <c r="C16" s="235"/>
      <c r="D16" s="236"/>
      <c r="E16" s="238">
        <f>E8+E12</f>
        <v>169864.49</v>
      </c>
      <c r="F16" s="239">
        <f t="shared" ref="F16:F17" si="1">F8+F12</f>
        <v>191460.93999999977</v>
      </c>
      <c r="G16" s="284">
        <f>(F16-E16)/E16</f>
        <v>0.12713928614509001</v>
      </c>
      <c r="H16" s="5"/>
      <c r="I16" s="238">
        <f t="shared" ref="I16:J18" si="2">I8+I12</f>
        <v>60701.168999999987</v>
      </c>
      <c r="J16" s="239">
        <f t="shared" si="2"/>
        <v>62788.767000000022</v>
      </c>
      <c r="K16" s="284">
        <f>(J16-I16)/I16</f>
        <v>3.4391396976226847E-2</v>
      </c>
      <c r="L16" s="57"/>
      <c r="M16" s="251">
        <f>(I16/E16)*10</f>
        <v>3.5735055042993387</v>
      </c>
      <c r="N16" s="252">
        <f>(J16/F16)*10</f>
        <v>3.2794556947229081</v>
      </c>
      <c r="O16" s="240">
        <f t="shared" si="0"/>
        <v>-8.2286093927280868E-2</v>
      </c>
    </row>
    <row r="17" spans="1:15" ht="24" customHeight="1" x14ac:dyDescent="0.25">
      <c r="A17" s="14"/>
      <c r="B17" s="5" t="s">
        <v>39</v>
      </c>
      <c r="C17" s="5"/>
      <c r="D17" s="243"/>
      <c r="E17" s="215">
        <f>E9+E13</f>
        <v>22773.659999999996</v>
      </c>
      <c r="F17" s="213">
        <f t="shared" si="1"/>
        <v>24691.690000000002</v>
      </c>
      <c r="G17" s="240">
        <f>(F17-E17)/E17</f>
        <v>8.4221420711471345E-2</v>
      </c>
      <c r="H17" s="241"/>
      <c r="I17" s="215">
        <f t="shared" si="2"/>
        <v>2368.4020000000005</v>
      </c>
      <c r="J17" s="213">
        <f t="shared" si="2"/>
        <v>2936.6019999999999</v>
      </c>
      <c r="K17" s="240">
        <f>(J17-I17)/I17</f>
        <v>0.23990859659804342</v>
      </c>
      <c r="L17" s="242"/>
      <c r="M17" s="251">
        <f>(I17/E17)*10</f>
        <v>1.0399742509548315</v>
      </c>
      <c r="N17" s="252">
        <f>(J17/F17)*10</f>
        <v>1.1893078197563631</v>
      </c>
      <c r="O17" s="240">
        <f t="shared" si="0"/>
        <v>0.14359352519009386</v>
      </c>
    </row>
    <row r="18" spans="1:15" ht="24" customHeight="1" thickBot="1" x14ac:dyDescent="0.3">
      <c r="A18" s="15"/>
      <c r="B18" s="244" t="s">
        <v>38</v>
      </c>
      <c r="C18" s="244"/>
      <c r="D18" s="245"/>
      <c r="E18" s="246">
        <f>E10+E14</f>
        <v>21299.320000000007</v>
      </c>
      <c r="F18" s="247">
        <f>F10+F14</f>
        <v>7285.0999999999995</v>
      </c>
      <c r="G18" s="285">
        <f>(F18-E18)/E18</f>
        <v>-0.65796560641372603</v>
      </c>
      <c r="H18" s="241"/>
      <c r="I18" s="246">
        <f t="shared" si="2"/>
        <v>1696.6519999999998</v>
      </c>
      <c r="J18" s="247">
        <f t="shared" si="2"/>
        <v>845.82100000000014</v>
      </c>
      <c r="K18" s="285">
        <f>(J18-I18)/I18</f>
        <v>-0.50147643712440726</v>
      </c>
      <c r="L18" s="242"/>
      <c r="M18" s="255">
        <f>(I18/E18)*10</f>
        <v>0.79657566532640445</v>
      </c>
      <c r="N18" s="256">
        <f>(J18/F18)*10</f>
        <v>1.1610286749667131</v>
      </c>
      <c r="O18" s="248">
        <f t="shared" si="0"/>
        <v>0.45752465899265277</v>
      </c>
    </row>
    <row r="19" spans="1:15" ht="6.75" customHeight="1" x14ac:dyDescent="0.25">
      <c r="M19" s="257"/>
      <c r="N19" s="257"/>
    </row>
    <row r="20" spans="1:15" x14ac:dyDescent="0.25">
      <c r="A20" s="2" t="s">
        <v>141</v>
      </c>
    </row>
    <row r="21" spans="1:15" x14ac:dyDescent="0.25">
      <c r="A21" s="2"/>
    </row>
    <row r="23" spans="1:15" ht="15.75" x14ac:dyDescent="0.25">
      <c r="A23" s="36" t="s">
        <v>159</v>
      </c>
    </row>
    <row r="24" spans="1:15" ht="15.75" thickBot="1" x14ac:dyDescent="0.3"/>
    <row r="25" spans="1:15" x14ac:dyDescent="0.25">
      <c r="A25" s="358" t="s">
        <v>16</v>
      </c>
      <c r="B25" s="378"/>
      <c r="C25" s="378"/>
      <c r="D25" s="378"/>
      <c r="E25" s="377" t="s">
        <v>1</v>
      </c>
      <c r="F25" s="373"/>
      <c r="G25" s="178" t="s">
        <v>0</v>
      </c>
      <c r="I25" s="371" t="s">
        <v>19</v>
      </c>
      <c r="J25" s="370"/>
      <c r="K25" s="178" t="s">
        <v>0</v>
      </c>
      <c r="L25"/>
      <c r="M25" s="369" t="s">
        <v>22</v>
      </c>
      <c r="N25" s="370"/>
      <c r="O25" s="178" t="s">
        <v>0</v>
      </c>
    </row>
    <row r="26" spans="1:15" x14ac:dyDescent="0.25">
      <c r="A26" s="375"/>
      <c r="B26" s="379"/>
      <c r="C26" s="379"/>
      <c r="D26" s="379"/>
      <c r="E26" s="380" t="str">
        <f>E5</f>
        <v>dez</v>
      </c>
      <c r="F26" s="368"/>
      <c r="G26" s="179" t="s">
        <v>134</v>
      </c>
      <c r="I26" s="367" t="str">
        <f>E26</f>
        <v>dez</v>
      </c>
      <c r="J26" s="372"/>
      <c r="K26" s="179" t="str">
        <f>G26</f>
        <v>2020 /2019</v>
      </c>
      <c r="L26"/>
      <c r="M26" s="367" t="str">
        <f>E26</f>
        <v>dez</v>
      </c>
      <c r="N26" s="368"/>
      <c r="O26" s="179" t="str">
        <f>K26</f>
        <v>2020 /2019</v>
      </c>
    </row>
    <row r="27" spans="1:15" ht="19.5" customHeight="1" thickBot="1" x14ac:dyDescent="0.3">
      <c r="A27" s="359"/>
      <c r="B27" s="381"/>
      <c r="C27" s="381"/>
      <c r="D27" s="381"/>
      <c r="E27" s="120">
        <v>2019</v>
      </c>
      <c r="F27" s="192">
        <v>2020</v>
      </c>
      <c r="G27" s="179" t="s">
        <v>1</v>
      </c>
      <c r="I27" s="335">
        <f>E27</f>
        <v>2019</v>
      </c>
      <c r="J27" s="186">
        <f>F27</f>
        <v>2020</v>
      </c>
      <c r="K27" s="324">
        <v>1000</v>
      </c>
      <c r="L27"/>
      <c r="M27" s="335">
        <f>E27</f>
        <v>2019</v>
      </c>
      <c r="N27" s="186">
        <f>F27</f>
        <v>2020</v>
      </c>
      <c r="O27" s="179"/>
    </row>
    <row r="28" spans="1:15" ht="24" customHeight="1" thickBot="1" x14ac:dyDescent="0.3">
      <c r="A28" s="18" t="s">
        <v>20</v>
      </c>
      <c r="B28" s="19"/>
      <c r="C28" s="19"/>
      <c r="D28" s="19"/>
      <c r="E28" s="23">
        <v>123931.32000000004</v>
      </c>
      <c r="F28" s="193">
        <v>122050.27999999993</v>
      </c>
      <c r="G28" s="216">
        <f>(F28-E28)/E28</f>
        <v>-1.5178084119495455E-2</v>
      </c>
      <c r="H28" s="12"/>
      <c r="I28" s="23">
        <v>37043.723999999987</v>
      </c>
      <c r="J28" s="193">
        <v>38007.333999999944</v>
      </c>
      <c r="K28" s="216">
        <f>(J28-I28)/I28</f>
        <v>2.6012773445778757E-2</v>
      </c>
      <c r="L28" s="52"/>
      <c r="M28" s="249">
        <f>(I28/E28)*10</f>
        <v>2.9890526462560052</v>
      </c>
      <c r="N28" s="250">
        <f>(J28/F28)*10</f>
        <v>3.1140718399007334</v>
      </c>
      <c r="O28" s="70">
        <f>(N28-M28)/M28</f>
        <v>4.1825691428126373E-2</v>
      </c>
    </row>
    <row r="29" spans="1:15" ht="24" customHeight="1" x14ac:dyDescent="0.25">
      <c r="A29" s="58"/>
      <c r="B29" s="235" t="s">
        <v>35</v>
      </c>
      <c r="C29" s="235"/>
      <c r="D29" s="236"/>
      <c r="E29" s="238">
        <v>101749.62000000004</v>
      </c>
      <c r="F29" s="239">
        <v>106479.84999999993</v>
      </c>
      <c r="G29" s="283">
        <f>(F29-E29)/E29</f>
        <v>4.6488920548301726E-2</v>
      </c>
      <c r="H29" s="5"/>
      <c r="I29" s="238">
        <v>35037.868999999984</v>
      </c>
      <c r="J29" s="239">
        <v>36067.979999999945</v>
      </c>
      <c r="K29" s="284">
        <f>(J29-I29)/I29</f>
        <v>2.9399932969666656E-2</v>
      </c>
      <c r="L29" s="57"/>
      <c r="M29" s="251">
        <f>(I29/E29)*10</f>
        <v>3.4435380692330813</v>
      </c>
      <c r="N29" s="252">
        <f>(J29/F29)*10</f>
        <v>3.3873056733269227</v>
      </c>
      <c r="O29" s="240">
        <f t="shared" ref="O29:O39" si="3">(N29-M29)/M29</f>
        <v>-1.632983134659587E-2</v>
      </c>
    </row>
    <row r="30" spans="1:15" ht="24" customHeight="1" x14ac:dyDescent="0.25">
      <c r="A30" s="14"/>
      <c r="B30" s="1" t="s">
        <v>39</v>
      </c>
      <c r="D30" s="1"/>
      <c r="E30" s="25">
        <v>10186.319999999998</v>
      </c>
      <c r="F30" s="188">
        <v>13031.449999999997</v>
      </c>
      <c r="G30" s="240">
        <f>(F30-E30)/E30</f>
        <v>0.2793089162720197</v>
      </c>
      <c r="H30" s="1"/>
      <c r="I30" s="25">
        <v>1127.6500000000001</v>
      </c>
      <c r="J30" s="188">
        <v>1703.7589999999998</v>
      </c>
      <c r="K30" s="240">
        <f>(J30-I30)/I30</f>
        <v>0.51089345098213068</v>
      </c>
      <c r="L30" s="8"/>
      <c r="M30" s="251">
        <f>(I30/E30)*10</f>
        <v>1.1070239301337483</v>
      </c>
      <c r="N30" s="252">
        <f>(J30/F30)*10</f>
        <v>1.3074208933004385</v>
      </c>
      <c r="O30" s="240">
        <f t="shared" si="3"/>
        <v>0.18102315380163342</v>
      </c>
    </row>
    <row r="31" spans="1:15" ht="24" customHeight="1" thickBot="1" x14ac:dyDescent="0.3">
      <c r="A31" s="14"/>
      <c r="B31" s="1" t="s">
        <v>38</v>
      </c>
      <c r="D31" s="1"/>
      <c r="E31" s="25">
        <v>11995.380000000003</v>
      </c>
      <c r="F31" s="188">
        <v>2538.9799999999996</v>
      </c>
      <c r="G31" s="248">
        <f>(F31-E31)/E31</f>
        <v>-0.78833684301789531</v>
      </c>
      <c r="H31" s="1"/>
      <c r="I31" s="25">
        <v>878.20500000000004</v>
      </c>
      <c r="J31" s="188">
        <v>235.59499999999997</v>
      </c>
      <c r="K31" s="286">
        <f>(J31-I31)/I31</f>
        <v>-0.73173120171258432</v>
      </c>
      <c r="L31" s="8"/>
      <c r="M31" s="251">
        <f>(I31/E31)*10</f>
        <v>0.73211936595589289</v>
      </c>
      <c r="N31" s="252">
        <f>(J31/F31)*10</f>
        <v>0.92791199615593667</v>
      </c>
      <c r="O31" s="240">
        <f t="shared" si="3"/>
        <v>0.2674326609902018</v>
      </c>
    </row>
    <row r="32" spans="1:15" ht="24" customHeight="1" thickBot="1" x14ac:dyDescent="0.3">
      <c r="A32" s="18" t="s">
        <v>21</v>
      </c>
      <c r="B32" s="19"/>
      <c r="C32" s="19"/>
      <c r="D32" s="19"/>
      <c r="E32" s="23">
        <v>90006.149999999965</v>
      </c>
      <c r="F32" s="193">
        <v>101387.44999999987</v>
      </c>
      <c r="G32" s="216">
        <f>(F32-E32)/E32</f>
        <v>0.12645024812193284</v>
      </c>
      <c r="H32" s="12"/>
      <c r="I32" s="23">
        <v>27722.499000000003</v>
      </c>
      <c r="J32" s="193">
        <v>28563.856000000033</v>
      </c>
      <c r="K32" s="216">
        <f>(J32-I32)/I32</f>
        <v>3.0349248096285582E-2</v>
      </c>
      <c r="L32" s="8"/>
      <c r="M32" s="253">
        <f>(I32/E32)*10</f>
        <v>3.0800671954083154</v>
      </c>
      <c r="N32" s="254">
        <f>(J32/F32)*10</f>
        <v>2.817297012598706</v>
      </c>
      <c r="O32" s="72">
        <f t="shared" si="3"/>
        <v>-8.531313316843879E-2</v>
      </c>
    </row>
    <row r="33" spans="1:15" ht="24" customHeight="1" x14ac:dyDescent="0.25">
      <c r="A33" s="58"/>
      <c r="B33" s="5" t="s">
        <v>35</v>
      </c>
      <c r="C33" s="5"/>
      <c r="D33" s="5"/>
      <c r="E33" s="37">
        <v>68114.869999999966</v>
      </c>
      <c r="F33" s="189">
        <v>84981.089999999866</v>
      </c>
      <c r="G33" s="283">
        <f>(F33-E33)/E33</f>
        <v>0.24761436085835453</v>
      </c>
      <c r="H33" s="5"/>
      <c r="I33" s="37">
        <v>25663.300000000003</v>
      </c>
      <c r="J33" s="189">
        <v>26720.787000000033</v>
      </c>
      <c r="K33" s="283">
        <f>(J33-I33)/I33</f>
        <v>4.1206197176513928E-2</v>
      </c>
      <c r="L33" s="57"/>
      <c r="M33" s="251">
        <f>(I33/E33)*10</f>
        <v>3.7676501474641317</v>
      </c>
      <c r="N33" s="252">
        <f>(J33/F33)*10</f>
        <v>3.1443215190579545</v>
      </c>
      <c r="O33" s="240">
        <f t="shared" si="3"/>
        <v>-0.16544227940742243</v>
      </c>
    </row>
    <row r="34" spans="1:15" ht="24" customHeight="1" x14ac:dyDescent="0.25">
      <c r="A34" s="14"/>
      <c r="B34" s="5" t="s">
        <v>39</v>
      </c>
      <c r="D34" s="5"/>
      <c r="E34" s="215">
        <v>12587.339999999998</v>
      </c>
      <c r="F34" s="213">
        <v>11660.240000000005</v>
      </c>
      <c r="G34" s="240">
        <f>(F34-E34)/E34</f>
        <v>-7.3653369178872843E-2</v>
      </c>
      <c r="H34" s="241"/>
      <c r="I34" s="215">
        <v>1240.7520000000004</v>
      </c>
      <c r="J34" s="213">
        <v>1232.8430000000003</v>
      </c>
      <c r="K34" s="240">
        <f>(J34-I34)/I34</f>
        <v>-6.3743600655087424E-3</v>
      </c>
      <c r="L34" s="242"/>
      <c r="M34" s="251">
        <f>(I34/E34)*10</f>
        <v>0.9857142176186553</v>
      </c>
      <c r="N34" s="252">
        <f>(J34/F34)*10</f>
        <v>1.0573049954374865</v>
      </c>
      <c r="O34" s="240">
        <f t="shared" si="3"/>
        <v>7.2628330340800254E-2</v>
      </c>
    </row>
    <row r="35" spans="1:15" ht="24" customHeight="1" thickBot="1" x14ac:dyDescent="0.3">
      <c r="A35" s="14"/>
      <c r="B35" s="1" t="s">
        <v>38</v>
      </c>
      <c r="D35" s="1"/>
      <c r="E35" s="215">
        <v>9303.9400000000023</v>
      </c>
      <c r="F35" s="213">
        <v>4746.12</v>
      </c>
      <c r="G35" s="248">
        <f>(F35-E35)/E35</f>
        <v>-0.48988063121645253</v>
      </c>
      <c r="H35" s="241"/>
      <c r="I35" s="215">
        <v>818.44699999999978</v>
      </c>
      <c r="J35" s="213">
        <v>610.22600000000023</v>
      </c>
      <c r="K35" s="286">
        <f>(J35-I35)/I35</f>
        <v>-0.25440987626565875</v>
      </c>
      <c r="L35" s="242"/>
      <c r="M35" s="251">
        <f>(I35/E35)*10</f>
        <v>0.87967785690793321</v>
      </c>
      <c r="N35" s="252">
        <f>(J35/F35)*10</f>
        <v>1.2857365595475889</v>
      </c>
      <c r="O35" s="240">
        <f t="shared" si="3"/>
        <v>0.46159932235529</v>
      </c>
    </row>
    <row r="36" spans="1:15" ht="24" customHeight="1" thickBot="1" x14ac:dyDescent="0.3">
      <c r="A36" s="18" t="s">
        <v>12</v>
      </c>
      <c r="B36" s="19"/>
      <c r="C36" s="19"/>
      <c r="D36" s="19"/>
      <c r="E36" s="23">
        <v>213937.47</v>
      </c>
      <c r="F36" s="193">
        <v>223437.72999999981</v>
      </c>
      <c r="G36" s="216">
        <f>(F36-E36)/E36</f>
        <v>4.440671379352016E-2</v>
      </c>
      <c r="H36" s="12"/>
      <c r="I36" s="23">
        <v>64766.222999999991</v>
      </c>
      <c r="J36" s="193">
        <v>66571.189999999973</v>
      </c>
      <c r="K36" s="216">
        <f>(J36-I36)/I36</f>
        <v>2.7868955705506907E-2</v>
      </c>
      <c r="L36" s="8"/>
      <c r="M36" s="253">
        <f>(I36/E36)*10</f>
        <v>3.0273435971735103</v>
      </c>
      <c r="N36" s="254">
        <f>(J36/F36)*10</f>
        <v>2.9794068351840144</v>
      </c>
      <c r="O36" s="72">
        <f t="shared" si="3"/>
        <v>-1.5834595727505871E-2</v>
      </c>
    </row>
    <row r="37" spans="1:15" ht="24" customHeight="1" x14ac:dyDescent="0.25">
      <c r="A37" s="237"/>
      <c r="B37" s="235" t="s">
        <v>35</v>
      </c>
      <c r="C37" s="235"/>
      <c r="D37" s="236"/>
      <c r="E37" s="238">
        <f>E29+E33</f>
        <v>169864.49</v>
      </c>
      <c r="F37" s="239">
        <f t="shared" ref="F37:F38" si="4">F29+F33</f>
        <v>191460.9399999998</v>
      </c>
      <c r="G37" s="284">
        <f>(F37-E37)/E37</f>
        <v>0.12713928614509018</v>
      </c>
      <c r="H37" s="5"/>
      <c r="I37" s="238">
        <f t="shared" ref="I37:J37" si="5">I29+I33</f>
        <v>60701.168999999987</v>
      </c>
      <c r="J37" s="239">
        <f t="shared" si="5"/>
        <v>62788.766999999978</v>
      </c>
      <c r="K37" s="284">
        <f>(J37-I37)/I37</f>
        <v>3.4391396976226132E-2</v>
      </c>
      <c r="L37" s="57"/>
      <c r="M37" s="251">
        <f>(I37/E37)*10</f>
        <v>3.5735055042993387</v>
      </c>
      <c r="N37" s="252">
        <f>(J37/F37)*10</f>
        <v>3.2794556947229054</v>
      </c>
      <c r="O37" s="240">
        <f t="shared" si="3"/>
        <v>-8.2286093927281617E-2</v>
      </c>
    </row>
    <row r="38" spans="1:15" ht="24" customHeight="1" x14ac:dyDescent="0.25">
      <c r="A38" s="14"/>
      <c r="B38" s="5" t="s">
        <v>39</v>
      </c>
      <c r="C38" s="5"/>
      <c r="D38" s="243"/>
      <c r="E38" s="215">
        <f>E30+E34</f>
        <v>22773.659999999996</v>
      </c>
      <c r="F38" s="213">
        <f t="shared" si="4"/>
        <v>24691.690000000002</v>
      </c>
      <c r="G38" s="240">
        <f>(F38-E38)/E38</f>
        <v>8.4221420711471345E-2</v>
      </c>
      <c r="H38" s="241"/>
      <c r="I38" s="215">
        <f t="shared" ref="I38:J38" si="6">I30+I34</f>
        <v>2368.4020000000005</v>
      </c>
      <c r="J38" s="213">
        <f t="shared" si="6"/>
        <v>2936.6019999999999</v>
      </c>
      <c r="K38" s="240">
        <f>(J38-I38)/I38</f>
        <v>0.23990859659804342</v>
      </c>
      <c r="L38" s="242"/>
      <c r="M38" s="251">
        <f>(I38/E38)*10</f>
        <v>1.0399742509548315</v>
      </c>
      <c r="N38" s="252">
        <f>(J38/F38)*10</f>
        <v>1.1893078197563631</v>
      </c>
      <c r="O38" s="240">
        <f t="shared" si="3"/>
        <v>0.14359352519009386</v>
      </c>
    </row>
    <row r="39" spans="1:15" ht="24" customHeight="1" thickBot="1" x14ac:dyDescent="0.3">
      <c r="A39" s="15"/>
      <c r="B39" s="244" t="s">
        <v>38</v>
      </c>
      <c r="C39" s="244"/>
      <c r="D39" s="245"/>
      <c r="E39" s="246">
        <f>E31+E35</f>
        <v>21299.320000000007</v>
      </c>
      <c r="F39" s="247">
        <f>F31+F35</f>
        <v>7285.0999999999995</v>
      </c>
      <c r="G39" s="285">
        <f>(F39-E39)/E39</f>
        <v>-0.65796560641372603</v>
      </c>
      <c r="H39" s="241"/>
      <c r="I39" s="246">
        <f t="shared" ref="I39:J39" si="7">I31+I35</f>
        <v>1696.6519999999998</v>
      </c>
      <c r="J39" s="247">
        <f t="shared" si="7"/>
        <v>845.82100000000014</v>
      </c>
      <c r="K39" s="285">
        <f>(J39-I39)/I39</f>
        <v>-0.50147643712440726</v>
      </c>
      <c r="L39" s="242"/>
      <c r="M39" s="255">
        <f>(I39/E39)*10</f>
        <v>0.79657566532640445</v>
      </c>
      <c r="N39" s="256">
        <f>(J39/F39)*10</f>
        <v>1.1610286749667131</v>
      </c>
      <c r="O39" s="248">
        <f t="shared" si="3"/>
        <v>0.45752465899265277</v>
      </c>
    </row>
  </sheetData>
  <mergeCells count="14">
    <mergeCell ref="M25:N25"/>
    <mergeCell ref="E26:F26"/>
    <mergeCell ref="I26:J26"/>
    <mergeCell ref="M26:N26"/>
    <mergeCell ref="A25:D27"/>
    <mergeCell ref="E25:F25"/>
    <mergeCell ref="I25:J25"/>
    <mergeCell ref="A4:D6"/>
    <mergeCell ref="E4:F4"/>
    <mergeCell ref="I4:J4"/>
    <mergeCell ref="M4:N4"/>
    <mergeCell ref="E5:F5"/>
    <mergeCell ref="I5:J5"/>
    <mergeCell ref="M5:N5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83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5" id="{57C056B1-5184-4862-942E-8923CDC26CC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O7:O18</xm:sqref>
        </x14:conditionalFormatting>
        <x14:conditionalFormatting xmlns:xm="http://schemas.microsoft.com/office/excel/2006/main">
          <x14:cfRule type="iconSet" priority="250" id="{553EF09E-2312-40D5-84F9-271D79589DBD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K7:K18</xm:sqref>
        </x14:conditionalFormatting>
        <x14:conditionalFormatting xmlns:xm="http://schemas.microsoft.com/office/excel/2006/main">
          <x14:cfRule type="iconSet" priority="251" id="{FC809916-B6C3-414A-B001-BDDA516EDA6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G7:G18</xm:sqref>
        </x14:conditionalFormatting>
        <x14:conditionalFormatting xmlns:xm="http://schemas.microsoft.com/office/excel/2006/main">
          <x14:cfRule type="iconSet" priority="1" id="{6ECE267E-83E2-4C41-BB88-1F279C84172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O28:O39</xm:sqref>
        </x14:conditionalFormatting>
        <x14:conditionalFormatting xmlns:xm="http://schemas.microsoft.com/office/excel/2006/main">
          <x14:cfRule type="iconSet" priority="2" id="{324B8E31-1FB2-42C8-ACBA-352052BDE64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K28:K39</xm:sqref>
        </x14:conditionalFormatting>
        <x14:conditionalFormatting xmlns:xm="http://schemas.microsoft.com/office/excel/2006/main">
          <x14:cfRule type="iconSet" priority="3" id="{CC608EB5-7987-4F32-B1CD-D9A0A7384B36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G28:G39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26</vt:i4>
      </vt:variant>
      <vt:variant>
        <vt:lpstr>Intervalos com Nome</vt:lpstr>
      </vt:variant>
      <vt:variant>
        <vt:i4>18</vt:i4>
      </vt:variant>
    </vt:vector>
  </HeadingPairs>
  <TitlesOfParts>
    <vt:vector size="44" baseType="lpstr">
      <vt:lpstr>Indice</vt:lpstr>
      <vt:lpstr>0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1 (2)</vt:lpstr>
      <vt:lpstr>'1'!Área_de_Impressão</vt:lpstr>
      <vt:lpstr>'11'!Área_de_Impressão</vt:lpstr>
      <vt:lpstr>'13'!Área_de_Impressão</vt:lpstr>
      <vt:lpstr>'15'!Área_de_Impressão</vt:lpstr>
      <vt:lpstr>'17'!Área_de_Impressão</vt:lpstr>
      <vt:lpstr>'18'!Área_de_Impressão</vt:lpstr>
      <vt:lpstr>'19'!Área_de_Impressão</vt:lpstr>
      <vt:lpstr>'2'!Área_de_Impressão</vt:lpstr>
      <vt:lpstr>'20'!Área_de_Impressão</vt:lpstr>
      <vt:lpstr>'21'!Área_de_Impressão</vt:lpstr>
      <vt:lpstr>'22'!Área_de_Impressão</vt:lpstr>
      <vt:lpstr>'23'!Área_de_Impressão</vt:lpstr>
      <vt:lpstr>'3'!Área_de_Impressão</vt:lpstr>
      <vt:lpstr>'4'!Área_de_Impressão</vt:lpstr>
      <vt:lpstr>'5'!Área_de_Impressão</vt:lpstr>
      <vt:lpstr>'8'!Área_de_Impressão</vt:lpstr>
      <vt:lpstr>'9'!Área_de_Impressão</vt:lpstr>
      <vt:lpstr>Indice!Área_de_Impressão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João Lima</dc:creator>
  <cp:lastModifiedBy>Dell</cp:lastModifiedBy>
  <cp:lastPrinted>2019-01-18T14:14:45Z</cp:lastPrinted>
  <dcterms:created xsi:type="dcterms:W3CDTF">2012-12-21T10:54:30Z</dcterms:created>
  <dcterms:modified xsi:type="dcterms:W3CDTF">2021-02-10T10:37:09Z</dcterms:modified>
</cp:coreProperties>
</file>