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Z:\ESTATISTICAS IVV\1. SÍNTESE ESTATISTICA\155. JULHO 206\"/>
    </mc:Choice>
  </mc:AlternateContent>
  <xr:revisionPtr revIDLastSave="0" documentId="13_ncr:1_{E2D8305B-5DF5-49DB-86F8-BF792392A47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dice" sheetId="30" r:id="rId1"/>
    <sheet name="0" sheetId="32" r:id="rId2"/>
    <sheet name="1" sheetId="87" r:id="rId3"/>
    <sheet name="2" sheetId="91" r:id="rId4"/>
    <sheet name="3" sheetId="92" r:id="rId5"/>
    <sheet name="4" sheetId="2" r:id="rId6"/>
    <sheet name="5" sheetId="93" r:id="rId7"/>
    <sheet name="6" sheetId="34" r:id="rId8"/>
    <sheet name="7" sheetId="85" r:id="rId9"/>
    <sheet name="8" sheetId="3" r:id="rId10"/>
    <sheet name="9" sheetId="86" r:id="rId11"/>
    <sheet name="10" sheetId="71" r:id="rId12"/>
    <sheet name="11" sheetId="36" r:id="rId13"/>
    <sheet name="12" sheetId="95" r:id="rId14"/>
    <sheet name="13" sheetId="94" r:id="rId15"/>
    <sheet name="14" sheetId="96" r:id="rId16"/>
    <sheet name="15" sheetId="97" r:id="rId17"/>
    <sheet name="16" sheetId="98" r:id="rId18"/>
    <sheet name="17" sheetId="99" r:id="rId19"/>
    <sheet name="18" sheetId="100" r:id="rId20"/>
    <sheet name="19" sheetId="101" r:id="rId21"/>
    <sheet name="20" sheetId="65" r:id="rId22"/>
    <sheet name="21" sheetId="66" r:id="rId23"/>
    <sheet name="22" sheetId="67" r:id="rId24"/>
    <sheet name="23" sheetId="68" r:id="rId25"/>
    <sheet name="24" sheetId="69" r:id="rId26"/>
    <sheet name="25" sheetId="70" r:id="rId27"/>
    <sheet name="1 (2)" sheetId="49" state="hidden" r:id="rId28"/>
  </sheets>
  <externalReferences>
    <externalReference r:id="rId29"/>
    <externalReference r:id="rId30"/>
  </externalReferences>
  <definedNames>
    <definedName name="_xlnm.Print_Area" localSheetId="2">'1'!$A$1:$W$36</definedName>
    <definedName name="_xlnm.Print_Area" localSheetId="12">'11'!$A$1:$AG$92</definedName>
    <definedName name="_xlnm.Print_Area" localSheetId="14">'13'!$A$1:$AG$92</definedName>
    <definedName name="_xlnm.Print_Area" localSheetId="16">'15'!$A$1:$AG$92</definedName>
    <definedName name="_xlnm.Print_Area" localSheetId="18">'17'!$A$1:$AG$92</definedName>
    <definedName name="_xlnm.Print_Area" localSheetId="20">'19'!$A$1:$AG$92</definedName>
    <definedName name="_xlnm.Print_Area" localSheetId="3">'2'!$A$1:$BF$68</definedName>
    <definedName name="_xlnm.Print_Area" localSheetId="21">'20'!$A$1:$R$8</definedName>
    <definedName name="_xlnm.Print_Area" localSheetId="22">'21'!$A$1:$P$84</definedName>
    <definedName name="_xlnm.Print_Area" localSheetId="23">'22'!$A$1:$R$8</definedName>
    <definedName name="_xlnm.Print_Area" localSheetId="24">'23'!$A$1:$P$96</definedName>
    <definedName name="_xlnm.Print_Area" localSheetId="25">'24'!$A$1:$R$8</definedName>
    <definedName name="_xlnm.Print_Area" localSheetId="26">'25'!$A$1:$P$95</definedName>
    <definedName name="_xlnm.Print_Area" localSheetId="4">'3'!$A$1:$BF$68</definedName>
    <definedName name="_xlnm.Print_Area" localSheetId="5">'4'!$A$1:$Q$20</definedName>
    <definedName name="_xlnm.Print_Area" localSheetId="6">'5'!$A$1:$Q$20</definedName>
    <definedName name="_xlnm.Print_Area" localSheetId="9">'8'!$A$1:$Q$96</definedName>
    <definedName name="_xlnm.Print_Area" localSheetId="10">'9'!$A$1:$Q$96</definedName>
    <definedName name="_xlnm.Print_Area" localSheetId="0">Indice!$B$1:$N$23</definedName>
    <definedName name="Z_D2454DF7_9151_402B_B9E4_208D72282370_.wvu.Cols" localSheetId="27" hidden="1">'1 (2)'!#REF!</definedName>
    <definedName name="Z_D2454DF7_9151_402B_B9E4_208D72282370_.wvu.Cols" localSheetId="11" hidden="1">'10'!#REF!</definedName>
    <definedName name="Z_D2454DF7_9151_402B_B9E4_208D72282370_.wvu.Cols" localSheetId="12" hidden="1">'11'!#REF!</definedName>
    <definedName name="Z_D2454DF7_9151_402B_B9E4_208D72282370_.wvu.Cols" localSheetId="13" hidden="1">'12'!#REF!</definedName>
    <definedName name="Z_D2454DF7_9151_402B_B9E4_208D72282370_.wvu.Cols" localSheetId="14" hidden="1">'13'!#REF!</definedName>
    <definedName name="Z_D2454DF7_9151_402B_B9E4_208D72282370_.wvu.Cols" localSheetId="15" hidden="1">'14'!#REF!</definedName>
    <definedName name="Z_D2454DF7_9151_402B_B9E4_208D72282370_.wvu.Cols" localSheetId="16" hidden="1">'15'!#REF!</definedName>
    <definedName name="Z_D2454DF7_9151_402B_B9E4_208D72282370_.wvu.Cols" localSheetId="17" hidden="1">'16'!#REF!</definedName>
    <definedName name="Z_D2454DF7_9151_402B_B9E4_208D72282370_.wvu.Cols" localSheetId="18" hidden="1">'17'!#REF!</definedName>
    <definedName name="Z_D2454DF7_9151_402B_B9E4_208D72282370_.wvu.Cols" localSheetId="19" hidden="1">'18'!#REF!</definedName>
    <definedName name="Z_D2454DF7_9151_402B_B9E4_208D72282370_.wvu.Cols" localSheetId="20" hidden="1">'19'!#REF!</definedName>
    <definedName name="Z_D2454DF7_9151_402B_B9E4_208D72282370_.wvu.Cols" localSheetId="21" hidden="1">'20'!#REF!</definedName>
    <definedName name="Z_D2454DF7_9151_402B_B9E4_208D72282370_.wvu.Cols" localSheetId="22" hidden="1">'21'!#REF!</definedName>
    <definedName name="Z_D2454DF7_9151_402B_B9E4_208D72282370_.wvu.Cols" localSheetId="23" hidden="1">'22'!#REF!</definedName>
    <definedName name="Z_D2454DF7_9151_402B_B9E4_208D72282370_.wvu.Cols" localSheetId="24" hidden="1">'23'!#REF!</definedName>
    <definedName name="Z_D2454DF7_9151_402B_B9E4_208D72282370_.wvu.Cols" localSheetId="25" hidden="1">'24'!#REF!</definedName>
    <definedName name="Z_D2454DF7_9151_402B_B9E4_208D72282370_.wvu.Cols" localSheetId="26" hidden="1">'25'!#REF!</definedName>
    <definedName name="Z_D2454DF7_9151_402B_B9E4_208D72282370_.wvu.Cols" localSheetId="5" hidden="1">'4'!#REF!</definedName>
    <definedName name="Z_D2454DF7_9151_402B_B9E4_208D72282370_.wvu.Cols" localSheetId="6" hidden="1">'5'!#REF!</definedName>
    <definedName name="Z_D2454DF7_9151_402B_B9E4_208D72282370_.wvu.Cols" localSheetId="7" hidden="1">'6'!#REF!</definedName>
    <definedName name="Z_D2454DF7_9151_402B_B9E4_208D72282370_.wvu.Cols" localSheetId="8" hidden="1">'7'!#REF!</definedName>
    <definedName name="Z_D2454DF7_9151_402B_B9E4_208D72282370_.wvu.Cols" localSheetId="9" hidden="1">'8'!#REF!</definedName>
    <definedName name="Z_D2454DF7_9151_402B_B9E4_208D72282370_.wvu.Cols" localSheetId="10" hidden="1">'9'!#REF!</definedName>
    <definedName name="Z_D2454DF7_9151_402B_B9E4_208D72282370_.wvu.PrintArea" localSheetId="12" hidden="1">'11'!$A$1:$AG$92</definedName>
    <definedName name="Z_D2454DF7_9151_402B_B9E4_208D72282370_.wvu.PrintArea" localSheetId="14" hidden="1">'13'!$A$1:$AG$92</definedName>
    <definedName name="Z_D2454DF7_9151_402B_B9E4_208D72282370_.wvu.PrintArea" localSheetId="16" hidden="1">'15'!$A$1:$AG$92</definedName>
    <definedName name="Z_D2454DF7_9151_402B_B9E4_208D72282370_.wvu.PrintArea" localSheetId="18" hidden="1">'17'!$A$1:$AG$92</definedName>
    <definedName name="Z_D2454DF7_9151_402B_B9E4_208D72282370_.wvu.PrintArea" localSheetId="20" hidden="1">'19'!$A$1:$AG$92</definedName>
    <definedName name="Z_D2454DF7_9151_402B_B9E4_208D72282370_.wvu.PrintArea" localSheetId="21" hidden="1">'20'!$A$1:$R$8</definedName>
    <definedName name="Z_D2454DF7_9151_402B_B9E4_208D72282370_.wvu.PrintArea" localSheetId="22" hidden="1">'21'!$A$1:$P$84</definedName>
    <definedName name="Z_D2454DF7_9151_402B_B9E4_208D72282370_.wvu.PrintArea" localSheetId="23" hidden="1">'22'!$A$1:$R$8</definedName>
    <definedName name="Z_D2454DF7_9151_402B_B9E4_208D72282370_.wvu.PrintArea" localSheetId="24" hidden="1">'23'!$A$1:$P$96</definedName>
    <definedName name="Z_D2454DF7_9151_402B_B9E4_208D72282370_.wvu.PrintArea" localSheetId="25" hidden="1">'24'!$A$1:$R$8</definedName>
    <definedName name="Z_D2454DF7_9151_402B_B9E4_208D72282370_.wvu.PrintArea" localSheetId="26" hidden="1">'25'!$A$1:$P$95</definedName>
    <definedName name="Z_D2454DF7_9151_402B_B9E4_208D72282370_.wvu.PrintArea" localSheetId="5" hidden="1">'4'!$A$1:$Q$61</definedName>
    <definedName name="Z_D2454DF7_9151_402B_B9E4_208D72282370_.wvu.PrintArea" localSheetId="6" hidden="1">'5'!$A$1:$Q$61</definedName>
    <definedName name="Z_D2454DF7_9151_402B_B9E4_208D72282370_.wvu.PrintArea" localSheetId="9" hidden="1">'8'!$A$1:$P$96</definedName>
    <definedName name="Z_D2454DF7_9151_402B_B9E4_208D72282370_.wvu.PrintArea" localSheetId="10" hidden="1">'9'!$A$1:$P$96</definedName>
    <definedName name="Z_D2454DF7_9151_402B_B9E4_208D72282370_.wvu.PrintArea" localSheetId="0" hidden="1">Indice!$B$1:$N$23</definedName>
  </definedNames>
  <calcPr calcId="191029"/>
  <customWorkbookViews>
    <customWorkbookView name="Maria João Lima - Vista pessoal" guid="{D2454DF7-9151-402B-B9E4-208D72282370}" mergeInterval="0" personalView="1" maximized="1" windowWidth="1436" windowHeight="675" activeSheetId="2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01" l="1"/>
  <c r="N91" i="101"/>
  <c r="S19" i="96"/>
  <c r="T19" i="96"/>
  <c r="U19" i="96"/>
  <c r="T15" i="96"/>
  <c r="U15" i="96"/>
  <c r="S11" i="96"/>
  <c r="T11" i="96"/>
  <c r="U11" i="96"/>
  <c r="S38" i="96"/>
  <c r="E57" i="96"/>
  <c r="F57" i="96"/>
  <c r="G57" i="96"/>
  <c r="H57" i="96"/>
  <c r="L57" i="96" s="1"/>
  <c r="I57" i="96"/>
  <c r="J57" i="96"/>
  <c r="M57" i="96"/>
  <c r="L49" i="96"/>
  <c r="N49" i="96"/>
  <c r="E49" i="96"/>
  <c r="F49" i="96"/>
  <c r="G49" i="96"/>
  <c r="H49" i="96"/>
  <c r="J49" i="96"/>
  <c r="BE13" i="92"/>
  <c r="BF13" i="92" s="1"/>
  <c r="BE35" i="91"/>
  <c r="BF35" i="91" s="1"/>
  <c r="BE57" i="91"/>
  <c r="S52" i="91"/>
  <c r="S53" i="91"/>
  <c r="S54" i="91"/>
  <c r="S55" i="91"/>
  <c r="S56" i="91"/>
  <c r="S57" i="91"/>
  <c r="S58" i="91"/>
  <c r="S59" i="91"/>
  <c r="S60" i="91"/>
  <c r="S61" i="91"/>
  <c r="S62" i="91"/>
  <c r="S51" i="91"/>
  <c r="W63" i="92"/>
  <c r="X63" i="92"/>
  <c r="Y63" i="92"/>
  <c r="Z63" i="92"/>
  <c r="AA63" i="92"/>
  <c r="AB63" i="92"/>
  <c r="AC63" i="92"/>
  <c r="AD63" i="92"/>
  <c r="AE63" i="92"/>
  <c r="AF63" i="92"/>
  <c r="AG63" i="92"/>
  <c r="AH63" i="92"/>
  <c r="AI63" i="92"/>
  <c r="AJ63" i="92"/>
  <c r="AK63" i="92"/>
  <c r="AL63" i="92"/>
  <c r="V63" i="92"/>
  <c r="C63" i="92"/>
  <c r="D63" i="92"/>
  <c r="E63" i="92"/>
  <c r="F63" i="92"/>
  <c r="G63" i="92"/>
  <c r="H63" i="92"/>
  <c r="I63" i="92"/>
  <c r="J63" i="92"/>
  <c r="K63" i="92"/>
  <c r="L63" i="92"/>
  <c r="M63" i="92"/>
  <c r="N63" i="92"/>
  <c r="O63" i="92"/>
  <c r="P63" i="92"/>
  <c r="Q63" i="92"/>
  <c r="R63" i="92"/>
  <c r="B63" i="92"/>
  <c r="W41" i="92"/>
  <c r="X41" i="92"/>
  <c r="Y41" i="92"/>
  <c r="Z41" i="92"/>
  <c r="AA41" i="92"/>
  <c r="AB41" i="92"/>
  <c r="AC41" i="92"/>
  <c r="AD41" i="92"/>
  <c r="AE41" i="92"/>
  <c r="AF41" i="92"/>
  <c r="AG41" i="92"/>
  <c r="AH41" i="92"/>
  <c r="AI41" i="92"/>
  <c r="AJ41" i="92"/>
  <c r="AK41" i="92"/>
  <c r="AL41" i="92"/>
  <c r="V41" i="92"/>
  <c r="C41" i="92"/>
  <c r="D41" i="92"/>
  <c r="E41" i="92"/>
  <c r="F41" i="92"/>
  <c r="G41" i="92"/>
  <c r="H41" i="92"/>
  <c r="I41" i="92"/>
  <c r="J41" i="92"/>
  <c r="K41" i="92"/>
  <c r="L41" i="92"/>
  <c r="M41" i="92"/>
  <c r="N41" i="92"/>
  <c r="O41" i="92"/>
  <c r="P41" i="92"/>
  <c r="Q41" i="92"/>
  <c r="R41" i="92"/>
  <c r="B41" i="92"/>
  <c r="W19" i="92"/>
  <c r="X19" i="92"/>
  <c r="Y19" i="92"/>
  <c r="Z19" i="92"/>
  <c r="AA19" i="92"/>
  <c r="AB19" i="92"/>
  <c r="AC19" i="92"/>
  <c r="AD19" i="92"/>
  <c r="AE19" i="92"/>
  <c r="AF19" i="92"/>
  <c r="AG19" i="92"/>
  <c r="AH19" i="92"/>
  <c r="AI19" i="92"/>
  <c r="AJ19" i="92"/>
  <c r="AK19" i="92"/>
  <c r="AL19" i="92"/>
  <c r="V19" i="92"/>
  <c r="C19" i="92"/>
  <c r="D19" i="92"/>
  <c r="E19" i="92"/>
  <c r="F19" i="92"/>
  <c r="G19" i="92"/>
  <c r="H19" i="92"/>
  <c r="I19" i="92"/>
  <c r="J19" i="92"/>
  <c r="K19" i="92"/>
  <c r="L19" i="92"/>
  <c r="M19" i="92"/>
  <c r="N19" i="92"/>
  <c r="O19" i="92"/>
  <c r="P19" i="92"/>
  <c r="Q19" i="92"/>
  <c r="R19" i="92"/>
  <c r="B19" i="92"/>
  <c r="W63" i="91"/>
  <c r="X63" i="91"/>
  <c r="Y63" i="91"/>
  <c r="Z63" i="91"/>
  <c r="AA63" i="91"/>
  <c r="AB63" i="91"/>
  <c r="AC63" i="91"/>
  <c r="AD63" i="91"/>
  <c r="AE63" i="91"/>
  <c r="AF63" i="91"/>
  <c r="AG63" i="91"/>
  <c r="AH63" i="91"/>
  <c r="AI63" i="91"/>
  <c r="AJ63" i="91"/>
  <c r="AK63" i="91"/>
  <c r="AL63" i="91"/>
  <c r="V63" i="91"/>
  <c r="C63" i="91"/>
  <c r="D63" i="91"/>
  <c r="E63" i="91"/>
  <c r="F63" i="91"/>
  <c r="G63" i="91"/>
  <c r="H63" i="91"/>
  <c r="I63" i="91"/>
  <c r="J63" i="91"/>
  <c r="K63" i="91"/>
  <c r="L63" i="91"/>
  <c r="M63" i="91"/>
  <c r="N63" i="91"/>
  <c r="O63" i="91"/>
  <c r="P63" i="91"/>
  <c r="Q63" i="91"/>
  <c r="R63" i="91"/>
  <c r="B63" i="91"/>
  <c r="W41" i="91"/>
  <c r="X41" i="91"/>
  <c r="Y41" i="91"/>
  <c r="Z41" i="91"/>
  <c r="AA41" i="91"/>
  <c r="AB41" i="91"/>
  <c r="AC41" i="91"/>
  <c r="AD41" i="91"/>
  <c r="AE41" i="91"/>
  <c r="AF41" i="91"/>
  <c r="AG41" i="91"/>
  <c r="AH41" i="91"/>
  <c r="AI41" i="91"/>
  <c r="AJ41" i="91"/>
  <c r="AK41" i="91"/>
  <c r="AL41" i="91"/>
  <c r="V41" i="91"/>
  <c r="C41" i="91"/>
  <c r="D41" i="91"/>
  <c r="E41" i="91"/>
  <c r="F41" i="91"/>
  <c r="G41" i="91"/>
  <c r="H41" i="91"/>
  <c r="I41" i="91"/>
  <c r="J41" i="91"/>
  <c r="K41" i="91"/>
  <c r="L41" i="91"/>
  <c r="M41" i="91"/>
  <c r="N41" i="91"/>
  <c r="O41" i="91"/>
  <c r="P41" i="91"/>
  <c r="Q41" i="91"/>
  <c r="R41" i="91"/>
  <c r="B41" i="91"/>
  <c r="W19" i="91"/>
  <c r="X19" i="91"/>
  <c r="Y19" i="91"/>
  <c r="Z19" i="91"/>
  <c r="AA19" i="91"/>
  <c r="AB19" i="91"/>
  <c r="AC19" i="91"/>
  <c r="AD19" i="91"/>
  <c r="AE19" i="91"/>
  <c r="AF19" i="91"/>
  <c r="AG19" i="91"/>
  <c r="AH19" i="91"/>
  <c r="AI19" i="91"/>
  <c r="AJ19" i="91"/>
  <c r="AK19" i="91"/>
  <c r="AL19" i="91"/>
  <c r="V19" i="91"/>
  <c r="R19" i="91"/>
  <c r="C19" i="91"/>
  <c r="D19" i="91"/>
  <c r="E19" i="91"/>
  <c r="F19" i="91"/>
  <c r="G19" i="91"/>
  <c r="H19" i="91"/>
  <c r="I19" i="91"/>
  <c r="J19" i="91"/>
  <c r="K19" i="91"/>
  <c r="L19" i="91"/>
  <c r="M19" i="91"/>
  <c r="N19" i="91"/>
  <c r="O19" i="91"/>
  <c r="P19" i="91"/>
  <c r="Q19" i="91"/>
  <c r="B19" i="91"/>
  <c r="O84" i="70"/>
  <c r="N85" i="70"/>
  <c r="O85" i="70"/>
  <c r="P85" i="70" s="1"/>
  <c r="O86" i="70"/>
  <c r="N87" i="70"/>
  <c r="O87" i="70"/>
  <c r="P87" i="70"/>
  <c r="N88" i="70"/>
  <c r="P88" i="70" s="1"/>
  <c r="O88" i="70"/>
  <c r="O89" i="70"/>
  <c r="O90" i="70"/>
  <c r="N91" i="70"/>
  <c r="O91" i="70"/>
  <c r="P91" i="70"/>
  <c r="N92" i="70"/>
  <c r="P92" i="70" s="1"/>
  <c r="O92" i="70"/>
  <c r="L85" i="70"/>
  <c r="L87" i="70"/>
  <c r="L88" i="70"/>
  <c r="L91" i="70"/>
  <c r="L92" i="70"/>
  <c r="F85" i="70"/>
  <c r="F87" i="70"/>
  <c r="F88" i="70"/>
  <c r="F91" i="70"/>
  <c r="F92" i="70"/>
  <c r="N75" i="66"/>
  <c r="O75" i="66"/>
  <c r="P75" i="66"/>
  <c r="O76" i="66"/>
  <c r="O77" i="66"/>
  <c r="N78" i="66"/>
  <c r="O78" i="66"/>
  <c r="P78" i="66"/>
  <c r="N79" i="66"/>
  <c r="O79" i="66"/>
  <c r="P79" i="66"/>
  <c r="N80" i="66"/>
  <c r="O80" i="66"/>
  <c r="P80" i="66" s="1"/>
  <c r="N81" i="66"/>
  <c r="O81" i="66"/>
  <c r="P81" i="66" s="1"/>
  <c r="N82" i="66"/>
  <c r="O82" i="66"/>
  <c r="P82" i="66"/>
  <c r="L75" i="66"/>
  <c r="L80" i="66"/>
  <c r="L81" i="66"/>
  <c r="L82" i="66"/>
  <c r="F75" i="66"/>
  <c r="F78" i="66"/>
  <c r="F79" i="66"/>
  <c r="F80" i="66"/>
  <c r="F81" i="66"/>
  <c r="F82" i="66"/>
  <c r="N23" i="66"/>
  <c r="O23" i="66"/>
  <c r="P23" i="66"/>
  <c r="N24" i="66"/>
  <c r="P24" i="66" s="1"/>
  <c r="O24" i="66"/>
  <c r="N25" i="66"/>
  <c r="O25" i="66"/>
  <c r="P25" i="66" s="1"/>
  <c r="O26" i="66"/>
  <c r="O27" i="66"/>
  <c r="N28" i="66"/>
  <c r="P28" i="66" s="1"/>
  <c r="O28" i="66"/>
  <c r="N29" i="66"/>
  <c r="O29" i="66"/>
  <c r="P29" i="66" s="1"/>
  <c r="N30" i="66"/>
  <c r="O30" i="66"/>
  <c r="P30" i="66"/>
  <c r="N31" i="66"/>
  <c r="O31" i="66"/>
  <c r="P31" i="66"/>
  <c r="L23" i="66"/>
  <c r="L24" i="66"/>
  <c r="L25" i="66"/>
  <c r="L28" i="66"/>
  <c r="L29" i="66"/>
  <c r="L30" i="66"/>
  <c r="L31" i="66"/>
  <c r="F23" i="66"/>
  <c r="F24" i="66"/>
  <c r="F25" i="66"/>
  <c r="F28" i="66"/>
  <c r="F29" i="66"/>
  <c r="F30" i="66"/>
  <c r="F31" i="66"/>
  <c r="D7" i="66"/>
  <c r="E7" i="66"/>
  <c r="D8" i="66"/>
  <c r="E8" i="66"/>
  <c r="D9" i="66"/>
  <c r="E9" i="66"/>
  <c r="D10" i="66"/>
  <c r="E10" i="66"/>
  <c r="D11" i="66"/>
  <c r="E11" i="66"/>
  <c r="D12" i="66"/>
  <c r="E12" i="66"/>
  <c r="D13" i="66"/>
  <c r="E13" i="66"/>
  <c r="D14" i="66"/>
  <c r="E14" i="66"/>
  <c r="D15" i="66"/>
  <c r="E15" i="66"/>
  <c r="D16" i="66"/>
  <c r="E16" i="66"/>
  <c r="D17" i="66"/>
  <c r="E17" i="66"/>
  <c r="D18" i="66"/>
  <c r="E18" i="66"/>
  <c r="D19" i="66"/>
  <c r="E19" i="66"/>
  <c r="D20" i="66"/>
  <c r="E20" i="66"/>
  <c r="D21" i="66"/>
  <c r="E21" i="66"/>
  <c r="D22" i="66"/>
  <c r="E22" i="66"/>
  <c r="D23" i="66"/>
  <c r="E23" i="66"/>
  <c r="D24" i="66"/>
  <c r="E24" i="66"/>
  <c r="D25" i="66"/>
  <c r="E25" i="66"/>
  <c r="D26" i="66"/>
  <c r="E26" i="66"/>
  <c r="D27" i="66"/>
  <c r="E27" i="66"/>
  <c r="D28" i="66"/>
  <c r="E28" i="66"/>
  <c r="D29" i="66"/>
  <c r="E29" i="66"/>
  <c r="D30" i="66"/>
  <c r="E30" i="66"/>
  <c r="D31" i="66"/>
  <c r="E31" i="66"/>
  <c r="AP89" i="101"/>
  <c r="AQ89" i="101"/>
  <c r="AO90" i="101"/>
  <c r="AP90" i="101"/>
  <c r="AQ90" i="101"/>
  <c r="AO91" i="101"/>
  <c r="AP91" i="101"/>
  <c r="AQ91" i="101"/>
  <c r="AP92" i="101"/>
  <c r="AQ92" i="101"/>
  <c r="AO93" i="101"/>
  <c r="AP93" i="101"/>
  <c r="AQ93" i="101"/>
  <c r="AO94" i="101"/>
  <c r="AP94" i="101"/>
  <c r="AQ94" i="101"/>
  <c r="AJ89" i="101"/>
  <c r="AK89" i="101"/>
  <c r="AL89" i="101"/>
  <c r="AM89" i="101"/>
  <c r="AN89" i="101"/>
  <c r="AI90" i="101"/>
  <c r="AJ90" i="101"/>
  <c r="AK90" i="101"/>
  <c r="AL90" i="101"/>
  <c r="AM90" i="101"/>
  <c r="AN90" i="101"/>
  <c r="AI91" i="101"/>
  <c r="AJ91" i="101"/>
  <c r="AK91" i="101"/>
  <c r="AL91" i="101"/>
  <c r="AM91" i="101"/>
  <c r="AN91" i="101"/>
  <c r="AJ92" i="101"/>
  <c r="AK92" i="101"/>
  <c r="AL92" i="101"/>
  <c r="AM92" i="101"/>
  <c r="AN92" i="101"/>
  <c r="AI93" i="101"/>
  <c r="AJ93" i="101"/>
  <c r="AK93" i="101"/>
  <c r="AL93" i="101"/>
  <c r="AM93" i="101"/>
  <c r="AN93" i="101"/>
  <c r="AI94" i="101"/>
  <c r="AJ94" i="101"/>
  <c r="AK94" i="101"/>
  <c r="AL94" i="101"/>
  <c r="AM94" i="101"/>
  <c r="AN94" i="101"/>
  <c r="AI95" i="101"/>
  <c r="AJ95" i="101"/>
  <c r="AK95" i="101"/>
  <c r="AL95" i="101"/>
  <c r="AM95" i="101"/>
  <c r="AN95" i="101"/>
  <c r="AI96" i="101"/>
  <c r="AJ96" i="101"/>
  <c r="AK96" i="101"/>
  <c r="AL96" i="101"/>
  <c r="AM96" i="101"/>
  <c r="AN96" i="101"/>
  <c r="AI97" i="101"/>
  <c r="AJ97" i="101"/>
  <c r="AK97" i="101"/>
  <c r="AL97" i="101"/>
  <c r="AM97" i="101"/>
  <c r="AN97" i="101"/>
  <c r="AF89" i="101"/>
  <c r="AG89" i="101"/>
  <c r="AE90" i="101"/>
  <c r="AF90" i="101"/>
  <c r="AG90" i="101"/>
  <c r="AE91" i="101"/>
  <c r="AF91" i="101"/>
  <c r="AG91" i="101"/>
  <c r="AF92" i="101"/>
  <c r="AG92" i="101"/>
  <c r="AE93" i="101"/>
  <c r="AF93" i="101"/>
  <c r="AG93" i="101"/>
  <c r="AE94" i="101"/>
  <c r="AF94" i="101"/>
  <c r="AG94" i="101"/>
  <c r="AE95" i="101"/>
  <c r="AF95" i="101"/>
  <c r="AG95" i="101"/>
  <c r="O89" i="101"/>
  <c r="P89" i="101"/>
  <c r="O90" i="101"/>
  <c r="P90" i="101"/>
  <c r="O91" i="101"/>
  <c r="P91" i="101"/>
  <c r="O92" i="101"/>
  <c r="P92" i="101"/>
  <c r="N93" i="101"/>
  <c r="O93" i="101"/>
  <c r="P93" i="101"/>
  <c r="N94" i="101"/>
  <c r="O94" i="101"/>
  <c r="P94" i="101"/>
  <c r="N95" i="101"/>
  <c r="O95" i="101"/>
  <c r="P95" i="101"/>
  <c r="C62" i="101"/>
  <c r="D62" i="101"/>
  <c r="E62" i="101"/>
  <c r="F62" i="101"/>
  <c r="G62" i="101"/>
  <c r="B62" i="101"/>
  <c r="X40" i="101"/>
  <c r="X41" i="101"/>
  <c r="X42" i="101"/>
  <c r="X43" i="101"/>
  <c r="X44" i="101"/>
  <c r="X45" i="101"/>
  <c r="X46" i="101"/>
  <c r="X47" i="101"/>
  <c r="X48" i="101"/>
  <c r="X49" i="101"/>
  <c r="X50" i="101"/>
  <c r="X51" i="101"/>
  <c r="X52" i="101"/>
  <c r="X53" i="101"/>
  <c r="X54" i="101"/>
  <c r="X55" i="101"/>
  <c r="X56" i="101"/>
  <c r="X57" i="101"/>
  <c r="X58" i="101"/>
  <c r="X59" i="101"/>
  <c r="X60" i="101"/>
  <c r="X61" i="101"/>
  <c r="R62" i="101"/>
  <c r="S62" i="101"/>
  <c r="T62" i="101"/>
  <c r="U62" i="101"/>
  <c r="V62" i="101"/>
  <c r="W62" i="101"/>
  <c r="C32" i="97"/>
  <c r="D32" i="97"/>
  <c r="E32" i="97"/>
  <c r="F32" i="97"/>
  <c r="G32" i="97"/>
  <c r="B32" i="97"/>
  <c r="X69" i="36"/>
  <c r="X70" i="36"/>
  <c r="X71" i="36"/>
  <c r="X72" i="36"/>
  <c r="X73" i="36"/>
  <c r="X74" i="36"/>
  <c r="X75" i="36"/>
  <c r="X76" i="36"/>
  <c r="X77" i="36"/>
  <c r="X78" i="36"/>
  <c r="X79" i="36"/>
  <c r="X80" i="36"/>
  <c r="X81" i="36"/>
  <c r="X82" i="36"/>
  <c r="X83" i="36"/>
  <c r="X84" i="36"/>
  <c r="X85" i="36"/>
  <c r="X86" i="36"/>
  <c r="X87" i="36"/>
  <c r="X88" i="36"/>
  <c r="X89" i="36"/>
  <c r="X90" i="36"/>
  <c r="X91" i="36"/>
  <c r="X92" i="36"/>
  <c r="X93" i="36"/>
  <c r="X94" i="36"/>
  <c r="X95" i="36"/>
  <c r="N89" i="86"/>
  <c r="O89" i="86"/>
  <c r="P89" i="86"/>
  <c r="L89" i="86"/>
  <c r="F89" i="86"/>
  <c r="N56" i="96"/>
  <c r="N57" i="96"/>
  <c r="B32" i="101"/>
  <c r="C32" i="101"/>
  <c r="D32" i="101"/>
  <c r="E32" i="101"/>
  <c r="F32" i="101"/>
  <c r="G32" i="101"/>
  <c r="BE56" i="91"/>
  <c r="BE34" i="91"/>
  <c r="R21" i="91"/>
  <c r="AL65" i="92"/>
  <c r="BE12" i="92"/>
  <c r="BC41" i="91" l="1"/>
  <c r="BC19" i="91"/>
  <c r="N21" i="66"/>
  <c r="O21" i="66"/>
  <c r="P21" i="66" s="1"/>
  <c r="N22" i="66"/>
  <c r="O22" i="66"/>
  <c r="L21" i="66"/>
  <c r="L22" i="66"/>
  <c r="F21" i="66"/>
  <c r="F22" i="66"/>
  <c r="AI81" i="101"/>
  <c r="AJ81" i="101"/>
  <c r="AK81" i="101"/>
  <c r="AL81" i="101"/>
  <c r="AM81" i="101"/>
  <c r="AN81" i="101"/>
  <c r="AI82" i="101"/>
  <c r="AJ82" i="101"/>
  <c r="AK82" i="101"/>
  <c r="AQ82" i="101" s="1"/>
  <c r="AL82" i="101"/>
  <c r="AM82" i="101"/>
  <c r="AP82" i="101" s="1"/>
  <c r="AN82" i="101"/>
  <c r="AI83" i="101"/>
  <c r="AO83" i="101" s="1"/>
  <c r="AJ83" i="101"/>
  <c r="AK83" i="101"/>
  <c r="AL83" i="101"/>
  <c r="AM83" i="101"/>
  <c r="AN83" i="101"/>
  <c r="AI84" i="101"/>
  <c r="AJ84" i="101"/>
  <c r="AK84" i="101"/>
  <c r="AL84" i="101"/>
  <c r="AM84" i="101"/>
  <c r="AN84" i="101"/>
  <c r="AI85" i="101"/>
  <c r="AJ85" i="101"/>
  <c r="AK85" i="101"/>
  <c r="AL85" i="101"/>
  <c r="AM85" i="101"/>
  <c r="AN85" i="101"/>
  <c r="AI86" i="101"/>
  <c r="AJ86" i="101"/>
  <c r="AK86" i="101"/>
  <c r="AL86" i="101"/>
  <c r="AO86" i="101" s="1"/>
  <c r="AM86" i="101"/>
  <c r="AN86" i="101"/>
  <c r="AI87" i="101"/>
  <c r="AO87" i="101" s="1"/>
  <c r="AJ87" i="101"/>
  <c r="AK87" i="101"/>
  <c r="AL87" i="101"/>
  <c r="AM87" i="101"/>
  <c r="AN87" i="101"/>
  <c r="AI88" i="101"/>
  <c r="AJ88" i="101"/>
  <c r="AK88" i="101"/>
  <c r="AL88" i="101"/>
  <c r="AM88" i="101"/>
  <c r="AN88" i="101"/>
  <c r="AE81" i="101"/>
  <c r="AF81" i="101"/>
  <c r="AG81" i="101"/>
  <c r="AE82" i="101"/>
  <c r="AF82" i="101"/>
  <c r="AG82" i="101"/>
  <c r="AE83" i="101"/>
  <c r="AF83" i="101"/>
  <c r="AG83" i="101"/>
  <c r="AE84" i="101"/>
  <c r="AF84" i="101"/>
  <c r="AG84" i="101"/>
  <c r="AE85" i="101"/>
  <c r="AF85" i="101"/>
  <c r="AG85" i="101"/>
  <c r="AE86" i="101"/>
  <c r="AF86" i="101"/>
  <c r="AG86" i="101"/>
  <c r="AE87" i="101"/>
  <c r="AF87" i="101"/>
  <c r="AG87" i="101"/>
  <c r="AE88" i="101"/>
  <c r="AF88" i="101"/>
  <c r="AG88" i="101"/>
  <c r="N81" i="101"/>
  <c r="O81" i="101"/>
  <c r="P81" i="101"/>
  <c r="N82" i="101"/>
  <c r="O82" i="101"/>
  <c r="P82" i="101"/>
  <c r="AI54" i="101"/>
  <c r="AJ54" i="101"/>
  <c r="AK54" i="101"/>
  <c r="AI55" i="101"/>
  <c r="AJ55" i="101"/>
  <c r="AK55" i="101"/>
  <c r="AI56" i="101"/>
  <c r="AJ56" i="101"/>
  <c r="AK56" i="101"/>
  <c r="AI57" i="101"/>
  <c r="AJ57" i="101"/>
  <c r="AK57" i="101"/>
  <c r="AI58" i="101"/>
  <c r="AJ58" i="101"/>
  <c r="AK58" i="101"/>
  <c r="AI59" i="101"/>
  <c r="AJ59" i="101"/>
  <c r="AK59" i="101"/>
  <c r="AI60" i="101"/>
  <c r="AJ60" i="101"/>
  <c r="AK60" i="101"/>
  <c r="AI61" i="101"/>
  <c r="AJ61" i="101"/>
  <c r="AK61" i="101"/>
  <c r="AE53" i="101"/>
  <c r="AF53" i="101"/>
  <c r="AG53" i="101"/>
  <c r="AE54" i="101"/>
  <c r="AF54" i="101"/>
  <c r="AG54" i="101"/>
  <c r="AE55" i="101"/>
  <c r="AF55" i="101"/>
  <c r="AG55" i="101"/>
  <c r="AE56" i="101"/>
  <c r="AF56" i="101"/>
  <c r="AG56" i="101"/>
  <c r="AE57" i="101"/>
  <c r="AF57" i="101"/>
  <c r="AG57" i="101"/>
  <c r="AE58" i="101"/>
  <c r="AF58" i="101"/>
  <c r="AG58" i="101"/>
  <c r="AE59" i="101"/>
  <c r="AF59" i="101"/>
  <c r="AG59" i="101"/>
  <c r="AE60" i="101"/>
  <c r="AF60" i="101"/>
  <c r="AG60" i="101"/>
  <c r="N54" i="101"/>
  <c r="O54" i="101"/>
  <c r="P54" i="101"/>
  <c r="N55" i="101"/>
  <c r="O55" i="101"/>
  <c r="P55" i="101"/>
  <c r="N56" i="101"/>
  <c r="O56" i="101"/>
  <c r="P56" i="101"/>
  <c r="N57" i="101"/>
  <c r="O57" i="101"/>
  <c r="P57" i="101"/>
  <c r="N58" i="101"/>
  <c r="O58" i="101"/>
  <c r="P58" i="101"/>
  <c r="N59" i="101"/>
  <c r="O59" i="101"/>
  <c r="P59" i="101"/>
  <c r="N60" i="101"/>
  <c r="O60" i="101"/>
  <c r="P60" i="101"/>
  <c r="N61" i="101"/>
  <c r="O61" i="101"/>
  <c r="P61" i="101"/>
  <c r="AI27" i="101"/>
  <c r="AI28" i="101"/>
  <c r="AE27" i="101"/>
  <c r="N30" i="101"/>
  <c r="O30" i="101"/>
  <c r="P30" i="101"/>
  <c r="N31" i="101"/>
  <c r="O31" i="101"/>
  <c r="P31" i="101"/>
  <c r="X7" i="101"/>
  <c r="X8" i="101"/>
  <c r="X9" i="101"/>
  <c r="X10" i="101"/>
  <c r="X11" i="101"/>
  <c r="X12" i="101"/>
  <c r="X13" i="101"/>
  <c r="X14" i="101"/>
  <c r="X15" i="101"/>
  <c r="X16" i="101"/>
  <c r="X17" i="101"/>
  <c r="X18" i="101"/>
  <c r="X19" i="101"/>
  <c r="X20" i="101"/>
  <c r="X21" i="101"/>
  <c r="X22" i="101"/>
  <c r="X23" i="101"/>
  <c r="X24" i="101"/>
  <c r="X25" i="101"/>
  <c r="X26" i="101"/>
  <c r="X27" i="101"/>
  <c r="X28" i="101"/>
  <c r="X29" i="101"/>
  <c r="X30" i="101"/>
  <c r="X31" i="101"/>
  <c r="AI91" i="99"/>
  <c r="AI92" i="99"/>
  <c r="AE91" i="99"/>
  <c r="AF91" i="99"/>
  <c r="AG91" i="99"/>
  <c r="AE92" i="99"/>
  <c r="AF92" i="99"/>
  <c r="AG92" i="99"/>
  <c r="N89" i="99"/>
  <c r="O89" i="99"/>
  <c r="P89" i="99"/>
  <c r="N90" i="99"/>
  <c r="O90" i="99"/>
  <c r="P90" i="99"/>
  <c r="N91" i="99"/>
  <c r="O91" i="99"/>
  <c r="P91" i="99"/>
  <c r="N92" i="99"/>
  <c r="O92" i="99"/>
  <c r="P92" i="99"/>
  <c r="N93" i="99"/>
  <c r="O93" i="99"/>
  <c r="P93" i="99"/>
  <c r="X7" i="97"/>
  <c r="X8" i="97"/>
  <c r="X9" i="97"/>
  <c r="X10" i="97"/>
  <c r="X11" i="97"/>
  <c r="X12" i="97"/>
  <c r="X13" i="97"/>
  <c r="X14" i="97"/>
  <c r="X15" i="97"/>
  <c r="X16" i="97"/>
  <c r="X17" i="97"/>
  <c r="X18" i="97"/>
  <c r="X19" i="97"/>
  <c r="X20" i="97"/>
  <c r="X21" i="97"/>
  <c r="X22" i="97"/>
  <c r="X23" i="97"/>
  <c r="X24" i="97"/>
  <c r="X25" i="97"/>
  <c r="X26" i="97"/>
  <c r="X27" i="97"/>
  <c r="X28" i="97"/>
  <c r="X29" i="97"/>
  <c r="X30" i="97"/>
  <c r="X31" i="97"/>
  <c r="AI95" i="94"/>
  <c r="AE95" i="94"/>
  <c r="N95" i="94"/>
  <c r="N86" i="86"/>
  <c r="O86" i="86"/>
  <c r="N87" i="86"/>
  <c r="O87" i="86"/>
  <c r="N88" i="86"/>
  <c r="O88" i="86"/>
  <c r="N90" i="86"/>
  <c r="O90" i="86"/>
  <c r="N91" i="86"/>
  <c r="O91" i="86"/>
  <c r="P91" i="86" s="1"/>
  <c r="N92" i="86"/>
  <c r="O92" i="86"/>
  <c r="L86" i="86"/>
  <c r="L87" i="86"/>
  <c r="L88" i="86"/>
  <c r="L90" i="86"/>
  <c r="L91" i="86"/>
  <c r="L92" i="86"/>
  <c r="L93" i="86"/>
  <c r="L94" i="86"/>
  <c r="F86" i="86"/>
  <c r="F87" i="86"/>
  <c r="F88" i="86"/>
  <c r="F90" i="86"/>
  <c r="F91" i="86"/>
  <c r="S15" i="98"/>
  <c r="S34" i="98"/>
  <c r="S11" i="98"/>
  <c r="S30" i="98"/>
  <c r="S30" i="96"/>
  <c r="T30" i="96"/>
  <c r="U30" i="96"/>
  <c r="D13" i="2"/>
  <c r="C13" i="2"/>
  <c r="B55" i="66"/>
  <c r="C55" i="66"/>
  <c r="BD29" i="91"/>
  <c r="BE29" i="91"/>
  <c r="BD30" i="91"/>
  <c r="BE30" i="91"/>
  <c r="BD31" i="91"/>
  <c r="BE31" i="91"/>
  <c r="BD32" i="91"/>
  <c r="BE32" i="91"/>
  <c r="BD33" i="91"/>
  <c r="BE33" i="91"/>
  <c r="BD34" i="91"/>
  <c r="BF34" i="91" s="1"/>
  <c r="BD35" i="91"/>
  <c r="BD36" i="91"/>
  <c r="BD37" i="91"/>
  <c r="BD38" i="91"/>
  <c r="BD39" i="91"/>
  <c r="BD40" i="91"/>
  <c r="BE40" i="91"/>
  <c r="BE11" i="92"/>
  <c r="BD63" i="92"/>
  <c r="BE55" i="91"/>
  <c r="N82" i="70"/>
  <c r="O82" i="70"/>
  <c r="N83" i="70"/>
  <c r="O83" i="70"/>
  <c r="O93" i="70"/>
  <c r="L82" i="70"/>
  <c r="L83" i="70"/>
  <c r="F82" i="70"/>
  <c r="F83" i="70"/>
  <c r="N73" i="66"/>
  <c r="O73" i="66"/>
  <c r="P73" i="66" s="1"/>
  <c r="N74" i="66"/>
  <c r="O74" i="66"/>
  <c r="L73" i="66"/>
  <c r="L74" i="66"/>
  <c r="L78" i="66"/>
  <c r="L79" i="66"/>
  <c r="F73" i="66"/>
  <c r="F74" i="66"/>
  <c r="H55" i="66"/>
  <c r="I55" i="66"/>
  <c r="N20" i="66"/>
  <c r="O20" i="66"/>
  <c r="P20" i="66" s="1"/>
  <c r="L20" i="66"/>
  <c r="F20" i="66"/>
  <c r="N84" i="101"/>
  <c r="O84" i="101"/>
  <c r="P84" i="101"/>
  <c r="N85" i="101"/>
  <c r="O85" i="101"/>
  <c r="P85" i="101"/>
  <c r="N86" i="101"/>
  <c r="O86" i="101"/>
  <c r="P86" i="101"/>
  <c r="N87" i="101"/>
  <c r="O87" i="101"/>
  <c r="P87" i="101"/>
  <c r="N88" i="101"/>
  <c r="O88" i="101"/>
  <c r="P88" i="101"/>
  <c r="N78" i="101"/>
  <c r="O78" i="101"/>
  <c r="P78" i="101"/>
  <c r="N79" i="101"/>
  <c r="O79" i="101"/>
  <c r="P79" i="101"/>
  <c r="N80" i="101"/>
  <c r="O80" i="101"/>
  <c r="P80" i="101"/>
  <c r="N83" i="101"/>
  <c r="O83" i="101"/>
  <c r="P83" i="101"/>
  <c r="B62" i="36"/>
  <c r="C62" i="36"/>
  <c r="D62" i="36"/>
  <c r="E62" i="36"/>
  <c r="F62" i="36"/>
  <c r="G62" i="36"/>
  <c r="R62" i="36"/>
  <c r="S62" i="36"/>
  <c r="T62" i="36"/>
  <c r="U62" i="36"/>
  <c r="V62" i="36"/>
  <c r="W62" i="36"/>
  <c r="L8" i="71"/>
  <c r="L9" i="71"/>
  <c r="L10" i="71"/>
  <c r="L11" i="71"/>
  <c r="L12" i="71"/>
  <c r="L13" i="71"/>
  <c r="L14" i="71"/>
  <c r="L15" i="71"/>
  <c r="L16" i="71"/>
  <c r="C50" i="93"/>
  <c r="D50" i="93"/>
  <c r="C53" i="93"/>
  <c r="D53" i="93"/>
  <c r="H40" i="97"/>
  <c r="H41" i="97"/>
  <c r="H42" i="97"/>
  <c r="H43" i="97"/>
  <c r="H44" i="97"/>
  <c r="H45" i="97"/>
  <c r="H46" i="97"/>
  <c r="H47" i="97"/>
  <c r="H48" i="97"/>
  <c r="H49" i="97"/>
  <c r="H50" i="97"/>
  <c r="H51" i="97"/>
  <c r="H52" i="97"/>
  <c r="H53" i="97"/>
  <c r="H54" i="97"/>
  <c r="H55" i="97"/>
  <c r="H56" i="97"/>
  <c r="H57" i="97"/>
  <c r="H58" i="97"/>
  <c r="H59" i="97"/>
  <c r="H60" i="97"/>
  <c r="H61" i="97"/>
  <c r="H69" i="94"/>
  <c r="I69" i="94"/>
  <c r="H70" i="94"/>
  <c r="I70" i="94"/>
  <c r="H71" i="94"/>
  <c r="I71" i="94"/>
  <c r="H72" i="94"/>
  <c r="I72" i="94"/>
  <c r="H73" i="94"/>
  <c r="I73" i="94"/>
  <c r="H74" i="94"/>
  <c r="I74" i="94"/>
  <c r="H75" i="94"/>
  <c r="I75" i="94"/>
  <c r="H76" i="94"/>
  <c r="I76" i="94"/>
  <c r="H77" i="94"/>
  <c r="I77" i="94"/>
  <c r="H78" i="94"/>
  <c r="I78" i="94"/>
  <c r="H79" i="94"/>
  <c r="I79" i="94"/>
  <c r="H80" i="94"/>
  <c r="I80" i="94"/>
  <c r="H81" i="94"/>
  <c r="I81" i="94"/>
  <c r="H82" i="94"/>
  <c r="I82" i="94"/>
  <c r="H83" i="94"/>
  <c r="I83" i="94"/>
  <c r="H84" i="94"/>
  <c r="I84" i="94"/>
  <c r="H85" i="94"/>
  <c r="I85" i="94"/>
  <c r="H86" i="94"/>
  <c r="I86" i="94"/>
  <c r="H87" i="94"/>
  <c r="I87" i="94"/>
  <c r="H88" i="94"/>
  <c r="I88" i="94"/>
  <c r="H89" i="94"/>
  <c r="I89" i="94"/>
  <c r="H90" i="94"/>
  <c r="I90" i="94"/>
  <c r="H91" i="94"/>
  <c r="I91" i="94"/>
  <c r="H92" i="94"/>
  <c r="I92" i="94"/>
  <c r="H93" i="94"/>
  <c r="I93" i="94"/>
  <c r="H94" i="94"/>
  <c r="I94" i="94"/>
  <c r="H95" i="94"/>
  <c r="I95" i="94"/>
  <c r="BE10" i="92"/>
  <c r="BE54" i="91"/>
  <c r="N81" i="70"/>
  <c r="O81" i="70"/>
  <c r="L81" i="70"/>
  <c r="F81" i="70"/>
  <c r="L72" i="66"/>
  <c r="N72" i="66"/>
  <c r="O72" i="66"/>
  <c r="F72" i="66"/>
  <c r="L19" i="66"/>
  <c r="N19" i="66"/>
  <c r="O19" i="66"/>
  <c r="F19" i="66"/>
  <c r="J7" i="66"/>
  <c r="J8" i="66"/>
  <c r="J9" i="66"/>
  <c r="J10" i="66"/>
  <c r="J11" i="66"/>
  <c r="J12" i="66"/>
  <c r="J13" i="66"/>
  <c r="J14" i="66"/>
  <c r="J15" i="66"/>
  <c r="J16" i="66"/>
  <c r="J17" i="66"/>
  <c r="J18" i="66"/>
  <c r="J19" i="66"/>
  <c r="J20" i="66"/>
  <c r="J21" i="66"/>
  <c r="J22" i="66"/>
  <c r="J23" i="66"/>
  <c r="J24" i="66"/>
  <c r="J25" i="66"/>
  <c r="J26" i="66"/>
  <c r="J27" i="66"/>
  <c r="J28" i="66"/>
  <c r="J29" i="66"/>
  <c r="J30" i="66"/>
  <c r="J31" i="66"/>
  <c r="AL49" i="101"/>
  <c r="AI78" i="101"/>
  <c r="AJ78" i="101"/>
  <c r="AK78" i="101"/>
  <c r="AL78" i="101"/>
  <c r="AM78" i="101"/>
  <c r="AN78" i="101"/>
  <c r="AI79" i="101"/>
  <c r="AJ79" i="101"/>
  <c r="AK79" i="101"/>
  <c r="AL79" i="101"/>
  <c r="AM79" i="101"/>
  <c r="AN79" i="101"/>
  <c r="AI80" i="101"/>
  <c r="AJ80" i="101"/>
  <c r="AK80" i="101"/>
  <c r="AL80" i="101"/>
  <c r="AM80" i="101"/>
  <c r="AN80" i="101"/>
  <c r="AE78" i="101"/>
  <c r="AE79" i="101"/>
  <c r="AE80" i="101"/>
  <c r="N27" i="101"/>
  <c r="AI94" i="99"/>
  <c r="AJ94" i="99"/>
  <c r="AK94" i="99"/>
  <c r="AL94" i="99"/>
  <c r="AM94" i="99"/>
  <c r="AN94" i="99"/>
  <c r="AI95" i="99"/>
  <c r="AJ95" i="99"/>
  <c r="AK95" i="99"/>
  <c r="AL95" i="99"/>
  <c r="AM95" i="99"/>
  <c r="AN95" i="99"/>
  <c r="AE94" i="99"/>
  <c r="AF94" i="99"/>
  <c r="AG94" i="99"/>
  <c r="AE95" i="99"/>
  <c r="AF95" i="99"/>
  <c r="AG95" i="99"/>
  <c r="N94" i="99"/>
  <c r="O94" i="99"/>
  <c r="P94" i="99"/>
  <c r="N95" i="99"/>
  <c r="O95" i="99"/>
  <c r="P95" i="99"/>
  <c r="AI84" i="94"/>
  <c r="AJ84" i="94"/>
  <c r="AK84" i="94"/>
  <c r="AM84" i="94"/>
  <c r="AN84" i="94"/>
  <c r="AI85" i="94"/>
  <c r="AJ85" i="94"/>
  <c r="AK85" i="94"/>
  <c r="AM85" i="94"/>
  <c r="AI92" i="94"/>
  <c r="AJ92" i="94"/>
  <c r="AK92" i="94"/>
  <c r="B96" i="36"/>
  <c r="C96" i="36"/>
  <c r="D96" i="36"/>
  <c r="E96" i="36"/>
  <c r="F96" i="36"/>
  <c r="G96" i="36"/>
  <c r="R67" i="36"/>
  <c r="AI67" i="36" s="1"/>
  <c r="U67" i="36"/>
  <c r="AL67" i="36" s="1"/>
  <c r="S11" i="95"/>
  <c r="S30" i="95"/>
  <c r="E47" i="71"/>
  <c r="F47" i="71"/>
  <c r="G47" i="71"/>
  <c r="H47" i="71"/>
  <c r="I47" i="71"/>
  <c r="J47" i="71"/>
  <c r="E48" i="71"/>
  <c r="F48" i="71"/>
  <c r="G48" i="71"/>
  <c r="H48" i="71"/>
  <c r="I48" i="71"/>
  <c r="J48" i="71"/>
  <c r="E49" i="71"/>
  <c r="F49" i="71"/>
  <c r="G49" i="71"/>
  <c r="H49" i="71"/>
  <c r="I49" i="71"/>
  <c r="J49" i="71"/>
  <c r="E50" i="71"/>
  <c r="F50" i="71"/>
  <c r="G50" i="71"/>
  <c r="H50" i="71"/>
  <c r="I50" i="71"/>
  <c r="J50" i="71"/>
  <c r="E51" i="71"/>
  <c r="F51" i="71"/>
  <c r="G51" i="71"/>
  <c r="H51" i="71"/>
  <c r="I51" i="71"/>
  <c r="J51" i="71"/>
  <c r="E52" i="71"/>
  <c r="F52" i="71"/>
  <c r="G52" i="71"/>
  <c r="H52" i="71"/>
  <c r="I52" i="71"/>
  <c r="J52" i="71"/>
  <c r="E53" i="71"/>
  <c r="F53" i="71"/>
  <c r="G53" i="71"/>
  <c r="H53" i="71"/>
  <c r="I53" i="71"/>
  <c r="J53" i="71"/>
  <c r="E54" i="71"/>
  <c r="F54" i="71"/>
  <c r="G54" i="71"/>
  <c r="H54" i="71"/>
  <c r="I54" i="71"/>
  <c r="J54" i="71"/>
  <c r="F46" i="71"/>
  <c r="G46" i="71"/>
  <c r="H46" i="71"/>
  <c r="I46" i="71"/>
  <c r="J46" i="71"/>
  <c r="E46" i="71"/>
  <c r="AA67" i="36"/>
  <c r="E67" i="36"/>
  <c r="B67" i="36"/>
  <c r="K67" i="36"/>
  <c r="AL64" i="92"/>
  <c r="BE31" i="92"/>
  <c r="BE9" i="92"/>
  <c r="S7" i="92"/>
  <c r="S8" i="92"/>
  <c r="R64" i="91"/>
  <c r="BE53" i="91"/>
  <c r="BF44" i="91"/>
  <c r="BC7" i="91"/>
  <c r="BD7" i="91"/>
  <c r="BC8" i="91"/>
  <c r="BD8" i="91"/>
  <c r="BC9" i="91"/>
  <c r="BD9" i="91"/>
  <c r="BC10" i="91"/>
  <c r="BD10" i="91"/>
  <c r="BC11" i="91"/>
  <c r="BD11" i="91"/>
  <c r="BC12" i="91"/>
  <c r="BD12" i="91"/>
  <c r="BC13" i="91"/>
  <c r="BD13" i="91"/>
  <c r="BC14" i="91"/>
  <c r="BD14" i="91"/>
  <c r="BC15" i="91"/>
  <c r="BD15" i="91"/>
  <c r="BC16" i="91"/>
  <c r="BD16" i="91"/>
  <c r="BC17" i="91"/>
  <c r="BD17" i="91"/>
  <c r="BC18" i="91"/>
  <c r="BD18" i="91"/>
  <c r="BC20" i="91"/>
  <c r="BC21" i="91"/>
  <c r="BC22" i="91"/>
  <c r="BC23" i="91"/>
  <c r="R20" i="91"/>
  <c r="N72" i="70"/>
  <c r="O72" i="70"/>
  <c r="N73" i="70"/>
  <c r="O73" i="70"/>
  <c r="N74" i="70"/>
  <c r="O74" i="70"/>
  <c r="N75" i="70"/>
  <c r="O75" i="70"/>
  <c r="N76" i="70"/>
  <c r="O76" i="70"/>
  <c r="N77" i="70"/>
  <c r="O77" i="70"/>
  <c r="N78" i="70"/>
  <c r="O78" i="70"/>
  <c r="N79" i="70"/>
  <c r="O79" i="70"/>
  <c r="N80" i="70"/>
  <c r="O80" i="70"/>
  <c r="L72" i="70"/>
  <c r="L73" i="70"/>
  <c r="L74" i="70"/>
  <c r="L75" i="70"/>
  <c r="L76" i="70"/>
  <c r="L77" i="70"/>
  <c r="L78" i="70"/>
  <c r="L79" i="70"/>
  <c r="L80" i="70"/>
  <c r="F72" i="70"/>
  <c r="F73" i="70"/>
  <c r="F74" i="70"/>
  <c r="F75" i="70"/>
  <c r="F76" i="70"/>
  <c r="F77" i="70"/>
  <c r="F78" i="70"/>
  <c r="F79" i="70"/>
  <c r="F80" i="70"/>
  <c r="J39" i="70"/>
  <c r="J40" i="70"/>
  <c r="J41" i="70"/>
  <c r="J42" i="70"/>
  <c r="J43" i="70"/>
  <c r="J44" i="70"/>
  <c r="J45" i="70"/>
  <c r="J46" i="70"/>
  <c r="J47" i="70"/>
  <c r="J48" i="70"/>
  <c r="J49" i="70"/>
  <c r="J50" i="70"/>
  <c r="J51" i="70"/>
  <c r="J52" i="70"/>
  <c r="J53" i="70"/>
  <c r="J54" i="70"/>
  <c r="J55" i="70"/>
  <c r="J56" i="70"/>
  <c r="J57" i="70"/>
  <c r="J58" i="70"/>
  <c r="J59" i="70"/>
  <c r="J60" i="70"/>
  <c r="N12" i="70"/>
  <c r="O12" i="70"/>
  <c r="N13" i="70"/>
  <c r="O13" i="70"/>
  <c r="N14" i="70"/>
  <c r="O14" i="70"/>
  <c r="N15" i="70"/>
  <c r="O15" i="70"/>
  <c r="N16" i="70"/>
  <c r="O16" i="70"/>
  <c r="N17" i="70"/>
  <c r="O17" i="70"/>
  <c r="N18" i="70"/>
  <c r="O18" i="70"/>
  <c r="N19" i="70"/>
  <c r="O19" i="70"/>
  <c r="N20" i="70"/>
  <c r="O20" i="70"/>
  <c r="N21" i="70"/>
  <c r="O21" i="70"/>
  <c r="N22" i="70"/>
  <c r="O22" i="70"/>
  <c r="N23" i="70"/>
  <c r="O23" i="70"/>
  <c r="N24" i="70"/>
  <c r="O24" i="70"/>
  <c r="N25" i="70"/>
  <c r="O25" i="70"/>
  <c r="N26" i="70"/>
  <c r="O26" i="70"/>
  <c r="N27" i="70"/>
  <c r="O27" i="70"/>
  <c r="N28" i="70"/>
  <c r="O28" i="70"/>
  <c r="N29" i="70"/>
  <c r="O29" i="70"/>
  <c r="N30" i="70"/>
  <c r="O30" i="70"/>
  <c r="N31" i="70"/>
  <c r="O31" i="70"/>
  <c r="L27" i="70"/>
  <c r="L28" i="70"/>
  <c r="L29" i="70"/>
  <c r="L30" i="70"/>
  <c r="L31" i="70"/>
  <c r="L13" i="70"/>
  <c r="L14" i="70"/>
  <c r="L15" i="70"/>
  <c r="L16" i="70"/>
  <c r="L17" i="70"/>
  <c r="L18" i="70"/>
  <c r="L19" i="70"/>
  <c r="L20" i="70"/>
  <c r="L21" i="70"/>
  <c r="L22" i="70"/>
  <c r="L23" i="70"/>
  <c r="L24" i="70"/>
  <c r="L25" i="70"/>
  <c r="L26" i="70"/>
  <c r="F13" i="70"/>
  <c r="F14" i="70"/>
  <c r="F15" i="70"/>
  <c r="F16" i="70"/>
  <c r="F17" i="70"/>
  <c r="F18" i="70"/>
  <c r="F19" i="70"/>
  <c r="F20" i="70"/>
  <c r="F21" i="70"/>
  <c r="F22" i="70"/>
  <c r="F23" i="70"/>
  <c r="F24" i="70"/>
  <c r="F25" i="70"/>
  <c r="F26" i="70"/>
  <c r="F27" i="70"/>
  <c r="F28" i="70"/>
  <c r="F29" i="70"/>
  <c r="F30" i="70"/>
  <c r="F31" i="70"/>
  <c r="N84" i="68"/>
  <c r="O84" i="68"/>
  <c r="N85" i="68"/>
  <c r="O85" i="68"/>
  <c r="N86" i="68"/>
  <c r="O86" i="68"/>
  <c r="N87" i="68"/>
  <c r="O87" i="68"/>
  <c r="L84" i="68"/>
  <c r="L85" i="68"/>
  <c r="F84" i="68"/>
  <c r="F85" i="68"/>
  <c r="AI77" i="101"/>
  <c r="AJ77" i="101"/>
  <c r="AK77" i="101"/>
  <c r="AL77" i="101"/>
  <c r="AM77" i="101"/>
  <c r="AN77" i="101"/>
  <c r="AF79" i="101"/>
  <c r="AG79" i="101"/>
  <c r="AF80" i="101"/>
  <c r="AG80" i="101"/>
  <c r="AL58" i="101"/>
  <c r="AM58" i="101"/>
  <c r="AN58" i="101"/>
  <c r="AQ58" i="101" s="1"/>
  <c r="AI89" i="99"/>
  <c r="AJ89" i="99"/>
  <c r="AK89" i="99"/>
  <c r="AL89" i="99"/>
  <c r="AM89" i="99"/>
  <c r="AN89" i="99"/>
  <c r="AI90" i="99"/>
  <c r="AJ90" i="99"/>
  <c r="AK90" i="99"/>
  <c r="AL90" i="99"/>
  <c r="AM90" i="99"/>
  <c r="AN90" i="99"/>
  <c r="AJ91" i="99"/>
  <c r="AK91" i="99"/>
  <c r="AL91" i="99"/>
  <c r="AO91" i="99" s="1"/>
  <c r="AM91" i="99"/>
  <c r="AN91" i="99"/>
  <c r="AJ92" i="99"/>
  <c r="AK92" i="99"/>
  <c r="AL92" i="99"/>
  <c r="AM92" i="99"/>
  <c r="AN92" i="99"/>
  <c r="AI93" i="99"/>
  <c r="AJ93" i="99"/>
  <c r="AK93" i="99"/>
  <c r="AL93" i="99"/>
  <c r="AM93" i="99"/>
  <c r="AN93" i="99"/>
  <c r="AE89" i="99"/>
  <c r="AF89" i="99"/>
  <c r="AG89" i="99"/>
  <c r="AE90" i="99"/>
  <c r="AF90" i="99"/>
  <c r="AG90" i="99"/>
  <c r="AE93" i="99"/>
  <c r="AF93" i="99"/>
  <c r="AG93" i="99"/>
  <c r="AL54" i="99"/>
  <c r="AM54" i="99"/>
  <c r="AN54" i="99"/>
  <c r="AL55" i="99"/>
  <c r="AM55" i="99"/>
  <c r="AN55" i="99"/>
  <c r="AL56" i="99"/>
  <c r="AM56" i="99"/>
  <c r="AN56" i="99"/>
  <c r="AL57" i="99"/>
  <c r="AM57" i="99"/>
  <c r="AN57" i="99"/>
  <c r="AL58" i="99"/>
  <c r="AM58" i="99"/>
  <c r="AN58" i="99"/>
  <c r="AL59" i="99"/>
  <c r="AM59" i="99"/>
  <c r="AN59" i="99"/>
  <c r="AL60" i="99"/>
  <c r="AM60" i="99"/>
  <c r="AN60" i="99"/>
  <c r="AL61" i="99"/>
  <c r="AM61" i="99"/>
  <c r="AN61" i="99"/>
  <c r="AI54" i="99"/>
  <c r="AJ54" i="99"/>
  <c r="AK54" i="99"/>
  <c r="AI55" i="99"/>
  <c r="AO55" i="99" s="1"/>
  <c r="AJ55" i="99"/>
  <c r="AK55" i="99"/>
  <c r="AI56" i="99"/>
  <c r="AJ56" i="99"/>
  <c r="AP56" i="99" s="1"/>
  <c r="AK56" i="99"/>
  <c r="AI57" i="99"/>
  <c r="AJ57" i="99"/>
  <c r="AK57" i="99"/>
  <c r="AQ57" i="99" s="1"/>
  <c r="AI58" i="99"/>
  <c r="AJ58" i="99"/>
  <c r="AK58" i="99"/>
  <c r="AI59" i="99"/>
  <c r="AO59" i="99" s="1"/>
  <c r="AJ59" i="99"/>
  <c r="AK59" i="99"/>
  <c r="AI60" i="99"/>
  <c r="AJ60" i="99"/>
  <c r="AP60" i="99" s="1"/>
  <c r="AK60" i="99"/>
  <c r="AI61" i="99"/>
  <c r="AJ61" i="99"/>
  <c r="AK61" i="99"/>
  <c r="AQ61" i="99" s="1"/>
  <c r="AE54" i="99"/>
  <c r="AF54" i="99"/>
  <c r="AG54" i="99"/>
  <c r="AE55" i="99"/>
  <c r="AF55" i="99"/>
  <c r="AG55" i="99"/>
  <c r="AE56" i="99"/>
  <c r="AF56" i="99"/>
  <c r="AG56" i="99"/>
  <c r="N54" i="99"/>
  <c r="N55" i="99"/>
  <c r="N56" i="99"/>
  <c r="N57" i="99"/>
  <c r="N58" i="99"/>
  <c r="N59" i="99"/>
  <c r="N60" i="99"/>
  <c r="AE95" i="97"/>
  <c r="AF95" i="97"/>
  <c r="AG95" i="97"/>
  <c r="AI95" i="97"/>
  <c r="AJ95" i="97"/>
  <c r="AP95" i="97" s="1"/>
  <c r="AK95" i="97"/>
  <c r="AI79" i="97"/>
  <c r="AJ79" i="97"/>
  <c r="AK79" i="97"/>
  <c r="AE79" i="97"/>
  <c r="AF79" i="97"/>
  <c r="AG79" i="97"/>
  <c r="AE80" i="97"/>
  <c r="AF80" i="97"/>
  <c r="AG80" i="97"/>
  <c r="N79" i="97"/>
  <c r="O79" i="97"/>
  <c r="P79" i="97"/>
  <c r="N80" i="97"/>
  <c r="O80" i="97"/>
  <c r="P80" i="97"/>
  <c r="N95" i="97"/>
  <c r="O95" i="97"/>
  <c r="P95" i="97"/>
  <c r="AI28" i="97"/>
  <c r="AJ28" i="97"/>
  <c r="AK28" i="97"/>
  <c r="AI29" i="97"/>
  <c r="AJ29" i="97"/>
  <c r="AK29" i="97"/>
  <c r="AE28" i="97"/>
  <c r="AF28" i="97"/>
  <c r="AG28" i="97"/>
  <c r="AE29" i="97"/>
  <c r="AF29" i="97"/>
  <c r="AG29" i="97"/>
  <c r="N28" i="97"/>
  <c r="O28" i="97"/>
  <c r="P28" i="97"/>
  <c r="AE92" i="94"/>
  <c r="AF92" i="94"/>
  <c r="AG92" i="94"/>
  <c r="AE93" i="94"/>
  <c r="AF93" i="94"/>
  <c r="AG93" i="94"/>
  <c r="AN85" i="94"/>
  <c r="AE84" i="94"/>
  <c r="AF84" i="94"/>
  <c r="AG84" i="94"/>
  <c r="N93" i="86"/>
  <c r="O93" i="86"/>
  <c r="F92" i="86"/>
  <c r="F93" i="86"/>
  <c r="T33" i="87"/>
  <c r="T32" i="87"/>
  <c r="T31" i="87"/>
  <c r="T29" i="87"/>
  <c r="T22" i="87"/>
  <c r="T20" i="87"/>
  <c r="T18" i="87"/>
  <c r="T21" i="87"/>
  <c r="T10" i="87"/>
  <c r="T11" i="87"/>
  <c r="T9" i="87"/>
  <c r="T7" i="87"/>
  <c r="S52" i="92"/>
  <c r="S51" i="92"/>
  <c r="H21" i="87"/>
  <c r="I21" i="87"/>
  <c r="BC29" i="92"/>
  <c r="BC30" i="92"/>
  <c r="BC31" i="92"/>
  <c r="BC32" i="92"/>
  <c r="BC33" i="92"/>
  <c r="BC34" i="92"/>
  <c r="BC35" i="92"/>
  <c r="BC36" i="92"/>
  <c r="BC37" i="92"/>
  <c r="BC38" i="92"/>
  <c r="BC39" i="92"/>
  <c r="BC40" i="92"/>
  <c r="BC41" i="92"/>
  <c r="BC42" i="92"/>
  <c r="BC43" i="92"/>
  <c r="BC44" i="92"/>
  <c r="BC45" i="92"/>
  <c r="AJ42" i="92"/>
  <c r="AJ43" i="92"/>
  <c r="AJ44" i="92"/>
  <c r="AJ45" i="92"/>
  <c r="P42" i="92"/>
  <c r="P43" i="92"/>
  <c r="P44" i="92"/>
  <c r="P45" i="92"/>
  <c r="P64" i="92"/>
  <c r="P65" i="92"/>
  <c r="P66" i="92"/>
  <c r="P67" i="92"/>
  <c r="BC51" i="92"/>
  <c r="BD51" i="92"/>
  <c r="BC52" i="92"/>
  <c r="BD52" i="92"/>
  <c r="BC53" i="92"/>
  <c r="BD53" i="92"/>
  <c r="BC54" i="92"/>
  <c r="BD54" i="92"/>
  <c r="BC55" i="92"/>
  <c r="BD55" i="92"/>
  <c r="BC56" i="92"/>
  <c r="BD56" i="92"/>
  <c r="BC57" i="92"/>
  <c r="BD57" i="92"/>
  <c r="BC58" i="92"/>
  <c r="BD58" i="92"/>
  <c r="BC59" i="92"/>
  <c r="BD59" i="92"/>
  <c r="BC60" i="92"/>
  <c r="BD60" i="92"/>
  <c r="BC61" i="92"/>
  <c r="BD61" i="92"/>
  <c r="BC62" i="92"/>
  <c r="BD62" i="92"/>
  <c r="AJ64" i="92"/>
  <c r="BC64" i="92" s="1"/>
  <c r="AK64" i="92"/>
  <c r="AJ65" i="92"/>
  <c r="AK65" i="92"/>
  <c r="AM65" i="92" s="1"/>
  <c r="AJ66" i="92"/>
  <c r="BC66" i="92" s="1"/>
  <c r="AK66" i="92"/>
  <c r="AJ67" i="92"/>
  <c r="AK67" i="92"/>
  <c r="P20" i="92"/>
  <c r="P21" i="92"/>
  <c r="P22" i="92"/>
  <c r="P23" i="92"/>
  <c r="AJ20" i="92"/>
  <c r="AJ21" i="92"/>
  <c r="BC21" i="92" s="1"/>
  <c r="AJ22" i="92"/>
  <c r="AJ23" i="92"/>
  <c r="BC7" i="92"/>
  <c r="BD7" i="92"/>
  <c r="BE7" i="92"/>
  <c r="BC8" i="92"/>
  <c r="BD8" i="92"/>
  <c r="BE8" i="92"/>
  <c r="BC9" i="92"/>
  <c r="BD9" i="92"/>
  <c r="BC10" i="92"/>
  <c r="BD10" i="92"/>
  <c r="BC11" i="92"/>
  <c r="BD11" i="92"/>
  <c r="BC12" i="92"/>
  <c r="BD12" i="92"/>
  <c r="BF12" i="92" s="1"/>
  <c r="BC13" i="92"/>
  <c r="BD13" i="92"/>
  <c r="BC14" i="92"/>
  <c r="BD14" i="92"/>
  <c r="BC15" i="92"/>
  <c r="BD15" i="92"/>
  <c r="BC16" i="92"/>
  <c r="BD16" i="92"/>
  <c r="BC17" i="92"/>
  <c r="BD17" i="92"/>
  <c r="BC18" i="92"/>
  <c r="BD18" i="92"/>
  <c r="BC20" i="92"/>
  <c r="BC19" i="92"/>
  <c r="BD19" i="92"/>
  <c r="BE45" i="91"/>
  <c r="BF45" i="91" s="1"/>
  <c r="BC29" i="91"/>
  <c r="BC30" i="91"/>
  <c r="BC31" i="91"/>
  <c r="BC32" i="91"/>
  <c r="BC33" i="91"/>
  <c r="BC34" i="91"/>
  <c r="BC35" i="91"/>
  <c r="BC36" i="91"/>
  <c r="BC37" i="91"/>
  <c r="BC38" i="91"/>
  <c r="BC39" i="91"/>
  <c r="BC40" i="91"/>
  <c r="BC42" i="91"/>
  <c r="BC43" i="91"/>
  <c r="BC44" i="91"/>
  <c r="BC45" i="91"/>
  <c r="AJ42" i="91"/>
  <c r="AJ43" i="91"/>
  <c r="AJ44" i="91"/>
  <c r="AJ45" i="91"/>
  <c r="P42" i="91"/>
  <c r="P43" i="91"/>
  <c r="P44" i="91"/>
  <c r="P45" i="91"/>
  <c r="AJ20" i="91"/>
  <c r="AJ21" i="91"/>
  <c r="AJ22" i="91"/>
  <c r="AJ23" i="91"/>
  <c r="P20" i="91"/>
  <c r="P21" i="91"/>
  <c r="P22" i="91"/>
  <c r="P23" i="91"/>
  <c r="BC51" i="91"/>
  <c r="BD51" i="91"/>
  <c r="BC52" i="91"/>
  <c r="BD52" i="91"/>
  <c r="BC53" i="91"/>
  <c r="BD53" i="91"/>
  <c r="BC54" i="91"/>
  <c r="BD54" i="91"/>
  <c r="BC55" i="91"/>
  <c r="BD55" i="91"/>
  <c r="BC56" i="91"/>
  <c r="BD56" i="91"/>
  <c r="BF56" i="91" s="1"/>
  <c r="BC57" i="91"/>
  <c r="BD57" i="91"/>
  <c r="BF57" i="91" s="1"/>
  <c r="BC58" i="91"/>
  <c r="BD58" i="91"/>
  <c r="BC59" i="91"/>
  <c r="BD59" i="91"/>
  <c r="BC60" i="91"/>
  <c r="BD60" i="91"/>
  <c r="BC61" i="91"/>
  <c r="BD61" i="91"/>
  <c r="BC62" i="91"/>
  <c r="BD62" i="91"/>
  <c r="AJ64" i="91"/>
  <c r="AJ65" i="91"/>
  <c r="AJ66" i="91"/>
  <c r="AJ67" i="91"/>
  <c r="P64" i="91"/>
  <c r="P65" i="91"/>
  <c r="P66" i="91"/>
  <c r="BC66" i="91" s="1"/>
  <c r="P67" i="91"/>
  <c r="B83" i="66"/>
  <c r="C83" i="66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E36" i="96"/>
  <c r="F36" i="96"/>
  <c r="G36" i="96"/>
  <c r="H36" i="96"/>
  <c r="I36" i="96"/>
  <c r="AL59" i="101"/>
  <c r="AM59" i="101"/>
  <c r="AN59" i="101"/>
  <c r="AQ59" i="101" s="1"/>
  <c r="E38" i="101"/>
  <c r="B38" i="101"/>
  <c r="K5" i="101"/>
  <c r="U5" i="101" s="1"/>
  <c r="AA5" i="101" s="1"/>
  <c r="AL5" i="101" s="1"/>
  <c r="H5" i="101"/>
  <c r="R5" i="101" s="1"/>
  <c r="X5" i="101" s="1"/>
  <c r="AI5" i="101" s="1"/>
  <c r="H44" i="100"/>
  <c r="E44" i="100"/>
  <c r="O25" i="100"/>
  <c r="E24" i="100"/>
  <c r="E43" i="100" s="1"/>
  <c r="H25" i="100"/>
  <c r="E25" i="100"/>
  <c r="O6" i="100"/>
  <c r="L6" i="100"/>
  <c r="E38" i="99"/>
  <c r="E67" i="99" s="1"/>
  <c r="K67" i="99" s="1"/>
  <c r="U67" i="99" s="1"/>
  <c r="AA67" i="99" s="1"/>
  <c r="AL67" i="99" s="1"/>
  <c r="B38" i="99"/>
  <c r="B67" i="99" s="1"/>
  <c r="H67" i="99" s="1"/>
  <c r="R67" i="99" s="1"/>
  <c r="X67" i="99" s="1"/>
  <c r="AI67" i="99" s="1"/>
  <c r="K5" i="99"/>
  <c r="U5" i="99" s="1"/>
  <c r="AA5" i="99" s="1"/>
  <c r="AL5" i="99" s="1"/>
  <c r="H5" i="99"/>
  <c r="R5" i="99" s="1"/>
  <c r="X5" i="99" s="1"/>
  <c r="AI5" i="99" s="1"/>
  <c r="H44" i="98"/>
  <c r="E44" i="98"/>
  <c r="O25" i="98"/>
  <c r="H25" i="98"/>
  <c r="E25" i="98"/>
  <c r="E24" i="98"/>
  <c r="E43" i="98" s="1"/>
  <c r="O6" i="98"/>
  <c r="E38" i="97"/>
  <c r="B38" i="97"/>
  <c r="B67" i="97" s="1"/>
  <c r="H67" i="97" s="1"/>
  <c r="R67" i="97" s="1"/>
  <c r="X67" i="97" s="1"/>
  <c r="AI67" i="97" s="1"/>
  <c r="K5" i="97"/>
  <c r="U5" i="97" s="1"/>
  <c r="AA5" i="97" s="1"/>
  <c r="AL5" i="97" s="1"/>
  <c r="H5" i="97"/>
  <c r="R5" i="97" s="1"/>
  <c r="X5" i="97" s="1"/>
  <c r="AI5" i="97" s="1"/>
  <c r="H44" i="96"/>
  <c r="E44" i="96"/>
  <c r="O25" i="96"/>
  <c r="E24" i="96"/>
  <c r="E43" i="96" s="1"/>
  <c r="H25" i="96"/>
  <c r="E25" i="96"/>
  <c r="O6" i="96"/>
  <c r="E67" i="94"/>
  <c r="K67" i="94" s="1"/>
  <c r="U67" i="94" s="1"/>
  <c r="AA67" i="94" s="1"/>
  <c r="AL67" i="94" s="1"/>
  <c r="B67" i="94"/>
  <c r="H67" i="94" s="1"/>
  <c r="R67" i="94" s="1"/>
  <c r="X67" i="94" s="1"/>
  <c r="AI67" i="94" s="1"/>
  <c r="E38" i="94"/>
  <c r="K38" i="94" s="1"/>
  <c r="U38" i="94" s="1"/>
  <c r="AA38" i="94" s="1"/>
  <c r="AL38" i="94" s="1"/>
  <c r="B38" i="94"/>
  <c r="H38" i="94" s="1"/>
  <c r="R38" i="94" s="1"/>
  <c r="X38" i="94" s="1"/>
  <c r="K5" i="94"/>
  <c r="U5" i="94" s="1"/>
  <c r="AA5" i="94" s="1"/>
  <c r="AL5" i="94" s="1"/>
  <c r="H5" i="94"/>
  <c r="R5" i="94" s="1"/>
  <c r="X5" i="94" s="1"/>
  <c r="AI5" i="94" s="1"/>
  <c r="H44" i="95"/>
  <c r="E44" i="95"/>
  <c r="E43" i="95"/>
  <c r="O25" i="95"/>
  <c r="H25" i="95"/>
  <c r="E25" i="95"/>
  <c r="E24" i="95"/>
  <c r="O6" i="95"/>
  <c r="E38" i="36"/>
  <c r="K38" i="36" s="1"/>
  <c r="U38" i="36" s="1"/>
  <c r="AA38" i="36" s="1"/>
  <c r="B38" i="36"/>
  <c r="H38" i="36" s="1"/>
  <c r="R5" i="36"/>
  <c r="K5" i="36"/>
  <c r="U5" i="36" s="1"/>
  <c r="AA5" i="36" s="1"/>
  <c r="AL5" i="36" s="1"/>
  <c r="H5" i="36"/>
  <c r="H44" i="71"/>
  <c r="E44" i="71"/>
  <c r="E43" i="71"/>
  <c r="E24" i="71"/>
  <c r="H25" i="71"/>
  <c r="E25" i="71"/>
  <c r="O6" i="71"/>
  <c r="O25" i="71" s="1"/>
  <c r="L6" i="71"/>
  <c r="L25" i="71" s="1"/>
  <c r="Q15" i="100"/>
  <c r="Q14" i="100"/>
  <c r="Q13" i="100"/>
  <c r="N14" i="100"/>
  <c r="N15" i="100"/>
  <c r="N13" i="100"/>
  <c r="N14" i="98"/>
  <c r="N15" i="98"/>
  <c r="N13" i="98"/>
  <c r="AI72" i="97"/>
  <c r="AJ72" i="97"/>
  <c r="AK72" i="97"/>
  <c r="AL72" i="97"/>
  <c r="AM72" i="97"/>
  <c r="AN72" i="97"/>
  <c r="AI73" i="97"/>
  <c r="AJ73" i="97"/>
  <c r="AK73" i="97"/>
  <c r="AL73" i="97"/>
  <c r="AM73" i="97"/>
  <c r="AN73" i="97"/>
  <c r="AI74" i="97"/>
  <c r="AJ74" i="97"/>
  <c r="AK74" i="97"/>
  <c r="AL74" i="97"/>
  <c r="AM74" i="97"/>
  <c r="AN74" i="97"/>
  <c r="AE72" i="97"/>
  <c r="AF72" i="97"/>
  <c r="AG72" i="97"/>
  <c r="AE73" i="97"/>
  <c r="AF73" i="97"/>
  <c r="AG73" i="97"/>
  <c r="AE74" i="97"/>
  <c r="AF74" i="97"/>
  <c r="AG74" i="97"/>
  <c r="Q34" i="96"/>
  <c r="Q33" i="96"/>
  <c r="Q32" i="96"/>
  <c r="S29" i="96"/>
  <c r="N33" i="96"/>
  <c r="N34" i="96"/>
  <c r="N32" i="96"/>
  <c r="N14" i="95"/>
  <c r="N15" i="95"/>
  <c r="N13" i="95"/>
  <c r="P83" i="70" l="1"/>
  <c r="F55" i="66"/>
  <c r="AP85" i="101"/>
  <c r="AP81" i="101"/>
  <c r="AQ88" i="101"/>
  <c r="AO82" i="101"/>
  <c r="AP58" i="101"/>
  <c r="AO58" i="101"/>
  <c r="AP59" i="101"/>
  <c r="AO59" i="101"/>
  <c r="AO92" i="99"/>
  <c r="P92" i="86"/>
  <c r="P90" i="86"/>
  <c r="P22" i="66"/>
  <c r="AP87" i="101"/>
  <c r="AP86" i="101"/>
  <c r="AQ84" i="101"/>
  <c r="AQ81" i="101"/>
  <c r="AQ95" i="101"/>
  <c r="AQ86" i="101"/>
  <c r="AQ85" i="101"/>
  <c r="AP84" i="101"/>
  <c r="AO84" i="101"/>
  <c r="AO81" i="101"/>
  <c r="AQ87" i="101"/>
  <c r="AP95" i="101"/>
  <c r="AP88" i="101"/>
  <c r="AO88" i="101"/>
  <c r="AO85" i="101"/>
  <c r="AQ83" i="101"/>
  <c r="AP83" i="101"/>
  <c r="P88" i="86"/>
  <c r="P86" i="86"/>
  <c r="P87" i="86"/>
  <c r="BF11" i="92"/>
  <c r="BF10" i="92"/>
  <c r="BF33" i="91"/>
  <c r="BE41" i="91"/>
  <c r="BD41" i="91"/>
  <c r="BF54" i="91"/>
  <c r="BF55" i="91"/>
  <c r="AM64" i="92"/>
  <c r="BC63" i="92"/>
  <c r="P74" i="66"/>
  <c r="AO95" i="101"/>
  <c r="P82" i="70"/>
  <c r="P13" i="70"/>
  <c r="P12" i="70"/>
  <c r="P72" i="66"/>
  <c r="L55" i="66"/>
  <c r="AO77" i="101"/>
  <c r="AP80" i="101"/>
  <c r="AO78" i="101"/>
  <c r="AO79" i="101"/>
  <c r="AP95" i="99"/>
  <c r="AP94" i="99"/>
  <c r="AO95" i="99"/>
  <c r="BF31" i="91"/>
  <c r="BF32" i="91"/>
  <c r="P81" i="70"/>
  <c r="P29" i="70"/>
  <c r="P25" i="70"/>
  <c r="P21" i="70"/>
  <c r="P17" i="70"/>
  <c r="P28" i="70"/>
  <c r="P26" i="70"/>
  <c r="P24" i="70"/>
  <c r="P22" i="70"/>
  <c r="P19" i="66"/>
  <c r="AO80" i="101"/>
  <c r="AQ94" i="99"/>
  <c r="P77" i="70"/>
  <c r="AQ93" i="99"/>
  <c r="AQ91" i="99"/>
  <c r="AQ95" i="99"/>
  <c r="AO90" i="99"/>
  <c r="AQ89" i="99"/>
  <c r="AO94" i="99"/>
  <c r="AQ59" i="99"/>
  <c r="AP77" i="101"/>
  <c r="AQ80" i="101"/>
  <c r="AQ78" i="101"/>
  <c r="AP79" i="101"/>
  <c r="AP78" i="101"/>
  <c r="AQ79" i="101"/>
  <c r="P86" i="68"/>
  <c r="P84" i="68"/>
  <c r="H67" i="36"/>
  <c r="B96" i="94"/>
  <c r="BD19" i="91"/>
  <c r="BF53" i="91"/>
  <c r="P80" i="70"/>
  <c r="P78" i="70"/>
  <c r="P72" i="70"/>
  <c r="P79" i="70"/>
  <c r="P27" i="70"/>
  <c r="P23" i="70"/>
  <c r="P87" i="68"/>
  <c r="N84" i="94"/>
  <c r="AL84" i="94"/>
  <c r="AO84" i="94" s="1"/>
  <c r="O85" i="94"/>
  <c r="AQ77" i="101"/>
  <c r="AP54" i="99"/>
  <c r="AO61" i="99"/>
  <c r="AP58" i="99"/>
  <c r="AO57" i="99"/>
  <c r="AQ55" i="99"/>
  <c r="N85" i="94"/>
  <c r="AL85" i="94"/>
  <c r="AO85" i="94" s="1"/>
  <c r="AQ85" i="94"/>
  <c r="AP84" i="94"/>
  <c r="AP85" i="94"/>
  <c r="P84" i="94"/>
  <c r="P85" i="94"/>
  <c r="O84" i="94"/>
  <c r="BF9" i="92"/>
  <c r="P75" i="70"/>
  <c r="P73" i="70"/>
  <c r="P76" i="70"/>
  <c r="P74" i="70"/>
  <c r="P19" i="70"/>
  <c r="P31" i="70"/>
  <c r="P20" i="70"/>
  <c r="P18" i="70"/>
  <c r="P15" i="70"/>
  <c r="P30" i="70"/>
  <c r="P16" i="70"/>
  <c r="P14" i="70"/>
  <c r="P85" i="68"/>
  <c r="AP93" i="99"/>
  <c r="AP91" i="99"/>
  <c r="AO93" i="99"/>
  <c r="AQ92" i="99"/>
  <c r="AQ90" i="99"/>
  <c r="AO89" i="99"/>
  <c r="AP89" i="99"/>
  <c r="AP92" i="99"/>
  <c r="AP90" i="99"/>
  <c r="AQ58" i="99"/>
  <c r="AO60" i="99"/>
  <c r="AP57" i="99"/>
  <c r="AQ54" i="99"/>
  <c r="AQ60" i="99"/>
  <c r="AP59" i="99"/>
  <c r="AO58" i="99"/>
  <c r="AQ56" i="99"/>
  <c r="AP55" i="99"/>
  <c r="AO54" i="99"/>
  <c r="AP61" i="99"/>
  <c r="AO56" i="99"/>
  <c r="AQ84" i="94"/>
  <c r="AL38" i="36"/>
  <c r="X38" i="36"/>
  <c r="AI38" i="36" s="1"/>
  <c r="R38" i="36"/>
  <c r="P93" i="86"/>
  <c r="BD63" i="91"/>
  <c r="E67" i="101"/>
  <c r="K67" i="101" s="1"/>
  <c r="U67" i="101" s="1"/>
  <c r="AA67" i="101" s="1"/>
  <c r="AL67" i="101" s="1"/>
  <c r="K38" i="101"/>
  <c r="U38" i="101" s="1"/>
  <c r="AA38" i="101" s="1"/>
  <c r="AL38" i="101" s="1"/>
  <c r="B67" i="101"/>
  <c r="H67" i="101" s="1"/>
  <c r="R67" i="101" s="1"/>
  <c r="X67" i="101" s="1"/>
  <c r="AI67" i="101" s="1"/>
  <c r="H38" i="101"/>
  <c r="R38" i="101" s="1"/>
  <c r="X38" i="101" s="1"/>
  <c r="AI38" i="101" s="1"/>
  <c r="AO72" i="97"/>
  <c r="E67" i="97"/>
  <c r="K67" i="97" s="1"/>
  <c r="U67" i="97" s="1"/>
  <c r="AA67" i="97" s="1"/>
  <c r="AL67" i="97" s="1"/>
  <c r="K38" i="97"/>
  <c r="U38" i="97" s="1"/>
  <c r="AA38" i="97" s="1"/>
  <c r="AL38" i="97" s="1"/>
  <c r="BC67" i="92"/>
  <c r="BC65" i="92"/>
  <c r="BE19" i="92"/>
  <c r="BC23" i="92"/>
  <c r="BC22" i="92"/>
  <c r="BC63" i="91"/>
  <c r="BC65" i="91"/>
  <c r="BC64" i="91"/>
  <c r="BC67" i="91"/>
  <c r="H38" i="99"/>
  <c r="R38" i="99" s="1"/>
  <c r="X38" i="99" s="1"/>
  <c r="AI38" i="99" s="1"/>
  <c r="K38" i="99"/>
  <c r="U38" i="99" s="1"/>
  <c r="AA38" i="99" s="1"/>
  <c r="AL38" i="99" s="1"/>
  <c r="AQ72" i="97"/>
  <c r="H38" i="97"/>
  <c r="R38" i="97" s="1"/>
  <c r="X38" i="97" s="1"/>
  <c r="AI38" i="97" s="1"/>
  <c r="AP73" i="97"/>
  <c r="AO73" i="97"/>
  <c r="AO74" i="97"/>
  <c r="AQ74" i="97"/>
  <c r="AP74" i="97"/>
  <c r="AQ73" i="97"/>
  <c r="AP72" i="97"/>
  <c r="AI72" i="36"/>
  <c r="AJ72" i="36"/>
  <c r="AK72" i="36"/>
  <c r="AL72" i="36"/>
  <c r="AM72" i="36"/>
  <c r="AN72" i="36"/>
  <c r="AI73" i="36"/>
  <c r="AJ73" i="36"/>
  <c r="AK73" i="36"/>
  <c r="AL73" i="36"/>
  <c r="AM73" i="36"/>
  <c r="AN73" i="36"/>
  <c r="AE72" i="36"/>
  <c r="AF72" i="36"/>
  <c r="AG72" i="36"/>
  <c r="AE73" i="36"/>
  <c r="AF73" i="36"/>
  <c r="AG73" i="36"/>
  <c r="N14" i="71"/>
  <c r="N15" i="71"/>
  <c r="N13" i="71"/>
  <c r="Q14" i="71"/>
  <c r="Q15" i="71"/>
  <c r="Q13" i="71"/>
  <c r="W20" i="87"/>
  <c r="AQ73" i="36" l="1"/>
  <c r="AO72" i="36"/>
  <c r="AQ72" i="36"/>
  <c r="AO73" i="36"/>
  <c r="AP73" i="36"/>
  <c r="AP72" i="36"/>
  <c r="AL45" i="91"/>
  <c r="AE72" i="101"/>
  <c r="AF72" i="101"/>
  <c r="AG72" i="101"/>
  <c r="AI72" i="101"/>
  <c r="AJ72" i="101"/>
  <c r="AK72" i="101"/>
  <c r="AL72" i="101"/>
  <c r="AM72" i="101"/>
  <c r="AN72" i="101"/>
  <c r="AE73" i="101"/>
  <c r="AF73" i="101"/>
  <c r="AG73" i="101"/>
  <c r="AI73" i="101"/>
  <c r="AJ73" i="101"/>
  <c r="AK73" i="101"/>
  <c r="AL73" i="101"/>
  <c r="AM73" i="101"/>
  <c r="AN73" i="101"/>
  <c r="AE72" i="99"/>
  <c r="AF72" i="99"/>
  <c r="AG72" i="99"/>
  <c r="AI72" i="99"/>
  <c r="AJ72" i="99"/>
  <c r="AK72" i="99"/>
  <c r="AL72" i="99"/>
  <c r="AM72" i="99"/>
  <c r="AN72" i="99"/>
  <c r="AE73" i="99"/>
  <c r="AF73" i="99"/>
  <c r="AG73" i="99"/>
  <c r="AI73" i="99"/>
  <c r="AJ73" i="99"/>
  <c r="AK73" i="99"/>
  <c r="AL73" i="99"/>
  <c r="AM73" i="99"/>
  <c r="AN73" i="99"/>
  <c r="AE74" i="99"/>
  <c r="AF74" i="99"/>
  <c r="AG74" i="99"/>
  <c r="AI74" i="99"/>
  <c r="AJ74" i="99"/>
  <c r="AK74" i="99"/>
  <c r="AL74" i="99"/>
  <c r="AM74" i="99"/>
  <c r="AN74" i="99"/>
  <c r="AI72" i="94"/>
  <c r="AJ72" i="94"/>
  <c r="AK72" i="94"/>
  <c r="AL72" i="94"/>
  <c r="AM72" i="94"/>
  <c r="AN72" i="94"/>
  <c r="AI73" i="94"/>
  <c r="AJ73" i="94"/>
  <c r="AK73" i="94"/>
  <c r="AL73" i="94"/>
  <c r="AM73" i="94"/>
  <c r="AN73" i="94"/>
  <c r="AI74" i="94"/>
  <c r="AJ74" i="94"/>
  <c r="AK74" i="94"/>
  <c r="AL74" i="94"/>
  <c r="AM74" i="94"/>
  <c r="AN74" i="94"/>
  <c r="AE72" i="94"/>
  <c r="AF72" i="94"/>
  <c r="AG72" i="94"/>
  <c r="AE73" i="94"/>
  <c r="AF73" i="94"/>
  <c r="AG73" i="94"/>
  <c r="AE74" i="94"/>
  <c r="AF74" i="94"/>
  <c r="AG74" i="94"/>
  <c r="N94" i="86"/>
  <c r="O94" i="86"/>
  <c r="D33" i="93"/>
  <c r="C33" i="93"/>
  <c r="AG97" i="101"/>
  <c r="AF97" i="101"/>
  <c r="AE97" i="101"/>
  <c r="P97" i="101"/>
  <c r="O97" i="101"/>
  <c r="N97" i="101"/>
  <c r="W96" i="101"/>
  <c r="AC96" i="101" s="1"/>
  <c r="V96" i="101"/>
  <c r="U96" i="101"/>
  <c r="T96" i="101"/>
  <c r="S96" i="101"/>
  <c r="Y96" i="101" s="1"/>
  <c r="R96" i="101"/>
  <c r="G96" i="101"/>
  <c r="F96" i="101"/>
  <c r="E96" i="101"/>
  <c r="D96" i="101"/>
  <c r="C96" i="101"/>
  <c r="B96" i="101"/>
  <c r="AC95" i="101"/>
  <c r="AB95" i="101"/>
  <c r="AA95" i="101"/>
  <c r="Z95" i="101"/>
  <c r="Y95" i="101"/>
  <c r="X95" i="101"/>
  <c r="M95" i="101"/>
  <c r="L95" i="101"/>
  <c r="K95" i="101"/>
  <c r="J95" i="101"/>
  <c r="I95" i="101"/>
  <c r="H95" i="101"/>
  <c r="AC94" i="101"/>
  <c r="AB94" i="101"/>
  <c r="AA94" i="101"/>
  <c r="Z94" i="101"/>
  <c r="Y94" i="101"/>
  <c r="X94" i="101"/>
  <c r="M94" i="101"/>
  <c r="L94" i="101"/>
  <c r="K94" i="101"/>
  <c r="J94" i="101"/>
  <c r="I94" i="101"/>
  <c r="H94" i="101"/>
  <c r="AC93" i="101"/>
  <c r="AB93" i="101"/>
  <c r="AA93" i="101"/>
  <c r="Z93" i="101"/>
  <c r="Y93" i="101"/>
  <c r="X93" i="101"/>
  <c r="M93" i="101"/>
  <c r="L93" i="101"/>
  <c r="K93" i="101"/>
  <c r="J93" i="101"/>
  <c r="I93" i="101"/>
  <c r="H93" i="101"/>
  <c r="AC92" i="101"/>
  <c r="AB92" i="101"/>
  <c r="AA92" i="101"/>
  <c r="Z92" i="101"/>
  <c r="Y92" i="101"/>
  <c r="X92" i="101"/>
  <c r="M92" i="101"/>
  <c r="L92" i="101"/>
  <c r="K92" i="101"/>
  <c r="J92" i="101"/>
  <c r="I92" i="101"/>
  <c r="H92" i="101"/>
  <c r="AC91" i="101"/>
  <c r="AB91" i="101"/>
  <c r="AA91" i="101"/>
  <c r="Z91" i="101"/>
  <c r="Y91" i="101"/>
  <c r="X91" i="101"/>
  <c r="M91" i="101"/>
  <c r="L91" i="101"/>
  <c r="K91" i="101"/>
  <c r="J91" i="101"/>
  <c r="I91" i="101"/>
  <c r="H91" i="101"/>
  <c r="AC90" i="101"/>
  <c r="AB90" i="101"/>
  <c r="AA90" i="101"/>
  <c r="Z90" i="101"/>
  <c r="Y90" i="101"/>
  <c r="X90" i="101"/>
  <c r="M90" i="101"/>
  <c r="L90" i="101"/>
  <c r="K90" i="101"/>
  <c r="J90" i="101"/>
  <c r="I90" i="101"/>
  <c r="H90" i="101"/>
  <c r="AC89" i="101"/>
  <c r="AB89" i="101"/>
  <c r="AA89" i="101"/>
  <c r="Z89" i="101"/>
  <c r="Y89" i="101"/>
  <c r="X89" i="101"/>
  <c r="M89" i="101"/>
  <c r="L89" i="101"/>
  <c r="K89" i="101"/>
  <c r="J89" i="101"/>
  <c r="I89" i="101"/>
  <c r="H89" i="101"/>
  <c r="AC88" i="101"/>
  <c r="AB88" i="101"/>
  <c r="AA88" i="101"/>
  <c r="Z88" i="101"/>
  <c r="Y88" i="101"/>
  <c r="X88" i="101"/>
  <c r="M88" i="101"/>
  <c r="L88" i="101"/>
  <c r="K88" i="101"/>
  <c r="J88" i="101"/>
  <c r="I88" i="101"/>
  <c r="H88" i="101"/>
  <c r="AC87" i="101"/>
  <c r="AB87" i="101"/>
  <c r="AA87" i="101"/>
  <c r="Z87" i="101"/>
  <c r="Y87" i="101"/>
  <c r="X87" i="101"/>
  <c r="M87" i="101"/>
  <c r="L87" i="101"/>
  <c r="K87" i="101"/>
  <c r="J87" i="101"/>
  <c r="I87" i="101"/>
  <c r="H87" i="101"/>
  <c r="AC86" i="101"/>
  <c r="AB86" i="101"/>
  <c r="AA86" i="101"/>
  <c r="Z86" i="101"/>
  <c r="Y86" i="101"/>
  <c r="X86" i="101"/>
  <c r="M86" i="101"/>
  <c r="L86" i="101"/>
  <c r="K86" i="101"/>
  <c r="J86" i="101"/>
  <c r="I86" i="101"/>
  <c r="H86" i="101"/>
  <c r="AC85" i="101"/>
  <c r="AB85" i="101"/>
  <c r="AA85" i="101"/>
  <c r="Z85" i="101"/>
  <c r="Y85" i="101"/>
  <c r="X85" i="101"/>
  <c r="M85" i="101"/>
  <c r="L85" i="101"/>
  <c r="K85" i="101"/>
  <c r="J85" i="101"/>
  <c r="I85" i="101"/>
  <c r="H85" i="101"/>
  <c r="AC84" i="101"/>
  <c r="AB84" i="101"/>
  <c r="AA84" i="101"/>
  <c r="Z84" i="101"/>
  <c r="Y84" i="101"/>
  <c r="X84" i="101"/>
  <c r="M84" i="101"/>
  <c r="L84" i="101"/>
  <c r="K84" i="101"/>
  <c r="J84" i="101"/>
  <c r="I84" i="101"/>
  <c r="H84" i="101"/>
  <c r="AC83" i="101"/>
  <c r="AB83" i="101"/>
  <c r="AA83" i="101"/>
  <c r="Z83" i="101"/>
  <c r="Y83" i="101"/>
  <c r="X83" i="101"/>
  <c r="M83" i="101"/>
  <c r="L83" i="101"/>
  <c r="K83" i="101"/>
  <c r="J83" i="101"/>
  <c r="I83" i="101"/>
  <c r="H83" i="101"/>
  <c r="AC82" i="101"/>
  <c r="AB82" i="101"/>
  <c r="AA82" i="101"/>
  <c r="Z82" i="101"/>
  <c r="Y82" i="101"/>
  <c r="X82" i="101"/>
  <c r="M82" i="101"/>
  <c r="L82" i="101"/>
  <c r="K82" i="101"/>
  <c r="J82" i="101"/>
  <c r="I82" i="101"/>
  <c r="H82" i="101"/>
  <c r="AC81" i="101"/>
  <c r="AB81" i="101"/>
  <c r="AA81" i="101"/>
  <c r="Z81" i="101"/>
  <c r="Y81" i="101"/>
  <c r="X81" i="101"/>
  <c r="M81" i="101"/>
  <c r="L81" i="101"/>
  <c r="K81" i="101"/>
  <c r="J81" i="101"/>
  <c r="I81" i="101"/>
  <c r="H81" i="101"/>
  <c r="AC80" i="101"/>
  <c r="AB80" i="101"/>
  <c r="AA80" i="101"/>
  <c r="Z80" i="101"/>
  <c r="Y80" i="101"/>
  <c r="X80" i="101"/>
  <c r="M80" i="101"/>
  <c r="L80" i="101"/>
  <c r="K80" i="101"/>
  <c r="J80" i="101"/>
  <c r="I80" i="101"/>
  <c r="H80" i="101"/>
  <c r="AC79" i="101"/>
  <c r="AB79" i="101"/>
  <c r="AA79" i="101"/>
  <c r="Z79" i="101"/>
  <c r="Y79" i="101"/>
  <c r="X79" i="101"/>
  <c r="M79" i="101"/>
  <c r="L79" i="101"/>
  <c r="K79" i="101"/>
  <c r="J79" i="101"/>
  <c r="I79" i="101"/>
  <c r="H79" i="101"/>
  <c r="AG78" i="101"/>
  <c r="AF78" i="101"/>
  <c r="AC78" i="101"/>
  <c r="AB78" i="101"/>
  <c r="AA78" i="101"/>
  <c r="Z78" i="101"/>
  <c r="Y78" i="101"/>
  <c r="X78" i="101"/>
  <c r="M78" i="101"/>
  <c r="L78" i="101"/>
  <c r="K78" i="101"/>
  <c r="J78" i="101"/>
  <c r="I78" i="101"/>
  <c r="H78" i="101"/>
  <c r="AG77" i="101"/>
  <c r="AF77" i="101"/>
  <c r="AE77" i="101"/>
  <c r="AC77" i="101"/>
  <c r="AB77" i="101"/>
  <c r="AA77" i="101"/>
  <c r="Z77" i="101"/>
  <c r="Y77" i="101"/>
  <c r="X77" i="101"/>
  <c r="P77" i="101"/>
  <c r="O77" i="101"/>
  <c r="N77" i="101"/>
  <c r="M77" i="101"/>
  <c r="L77" i="101"/>
  <c r="K77" i="101"/>
  <c r="J77" i="101"/>
  <c r="I77" i="101"/>
  <c r="H77" i="101"/>
  <c r="AN76" i="101"/>
  <c r="AM76" i="101"/>
  <c r="AL76" i="101"/>
  <c r="AK76" i="101"/>
  <c r="AJ76" i="101"/>
  <c r="AI76" i="101"/>
  <c r="AG76" i="101"/>
  <c r="AF76" i="101"/>
  <c r="AE76" i="101"/>
  <c r="AC76" i="101"/>
  <c r="AB76" i="101"/>
  <c r="AA76" i="101"/>
  <c r="Z76" i="101"/>
  <c r="Y76" i="101"/>
  <c r="X76" i="101"/>
  <c r="P76" i="101"/>
  <c r="O76" i="101"/>
  <c r="N76" i="101"/>
  <c r="M76" i="101"/>
  <c r="L76" i="101"/>
  <c r="K76" i="101"/>
  <c r="J76" i="101"/>
  <c r="I76" i="101"/>
  <c r="H76" i="101"/>
  <c r="AN75" i="101"/>
  <c r="AM75" i="101"/>
  <c r="AL75" i="101"/>
  <c r="AK75" i="101"/>
  <c r="AJ75" i="101"/>
  <c r="AI75" i="101"/>
  <c r="AG75" i="101"/>
  <c r="AF75" i="101"/>
  <c r="AE75" i="101"/>
  <c r="AC75" i="101"/>
  <c r="AB75" i="101"/>
  <c r="AA75" i="101"/>
  <c r="Z75" i="101"/>
  <c r="Y75" i="101"/>
  <c r="X75" i="101"/>
  <c r="P75" i="101"/>
  <c r="O75" i="101"/>
  <c r="N75" i="101"/>
  <c r="M75" i="101"/>
  <c r="L75" i="101"/>
  <c r="K75" i="101"/>
  <c r="J75" i="101"/>
  <c r="I75" i="101"/>
  <c r="H75" i="101"/>
  <c r="AN74" i="101"/>
  <c r="AM74" i="101"/>
  <c r="AL74" i="101"/>
  <c r="AK74" i="101"/>
  <c r="AJ74" i="101"/>
  <c r="AI74" i="101"/>
  <c r="AG74" i="101"/>
  <c r="AF74" i="101"/>
  <c r="AE74" i="101"/>
  <c r="AC74" i="101"/>
  <c r="AB74" i="101"/>
  <c r="AA74" i="101"/>
  <c r="Z74" i="101"/>
  <c r="Y74" i="101"/>
  <c r="X74" i="101"/>
  <c r="P74" i="101"/>
  <c r="O74" i="101"/>
  <c r="N74" i="101"/>
  <c r="M74" i="101"/>
  <c r="L74" i="101"/>
  <c r="K74" i="101"/>
  <c r="J74" i="101"/>
  <c r="I74" i="101"/>
  <c r="H74" i="101"/>
  <c r="AC73" i="101"/>
  <c r="AB73" i="101"/>
  <c r="AA73" i="101"/>
  <c r="Z73" i="101"/>
  <c r="Y73" i="101"/>
  <c r="X73" i="101"/>
  <c r="P73" i="101"/>
  <c r="O73" i="101"/>
  <c r="N73" i="101"/>
  <c r="M73" i="101"/>
  <c r="L73" i="101"/>
  <c r="K73" i="101"/>
  <c r="J73" i="101"/>
  <c r="I73" i="101"/>
  <c r="H73" i="101"/>
  <c r="AC72" i="101"/>
  <c r="AB72" i="101"/>
  <c r="AA72" i="101"/>
  <c r="Z72" i="101"/>
  <c r="Y72" i="101"/>
  <c r="X72" i="101"/>
  <c r="P72" i="101"/>
  <c r="O72" i="101"/>
  <c r="N72" i="101"/>
  <c r="M72" i="101"/>
  <c r="L72" i="101"/>
  <c r="K72" i="101"/>
  <c r="J72" i="101"/>
  <c r="I72" i="101"/>
  <c r="H72" i="101"/>
  <c r="AN71" i="101"/>
  <c r="AM71" i="101"/>
  <c r="AL71" i="101"/>
  <c r="AK71" i="101"/>
  <c r="AJ71" i="101"/>
  <c r="AI71" i="101"/>
  <c r="AG71" i="101"/>
  <c r="AF71" i="101"/>
  <c r="AE71" i="101"/>
  <c r="AC71" i="101"/>
  <c r="AB71" i="101"/>
  <c r="AA71" i="101"/>
  <c r="Z71" i="101"/>
  <c r="Y71" i="101"/>
  <c r="X71" i="101"/>
  <c r="P71" i="101"/>
  <c r="O71" i="101"/>
  <c r="N71" i="101"/>
  <c r="M71" i="101"/>
  <c r="L71" i="101"/>
  <c r="K71" i="101"/>
  <c r="J71" i="101"/>
  <c r="I71" i="101"/>
  <c r="H71" i="101"/>
  <c r="AN70" i="101"/>
  <c r="AM70" i="101"/>
  <c r="AL70" i="101"/>
  <c r="AK70" i="101"/>
  <c r="AJ70" i="101"/>
  <c r="AI70" i="101"/>
  <c r="AG70" i="101"/>
  <c r="AF70" i="101"/>
  <c r="AE70" i="101"/>
  <c r="AC70" i="101"/>
  <c r="AB70" i="101"/>
  <c r="AA70" i="101"/>
  <c r="Z70" i="101"/>
  <c r="Y70" i="101"/>
  <c r="X70" i="101"/>
  <c r="P70" i="101"/>
  <c r="O70" i="101"/>
  <c r="N70" i="101"/>
  <c r="M70" i="101"/>
  <c r="L70" i="101"/>
  <c r="K70" i="101"/>
  <c r="J70" i="101"/>
  <c r="I70" i="101"/>
  <c r="H70" i="101"/>
  <c r="AN69" i="101"/>
  <c r="AM69" i="101"/>
  <c r="AL69" i="101"/>
  <c r="AK69" i="101"/>
  <c r="AJ69" i="101"/>
  <c r="AI69" i="101"/>
  <c r="AG69" i="101"/>
  <c r="AF69" i="101"/>
  <c r="AE69" i="101"/>
  <c r="AC69" i="101"/>
  <c r="AB69" i="101"/>
  <c r="AA69" i="101"/>
  <c r="Z69" i="101"/>
  <c r="Y69" i="101"/>
  <c r="X69" i="101"/>
  <c r="P69" i="101"/>
  <c r="O69" i="101"/>
  <c r="N69" i="101"/>
  <c r="M69" i="101"/>
  <c r="L69" i="101"/>
  <c r="K69" i="101"/>
  <c r="J69" i="101"/>
  <c r="I69" i="101"/>
  <c r="H69" i="101"/>
  <c r="AN63" i="101"/>
  <c r="AM63" i="101"/>
  <c r="AL63" i="101"/>
  <c r="AK63" i="101"/>
  <c r="AJ63" i="101"/>
  <c r="AI63" i="101"/>
  <c r="AG63" i="101"/>
  <c r="AF63" i="101"/>
  <c r="AE63" i="101"/>
  <c r="P63" i="101"/>
  <c r="O63" i="101"/>
  <c r="N63" i="101"/>
  <c r="AB62" i="101"/>
  <c r="Z62" i="101"/>
  <c r="X62" i="101"/>
  <c r="K62" i="101"/>
  <c r="J62" i="101"/>
  <c r="I62" i="101"/>
  <c r="AN61" i="101"/>
  <c r="AQ61" i="101" s="1"/>
  <c r="AM61" i="101"/>
  <c r="AP61" i="101" s="1"/>
  <c r="AL61" i="101"/>
  <c r="AO61" i="101" s="1"/>
  <c r="AG61" i="101"/>
  <c r="AF61" i="101"/>
  <c r="AE61" i="101"/>
  <c r="AC61" i="101"/>
  <c r="AB61" i="101"/>
  <c r="AA61" i="101"/>
  <c r="Z61" i="101"/>
  <c r="Y61" i="101"/>
  <c r="M61" i="101"/>
  <c r="L61" i="101"/>
  <c r="K61" i="101"/>
  <c r="J61" i="101"/>
  <c r="I61" i="101"/>
  <c r="H61" i="101"/>
  <c r="AN60" i="101"/>
  <c r="AQ60" i="101" s="1"/>
  <c r="AM60" i="101"/>
  <c r="AP60" i="101" s="1"/>
  <c r="AL60" i="101"/>
  <c r="AO60" i="101" s="1"/>
  <c r="AC60" i="101"/>
  <c r="AB60" i="101"/>
  <c r="AA60" i="101"/>
  <c r="Z60" i="101"/>
  <c r="Y60" i="101"/>
  <c r="M60" i="101"/>
  <c r="L60" i="101"/>
  <c r="K60" i="101"/>
  <c r="J60" i="101"/>
  <c r="I60" i="101"/>
  <c r="H60" i="101"/>
  <c r="AC59" i="101"/>
  <c r="AB59" i="101"/>
  <c r="AA59" i="101"/>
  <c r="Z59" i="101"/>
  <c r="Y59" i="101"/>
  <c r="M59" i="101"/>
  <c r="L59" i="101"/>
  <c r="K59" i="101"/>
  <c r="J59" i="101"/>
  <c r="I59" i="101"/>
  <c r="H59" i="101"/>
  <c r="AC58" i="101"/>
  <c r="AB58" i="101"/>
  <c r="AA58" i="101"/>
  <c r="Z58" i="101"/>
  <c r="Y58" i="101"/>
  <c r="M58" i="101"/>
  <c r="L58" i="101"/>
  <c r="K58" i="101"/>
  <c r="J58" i="101"/>
  <c r="I58" i="101"/>
  <c r="H58" i="101"/>
  <c r="AN57" i="101"/>
  <c r="AQ57" i="101" s="1"/>
  <c r="AM57" i="101"/>
  <c r="AP57" i="101" s="1"/>
  <c r="AL57" i="101"/>
  <c r="AO57" i="101" s="1"/>
  <c r="AC57" i="101"/>
  <c r="AB57" i="101"/>
  <c r="AA57" i="101"/>
  <c r="Z57" i="101"/>
  <c r="Y57" i="101"/>
  <c r="M57" i="101"/>
  <c r="L57" i="101"/>
  <c r="K57" i="101"/>
  <c r="J57" i="101"/>
  <c r="I57" i="101"/>
  <c r="H57" i="101"/>
  <c r="AN56" i="101"/>
  <c r="AQ56" i="101" s="1"/>
  <c r="AM56" i="101"/>
  <c r="AP56" i="101" s="1"/>
  <c r="AL56" i="101"/>
  <c r="AO56" i="101" s="1"/>
  <c r="AC56" i="101"/>
  <c r="AB56" i="101"/>
  <c r="AA56" i="101"/>
  <c r="Z56" i="101"/>
  <c r="Y56" i="101"/>
  <c r="M56" i="101"/>
  <c r="L56" i="101"/>
  <c r="K56" i="101"/>
  <c r="J56" i="101"/>
  <c r="I56" i="101"/>
  <c r="H56" i="101"/>
  <c r="AN55" i="101"/>
  <c r="AQ55" i="101" s="1"/>
  <c r="AM55" i="101"/>
  <c r="AP55" i="101" s="1"/>
  <c r="AL55" i="101"/>
  <c r="AO55" i="101" s="1"/>
  <c r="AC55" i="101"/>
  <c r="AB55" i="101"/>
  <c r="AA55" i="101"/>
  <c r="Z55" i="101"/>
  <c r="Y55" i="101"/>
  <c r="M55" i="101"/>
  <c r="L55" i="101"/>
  <c r="K55" i="101"/>
  <c r="J55" i="101"/>
  <c r="I55" i="101"/>
  <c r="H55" i="101"/>
  <c r="AN54" i="101"/>
  <c r="AQ54" i="101" s="1"/>
  <c r="AM54" i="101"/>
  <c r="AP54" i="101" s="1"/>
  <c r="AL54" i="101"/>
  <c r="AO54" i="101" s="1"/>
  <c r="AC54" i="101"/>
  <c r="AB54" i="101"/>
  <c r="AA54" i="101"/>
  <c r="Z54" i="101"/>
  <c r="Y54" i="101"/>
  <c r="M54" i="101"/>
  <c r="L54" i="101"/>
  <c r="K54" i="101"/>
  <c r="J54" i="101"/>
  <c r="I54" i="101"/>
  <c r="H54" i="101"/>
  <c r="AN53" i="101"/>
  <c r="AM53" i="101"/>
  <c r="AL53" i="101"/>
  <c r="AK53" i="101"/>
  <c r="AJ53" i="101"/>
  <c r="AI53" i="101"/>
  <c r="AC53" i="101"/>
  <c r="AB53" i="101"/>
  <c r="AA53" i="101"/>
  <c r="Z53" i="101"/>
  <c r="Y53" i="101"/>
  <c r="P53" i="101"/>
  <c r="O53" i="101"/>
  <c r="N53" i="101"/>
  <c r="M53" i="101"/>
  <c r="L53" i="101"/>
  <c r="K53" i="101"/>
  <c r="J53" i="101"/>
  <c r="I53" i="101"/>
  <c r="H53" i="101"/>
  <c r="AN52" i="101"/>
  <c r="AM52" i="101"/>
  <c r="AL52" i="101"/>
  <c r="AK52" i="101"/>
  <c r="AJ52" i="101"/>
  <c r="AI52" i="101"/>
  <c r="AG52" i="101"/>
  <c r="AF52" i="101"/>
  <c r="AE52" i="101"/>
  <c r="AC52" i="101"/>
  <c r="AB52" i="101"/>
  <c r="AA52" i="101"/>
  <c r="Z52" i="101"/>
  <c r="Y52" i="101"/>
  <c r="P52" i="101"/>
  <c r="O52" i="101"/>
  <c r="N52" i="101"/>
  <c r="M52" i="101"/>
  <c r="L52" i="101"/>
  <c r="K52" i="101"/>
  <c r="J52" i="101"/>
  <c r="I52" i="101"/>
  <c r="H52" i="101"/>
  <c r="AN51" i="101"/>
  <c r="AM51" i="101"/>
  <c r="AL51" i="101"/>
  <c r="AK51" i="101"/>
  <c r="AJ51" i="101"/>
  <c r="AI51" i="101"/>
  <c r="AG51" i="101"/>
  <c r="AF51" i="101"/>
  <c r="AE51" i="101"/>
  <c r="AC51" i="101"/>
  <c r="AB51" i="101"/>
  <c r="AA51" i="101"/>
  <c r="Z51" i="101"/>
  <c r="Y51" i="101"/>
  <c r="P51" i="101"/>
  <c r="O51" i="101"/>
  <c r="N51" i="101"/>
  <c r="M51" i="101"/>
  <c r="L51" i="101"/>
  <c r="K51" i="101"/>
  <c r="J51" i="101"/>
  <c r="I51" i="101"/>
  <c r="H51" i="101"/>
  <c r="AN50" i="101"/>
  <c r="AM50" i="101"/>
  <c r="AL50" i="101"/>
  <c r="AK50" i="101"/>
  <c r="AJ50" i="101"/>
  <c r="AI50" i="101"/>
  <c r="AG50" i="101"/>
  <c r="AF50" i="101"/>
  <c r="AE50" i="101"/>
  <c r="AC50" i="101"/>
  <c r="AB50" i="101"/>
  <c r="AA50" i="101"/>
  <c r="Z50" i="101"/>
  <c r="Y50" i="101"/>
  <c r="P50" i="101"/>
  <c r="O50" i="101"/>
  <c r="N50" i="101"/>
  <c r="M50" i="101"/>
  <c r="L50" i="101"/>
  <c r="K50" i="101"/>
  <c r="J50" i="101"/>
  <c r="I50" i="101"/>
  <c r="H50" i="101"/>
  <c r="AN49" i="101"/>
  <c r="AM49" i="101"/>
  <c r="AK49" i="101"/>
  <c r="AJ49" i="101"/>
  <c r="AI49" i="101"/>
  <c r="AO49" i="101" s="1"/>
  <c r="AG49" i="101"/>
  <c r="AF49" i="101"/>
  <c r="AE49" i="101"/>
  <c r="AC49" i="101"/>
  <c r="AB49" i="101"/>
  <c r="AA49" i="101"/>
  <c r="Z49" i="101"/>
  <c r="Y49" i="101"/>
  <c r="P49" i="101"/>
  <c r="O49" i="101"/>
  <c r="N49" i="101"/>
  <c r="M49" i="101"/>
  <c r="L49" i="101"/>
  <c r="K49" i="101"/>
  <c r="J49" i="101"/>
  <c r="I49" i="101"/>
  <c r="H49" i="101"/>
  <c r="AN48" i="101"/>
  <c r="AM48" i="101"/>
  <c r="AL48" i="101"/>
  <c r="AK48" i="101"/>
  <c r="AJ48" i="101"/>
  <c r="AI48" i="101"/>
  <c r="AG48" i="101"/>
  <c r="AF48" i="101"/>
  <c r="AE48" i="101"/>
  <c r="AC48" i="101"/>
  <c r="AB48" i="101"/>
  <c r="AA48" i="101"/>
  <c r="Z48" i="101"/>
  <c r="Y48" i="101"/>
  <c r="P48" i="101"/>
  <c r="O48" i="101"/>
  <c r="N48" i="101"/>
  <c r="M48" i="101"/>
  <c r="L48" i="101"/>
  <c r="K48" i="101"/>
  <c r="J48" i="101"/>
  <c r="I48" i="101"/>
  <c r="H48" i="101"/>
  <c r="AN47" i="101"/>
  <c r="AM47" i="101"/>
  <c r="AL47" i="101"/>
  <c r="AK47" i="101"/>
  <c r="AJ47" i="101"/>
  <c r="AI47" i="101"/>
  <c r="AG47" i="101"/>
  <c r="AF47" i="101"/>
  <c r="AE47" i="101"/>
  <c r="AC47" i="101"/>
  <c r="AB47" i="101"/>
  <c r="AA47" i="101"/>
  <c r="Z47" i="101"/>
  <c r="Y47" i="101"/>
  <c r="P47" i="101"/>
  <c r="O47" i="101"/>
  <c r="N47" i="101"/>
  <c r="M47" i="101"/>
  <c r="L47" i="101"/>
  <c r="K47" i="101"/>
  <c r="J47" i="101"/>
  <c r="I47" i="101"/>
  <c r="H47" i="101"/>
  <c r="AN46" i="101"/>
  <c r="AM46" i="101"/>
  <c r="AL46" i="101"/>
  <c r="AK46" i="101"/>
  <c r="AJ46" i="101"/>
  <c r="AI46" i="101"/>
  <c r="AG46" i="101"/>
  <c r="AF46" i="101"/>
  <c r="AE46" i="101"/>
  <c r="AC46" i="101"/>
  <c r="AB46" i="101"/>
  <c r="AA46" i="101"/>
  <c r="Z46" i="101"/>
  <c r="Y46" i="101"/>
  <c r="P46" i="101"/>
  <c r="O46" i="101"/>
  <c r="N46" i="101"/>
  <c r="M46" i="101"/>
  <c r="L46" i="101"/>
  <c r="K46" i="101"/>
  <c r="J46" i="101"/>
  <c r="I46" i="101"/>
  <c r="H46" i="101"/>
  <c r="AN45" i="101"/>
  <c r="AM45" i="101"/>
  <c r="AL45" i="101"/>
  <c r="AK45" i="101"/>
  <c r="AJ45" i="101"/>
  <c r="AI45" i="101"/>
  <c r="AG45" i="101"/>
  <c r="AF45" i="101"/>
  <c r="AE45" i="101"/>
  <c r="AC45" i="101"/>
  <c r="AB45" i="101"/>
  <c r="AA45" i="101"/>
  <c r="Z45" i="101"/>
  <c r="Y45" i="101"/>
  <c r="P45" i="101"/>
  <c r="O45" i="101"/>
  <c r="N45" i="101"/>
  <c r="M45" i="101"/>
  <c r="L45" i="101"/>
  <c r="K45" i="101"/>
  <c r="J45" i="101"/>
  <c r="I45" i="101"/>
  <c r="H45" i="101"/>
  <c r="AN44" i="101"/>
  <c r="AM44" i="101"/>
  <c r="AL44" i="101"/>
  <c r="AK44" i="101"/>
  <c r="AJ44" i="101"/>
  <c r="AI44" i="101"/>
  <c r="AG44" i="101"/>
  <c r="AF44" i="101"/>
  <c r="AE44" i="101"/>
  <c r="AC44" i="101"/>
  <c r="AB44" i="101"/>
  <c r="AA44" i="101"/>
  <c r="Z44" i="101"/>
  <c r="Y44" i="101"/>
  <c r="P44" i="101"/>
  <c r="O44" i="101"/>
  <c r="N44" i="101"/>
  <c r="M44" i="101"/>
  <c r="L44" i="101"/>
  <c r="K44" i="101"/>
  <c r="J44" i="101"/>
  <c r="I44" i="101"/>
  <c r="H44" i="101"/>
  <c r="AN43" i="101"/>
  <c r="AM43" i="101"/>
  <c r="AL43" i="101"/>
  <c r="AK43" i="101"/>
  <c r="AJ43" i="101"/>
  <c r="AI43" i="101"/>
  <c r="AG43" i="101"/>
  <c r="AF43" i="101"/>
  <c r="AE43" i="101"/>
  <c r="AC43" i="101"/>
  <c r="AB43" i="101"/>
  <c r="AA43" i="101"/>
  <c r="Z43" i="101"/>
  <c r="Y43" i="101"/>
  <c r="P43" i="101"/>
  <c r="O43" i="101"/>
  <c r="N43" i="101"/>
  <c r="M43" i="101"/>
  <c r="L43" i="101"/>
  <c r="K43" i="101"/>
  <c r="J43" i="101"/>
  <c r="I43" i="101"/>
  <c r="H43" i="101"/>
  <c r="AN42" i="101"/>
  <c r="AM42" i="101"/>
  <c r="AL42" i="101"/>
  <c r="AK42" i="101"/>
  <c r="AJ42" i="101"/>
  <c r="AI42" i="101"/>
  <c r="AG42" i="101"/>
  <c r="AF42" i="101"/>
  <c r="AE42" i="101"/>
  <c r="AC42" i="101"/>
  <c r="AB42" i="101"/>
  <c r="AA42" i="101"/>
  <c r="Z42" i="101"/>
  <c r="Y42" i="101"/>
  <c r="P42" i="101"/>
  <c r="O42" i="101"/>
  <c r="N42" i="101"/>
  <c r="M42" i="101"/>
  <c r="L42" i="101"/>
  <c r="K42" i="101"/>
  <c r="J42" i="101"/>
  <c r="I42" i="101"/>
  <c r="H42" i="101"/>
  <c r="AN41" i="101"/>
  <c r="AM41" i="101"/>
  <c r="AL41" i="101"/>
  <c r="AK41" i="101"/>
  <c r="AJ41" i="101"/>
  <c r="AI41" i="101"/>
  <c r="AG41" i="101"/>
  <c r="AF41" i="101"/>
  <c r="AE41" i="101"/>
  <c r="AC41" i="101"/>
  <c r="AB41" i="101"/>
  <c r="AA41" i="101"/>
  <c r="Z41" i="101"/>
  <c r="Y41" i="101"/>
  <c r="P41" i="101"/>
  <c r="O41" i="101"/>
  <c r="N41" i="101"/>
  <c r="M41" i="101"/>
  <c r="L41" i="101"/>
  <c r="K41" i="101"/>
  <c r="J41" i="101"/>
  <c r="I41" i="101"/>
  <c r="H41" i="101"/>
  <c r="AN40" i="101"/>
  <c r="AM40" i="101"/>
  <c r="AL40" i="101"/>
  <c r="AK40" i="101"/>
  <c r="AJ40" i="101"/>
  <c r="AI40" i="101"/>
  <c r="AG40" i="101"/>
  <c r="AF40" i="101"/>
  <c r="AE40" i="101"/>
  <c r="AC40" i="101"/>
  <c r="AB40" i="101"/>
  <c r="AA40" i="101"/>
  <c r="Z40" i="101"/>
  <c r="Y40" i="101"/>
  <c r="P40" i="101"/>
  <c r="O40" i="101"/>
  <c r="N40" i="101"/>
  <c r="M40" i="101"/>
  <c r="L40" i="101"/>
  <c r="K40" i="101"/>
  <c r="J40" i="101"/>
  <c r="I40" i="101"/>
  <c r="H40" i="101"/>
  <c r="AN33" i="101"/>
  <c r="AM33" i="101"/>
  <c r="AL33" i="101"/>
  <c r="AK33" i="101"/>
  <c r="AJ33" i="101"/>
  <c r="AI33" i="101"/>
  <c r="AG33" i="101"/>
  <c r="AF33" i="101"/>
  <c r="AE33" i="101"/>
  <c r="P33" i="101"/>
  <c r="O33" i="101"/>
  <c r="N33" i="101"/>
  <c r="W32" i="101"/>
  <c r="AC32" i="101" s="1"/>
  <c r="V32" i="101"/>
  <c r="U32" i="101"/>
  <c r="T32" i="101"/>
  <c r="Z32" i="101" s="1"/>
  <c r="S32" i="101"/>
  <c r="Y32" i="101" s="1"/>
  <c r="R32" i="101"/>
  <c r="X32" i="101" s="1"/>
  <c r="I32" i="101"/>
  <c r="H32" i="101"/>
  <c r="AN31" i="101"/>
  <c r="AM31" i="101"/>
  <c r="AL31" i="101"/>
  <c r="AK31" i="101"/>
  <c r="AJ31" i="101"/>
  <c r="AI31" i="101"/>
  <c r="AG31" i="101"/>
  <c r="AF31" i="101"/>
  <c r="AE31" i="101"/>
  <c r="AC31" i="101"/>
  <c r="AB31" i="101"/>
  <c r="AA31" i="101"/>
  <c r="Z31" i="101"/>
  <c r="Y31" i="101"/>
  <c r="M31" i="101"/>
  <c r="L31" i="101"/>
  <c r="K31" i="101"/>
  <c r="J31" i="101"/>
  <c r="I31" i="101"/>
  <c r="H31" i="101"/>
  <c r="AN30" i="101"/>
  <c r="AM30" i="101"/>
  <c r="AL30" i="101"/>
  <c r="AK30" i="101"/>
  <c r="AJ30" i="101"/>
  <c r="AI30" i="101"/>
  <c r="AG30" i="101"/>
  <c r="AF30" i="101"/>
  <c r="AE30" i="101"/>
  <c r="AC30" i="101"/>
  <c r="AB30" i="101"/>
  <c r="AA30" i="101"/>
  <c r="Z30" i="101"/>
  <c r="Y30" i="101"/>
  <c r="M30" i="101"/>
  <c r="L30" i="101"/>
  <c r="K30" i="101"/>
  <c r="J30" i="101"/>
  <c r="I30" i="101"/>
  <c r="H30" i="101"/>
  <c r="AN29" i="101"/>
  <c r="AM29" i="101"/>
  <c r="AL29" i="101"/>
  <c r="AK29" i="101"/>
  <c r="AJ29" i="101"/>
  <c r="AI29" i="101"/>
  <c r="AG29" i="101"/>
  <c r="AF29" i="101"/>
  <c r="AE29" i="101"/>
  <c r="AC29" i="101"/>
  <c r="AB29" i="101"/>
  <c r="AA29" i="101"/>
  <c r="Z29" i="101"/>
  <c r="Y29" i="101"/>
  <c r="P29" i="101"/>
  <c r="O29" i="101"/>
  <c r="N29" i="101"/>
  <c r="M29" i="101"/>
  <c r="L29" i="101"/>
  <c r="K29" i="101"/>
  <c r="J29" i="101"/>
  <c r="I29" i="101"/>
  <c r="H29" i="101"/>
  <c r="AN28" i="101"/>
  <c r="AM28" i="101"/>
  <c r="AL28" i="101"/>
  <c r="AO28" i="101" s="1"/>
  <c r="AK28" i="101"/>
  <c r="AJ28" i="101"/>
  <c r="AG28" i="101"/>
  <c r="AF28" i="101"/>
  <c r="AE28" i="101"/>
  <c r="AC28" i="101"/>
  <c r="AB28" i="101"/>
  <c r="AA28" i="101"/>
  <c r="Z28" i="101"/>
  <c r="Y28" i="101"/>
  <c r="P28" i="101"/>
  <c r="O28" i="101"/>
  <c r="N28" i="101"/>
  <c r="M28" i="101"/>
  <c r="L28" i="101"/>
  <c r="K28" i="101"/>
  <c r="J28" i="101"/>
  <c r="I28" i="101"/>
  <c r="H28" i="101"/>
  <c r="AN27" i="101"/>
  <c r="AM27" i="101"/>
  <c r="AL27" i="101"/>
  <c r="AO27" i="101" s="1"/>
  <c r="AK27" i="101"/>
  <c r="AJ27" i="101"/>
  <c r="AG27" i="101"/>
  <c r="AF27" i="101"/>
  <c r="AC27" i="101"/>
  <c r="AB27" i="101"/>
  <c r="AA27" i="101"/>
  <c r="Z27" i="101"/>
  <c r="Y27" i="101"/>
  <c r="P27" i="101"/>
  <c r="O27" i="101"/>
  <c r="M27" i="101"/>
  <c r="L27" i="101"/>
  <c r="K27" i="101"/>
  <c r="J27" i="101"/>
  <c r="I27" i="101"/>
  <c r="H27" i="101"/>
  <c r="AN26" i="101"/>
  <c r="AM26" i="101"/>
  <c r="AL26" i="101"/>
  <c r="AK26" i="101"/>
  <c r="AJ26" i="101"/>
  <c r="AI26" i="101"/>
  <c r="AG26" i="101"/>
  <c r="AF26" i="101"/>
  <c r="AE26" i="101"/>
  <c r="AC26" i="101"/>
  <c r="AB26" i="101"/>
  <c r="AA26" i="101"/>
  <c r="Z26" i="101"/>
  <c r="Y26" i="101"/>
  <c r="P26" i="101"/>
  <c r="O26" i="101"/>
  <c r="N26" i="101"/>
  <c r="M26" i="101"/>
  <c r="L26" i="101"/>
  <c r="K26" i="101"/>
  <c r="J26" i="101"/>
  <c r="I26" i="101"/>
  <c r="H26" i="101"/>
  <c r="AN25" i="101"/>
  <c r="AM25" i="101"/>
  <c r="AL25" i="101"/>
  <c r="AK25" i="101"/>
  <c r="AJ25" i="101"/>
  <c r="AI25" i="101"/>
  <c r="AG25" i="101"/>
  <c r="AF25" i="101"/>
  <c r="AE25" i="101"/>
  <c r="AC25" i="101"/>
  <c r="AB25" i="101"/>
  <c r="AA25" i="101"/>
  <c r="Z25" i="101"/>
  <c r="Y25" i="101"/>
  <c r="P25" i="101"/>
  <c r="O25" i="101"/>
  <c r="N25" i="101"/>
  <c r="M25" i="101"/>
  <c r="L25" i="101"/>
  <c r="K25" i="101"/>
  <c r="J25" i="101"/>
  <c r="I25" i="101"/>
  <c r="H25" i="101"/>
  <c r="AN24" i="101"/>
  <c r="AM24" i="101"/>
  <c r="AL24" i="101"/>
  <c r="AK24" i="101"/>
  <c r="AJ24" i="101"/>
  <c r="AI24" i="101"/>
  <c r="AG24" i="101"/>
  <c r="AF24" i="101"/>
  <c r="AE24" i="101"/>
  <c r="AC24" i="101"/>
  <c r="AB24" i="101"/>
  <c r="AA24" i="101"/>
  <c r="Z24" i="101"/>
  <c r="Y24" i="101"/>
  <c r="P24" i="101"/>
  <c r="O24" i="101"/>
  <c r="N24" i="101"/>
  <c r="M24" i="101"/>
  <c r="L24" i="101"/>
  <c r="K24" i="101"/>
  <c r="J24" i="101"/>
  <c r="I24" i="101"/>
  <c r="H24" i="101"/>
  <c r="AN23" i="101"/>
  <c r="AM23" i="101"/>
  <c r="AL23" i="101"/>
  <c r="AK23" i="101"/>
  <c r="AJ23" i="101"/>
  <c r="AI23" i="101"/>
  <c r="AG23" i="101"/>
  <c r="AF23" i="101"/>
  <c r="AE23" i="101"/>
  <c r="AC23" i="101"/>
  <c r="AB23" i="101"/>
  <c r="AA23" i="101"/>
  <c r="Z23" i="101"/>
  <c r="Y23" i="101"/>
  <c r="P23" i="101"/>
  <c r="O23" i="101"/>
  <c r="N23" i="101"/>
  <c r="M23" i="101"/>
  <c r="L23" i="101"/>
  <c r="K23" i="101"/>
  <c r="J23" i="101"/>
  <c r="I23" i="101"/>
  <c r="H23" i="101"/>
  <c r="AN22" i="101"/>
  <c r="AM22" i="101"/>
  <c r="AL22" i="101"/>
  <c r="AK22" i="101"/>
  <c r="AJ22" i="101"/>
  <c r="AI22" i="101"/>
  <c r="AG22" i="101"/>
  <c r="AF22" i="101"/>
  <c r="AE22" i="101"/>
  <c r="AC22" i="101"/>
  <c r="AB22" i="101"/>
  <c r="AA22" i="101"/>
  <c r="Z22" i="101"/>
  <c r="Y22" i="101"/>
  <c r="P22" i="101"/>
  <c r="O22" i="101"/>
  <c r="N22" i="101"/>
  <c r="M22" i="101"/>
  <c r="L22" i="101"/>
  <c r="K22" i="101"/>
  <c r="J22" i="101"/>
  <c r="I22" i="101"/>
  <c r="H22" i="101"/>
  <c r="AN21" i="101"/>
  <c r="AM21" i="101"/>
  <c r="AL21" i="101"/>
  <c r="AK21" i="101"/>
  <c r="AJ21" i="101"/>
  <c r="AI21" i="101"/>
  <c r="AG21" i="101"/>
  <c r="AF21" i="101"/>
  <c r="AE21" i="101"/>
  <c r="AC21" i="101"/>
  <c r="AB21" i="101"/>
  <c r="AA21" i="101"/>
  <c r="Z21" i="101"/>
  <c r="Y21" i="101"/>
  <c r="P21" i="101"/>
  <c r="O21" i="101"/>
  <c r="N21" i="101"/>
  <c r="M21" i="101"/>
  <c r="L21" i="101"/>
  <c r="K21" i="101"/>
  <c r="J21" i="101"/>
  <c r="I21" i="101"/>
  <c r="H21" i="101"/>
  <c r="AN20" i="101"/>
  <c r="AM20" i="101"/>
  <c r="AL20" i="101"/>
  <c r="AK20" i="101"/>
  <c r="AJ20" i="101"/>
  <c r="AI20" i="101"/>
  <c r="AG20" i="101"/>
  <c r="AF20" i="101"/>
  <c r="AE20" i="101"/>
  <c r="AC20" i="101"/>
  <c r="AB20" i="101"/>
  <c r="AA20" i="101"/>
  <c r="Z20" i="101"/>
  <c r="Y20" i="101"/>
  <c r="P20" i="101"/>
  <c r="O20" i="101"/>
  <c r="N20" i="101"/>
  <c r="M20" i="101"/>
  <c r="L20" i="101"/>
  <c r="K20" i="101"/>
  <c r="J20" i="101"/>
  <c r="I20" i="101"/>
  <c r="H20" i="101"/>
  <c r="AN19" i="101"/>
  <c r="AM19" i="101"/>
  <c r="AL19" i="101"/>
  <c r="AK19" i="101"/>
  <c r="AJ19" i="101"/>
  <c r="AI19" i="101"/>
  <c r="AG19" i="101"/>
  <c r="AF19" i="101"/>
  <c r="AE19" i="101"/>
  <c r="AC19" i="101"/>
  <c r="AB19" i="101"/>
  <c r="AA19" i="101"/>
  <c r="Z19" i="101"/>
  <c r="Y19" i="101"/>
  <c r="P19" i="101"/>
  <c r="O19" i="101"/>
  <c r="N19" i="101"/>
  <c r="M19" i="101"/>
  <c r="L19" i="101"/>
  <c r="K19" i="101"/>
  <c r="J19" i="101"/>
  <c r="I19" i="101"/>
  <c r="H19" i="101"/>
  <c r="AN18" i="101"/>
  <c r="AM18" i="101"/>
  <c r="AL18" i="101"/>
  <c r="AK18" i="101"/>
  <c r="AJ18" i="101"/>
  <c r="AI18" i="101"/>
  <c r="AG18" i="101"/>
  <c r="AF18" i="101"/>
  <c r="AE18" i="101"/>
  <c r="AC18" i="101"/>
  <c r="AB18" i="101"/>
  <c r="AA18" i="101"/>
  <c r="Z18" i="101"/>
  <c r="Y18" i="101"/>
  <c r="P18" i="101"/>
  <c r="O18" i="101"/>
  <c r="N18" i="101"/>
  <c r="M18" i="101"/>
  <c r="L18" i="101"/>
  <c r="K18" i="101"/>
  <c r="J18" i="101"/>
  <c r="I18" i="101"/>
  <c r="H18" i="101"/>
  <c r="AN17" i="101"/>
  <c r="AM17" i="101"/>
  <c r="AL17" i="101"/>
  <c r="AK17" i="101"/>
  <c r="AJ17" i="101"/>
  <c r="AI17" i="101"/>
  <c r="AG17" i="101"/>
  <c r="AF17" i="101"/>
  <c r="AE17" i="101"/>
  <c r="AC17" i="101"/>
  <c r="AB17" i="101"/>
  <c r="AA17" i="101"/>
  <c r="Z17" i="101"/>
  <c r="Y17" i="101"/>
  <c r="P17" i="101"/>
  <c r="O17" i="101"/>
  <c r="N17" i="101"/>
  <c r="M17" i="101"/>
  <c r="L17" i="101"/>
  <c r="K17" i="101"/>
  <c r="J17" i="101"/>
  <c r="I17" i="101"/>
  <c r="H17" i="101"/>
  <c r="AN16" i="101"/>
  <c r="AM16" i="101"/>
  <c r="AL16" i="101"/>
  <c r="AK16" i="101"/>
  <c r="AJ16" i="101"/>
  <c r="AI16" i="101"/>
  <c r="AG16" i="101"/>
  <c r="AF16" i="101"/>
  <c r="AE16" i="101"/>
  <c r="AC16" i="101"/>
  <c r="AB16" i="101"/>
  <c r="AA16" i="101"/>
  <c r="Z16" i="101"/>
  <c r="Y16" i="101"/>
  <c r="P16" i="101"/>
  <c r="O16" i="101"/>
  <c r="N16" i="101"/>
  <c r="M16" i="101"/>
  <c r="L16" i="101"/>
  <c r="K16" i="101"/>
  <c r="J16" i="101"/>
  <c r="I16" i="101"/>
  <c r="H16" i="101"/>
  <c r="AN15" i="101"/>
  <c r="AM15" i="101"/>
  <c r="AL15" i="101"/>
  <c r="AK15" i="101"/>
  <c r="AJ15" i="101"/>
  <c r="AI15" i="101"/>
  <c r="AG15" i="101"/>
  <c r="AF15" i="101"/>
  <c r="AE15" i="101"/>
  <c r="AC15" i="101"/>
  <c r="AB15" i="101"/>
  <c r="AA15" i="101"/>
  <c r="Z15" i="101"/>
  <c r="Y15" i="101"/>
  <c r="P15" i="101"/>
  <c r="O15" i="101"/>
  <c r="N15" i="101"/>
  <c r="M15" i="101"/>
  <c r="L15" i="101"/>
  <c r="K15" i="101"/>
  <c r="J15" i="101"/>
  <c r="I15" i="101"/>
  <c r="H15" i="101"/>
  <c r="AN14" i="101"/>
  <c r="AM14" i="101"/>
  <c r="AL14" i="101"/>
  <c r="AK14" i="101"/>
  <c r="AJ14" i="101"/>
  <c r="AI14" i="101"/>
  <c r="AG14" i="101"/>
  <c r="AF14" i="101"/>
  <c r="AE14" i="101"/>
  <c r="AC14" i="101"/>
  <c r="AB14" i="101"/>
  <c r="AA14" i="101"/>
  <c r="Z14" i="101"/>
  <c r="Y14" i="101"/>
  <c r="P14" i="101"/>
  <c r="O14" i="101"/>
  <c r="N14" i="101"/>
  <c r="M14" i="101"/>
  <c r="L14" i="101"/>
  <c r="K14" i="101"/>
  <c r="J14" i="101"/>
  <c r="I14" i="101"/>
  <c r="H14" i="101"/>
  <c r="AN13" i="101"/>
  <c r="AM13" i="101"/>
  <c r="AL13" i="101"/>
  <c r="AK13" i="101"/>
  <c r="AJ13" i="101"/>
  <c r="AI13" i="101"/>
  <c r="AG13" i="101"/>
  <c r="AF13" i="101"/>
  <c r="AE13" i="101"/>
  <c r="AC13" i="101"/>
  <c r="AB13" i="101"/>
  <c r="AA13" i="101"/>
  <c r="Z13" i="101"/>
  <c r="Y13" i="101"/>
  <c r="P13" i="101"/>
  <c r="O13" i="101"/>
  <c r="N13" i="101"/>
  <c r="M13" i="101"/>
  <c r="L13" i="101"/>
  <c r="K13" i="101"/>
  <c r="J13" i="101"/>
  <c r="I13" i="101"/>
  <c r="H13" i="101"/>
  <c r="AN12" i="101"/>
  <c r="AM12" i="101"/>
  <c r="AL12" i="101"/>
  <c r="AK12" i="101"/>
  <c r="AJ12" i="101"/>
  <c r="AI12" i="101"/>
  <c r="AG12" i="101"/>
  <c r="AF12" i="101"/>
  <c r="AE12" i="101"/>
  <c r="AC12" i="101"/>
  <c r="AB12" i="101"/>
  <c r="AA12" i="101"/>
  <c r="Z12" i="101"/>
  <c r="Y12" i="101"/>
  <c r="P12" i="101"/>
  <c r="O12" i="101"/>
  <c r="N12" i="101"/>
  <c r="M12" i="101"/>
  <c r="L12" i="101"/>
  <c r="K12" i="101"/>
  <c r="J12" i="101"/>
  <c r="I12" i="101"/>
  <c r="H12" i="101"/>
  <c r="AN11" i="101"/>
  <c r="AM11" i="101"/>
  <c r="AL11" i="101"/>
  <c r="AK11" i="101"/>
  <c r="AJ11" i="101"/>
  <c r="AI11" i="101"/>
  <c r="AG11" i="101"/>
  <c r="AF11" i="101"/>
  <c r="AE11" i="101"/>
  <c r="AC11" i="101"/>
  <c r="AB11" i="101"/>
  <c r="AA11" i="101"/>
  <c r="Z11" i="101"/>
  <c r="Y11" i="101"/>
  <c r="P11" i="101"/>
  <c r="O11" i="101"/>
  <c r="N11" i="101"/>
  <c r="M11" i="101"/>
  <c r="L11" i="101"/>
  <c r="K11" i="101"/>
  <c r="J11" i="101"/>
  <c r="I11" i="101"/>
  <c r="H11" i="101"/>
  <c r="AN10" i="101"/>
  <c r="AM10" i="101"/>
  <c r="AL10" i="101"/>
  <c r="AK10" i="101"/>
  <c r="AJ10" i="101"/>
  <c r="AI10" i="101"/>
  <c r="AG10" i="101"/>
  <c r="AF10" i="101"/>
  <c r="AE10" i="101"/>
  <c r="AC10" i="101"/>
  <c r="AB10" i="101"/>
  <c r="AA10" i="101"/>
  <c r="Z10" i="101"/>
  <c r="Y10" i="101"/>
  <c r="P10" i="101"/>
  <c r="O10" i="101"/>
  <c r="N10" i="101"/>
  <c r="M10" i="101"/>
  <c r="L10" i="101"/>
  <c r="K10" i="101"/>
  <c r="J10" i="101"/>
  <c r="I10" i="101"/>
  <c r="H10" i="101"/>
  <c r="AN9" i="101"/>
  <c r="AM9" i="101"/>
  <c r="AL9" i="101"/>
  <c r="AK9" i="101"/>
  <c r="AJ9" i="101"/>
  <c r="AI9" i="101"/>
  <c r="AG9" i="101"/>
  <c r="AF9" i="101"/>
  <c r="AE9" i="101"/>
  <c r="AC9" i="101"/>
  <c r="AB9" i="101"/>
  <c r="AA9" i="101"/>
  <c r="Z9" i="101"/>
  <c r="Y9" i="101"/>
  <c r="P9" i="101"/>
  <c r="O9" i="101"/>
  <c r="N9" i="101"/>
  <c r="M9" i="101"/>
  <c r="L9" i="101"/>
  <c r="K9" i="101"/>
  <c r="J9" i="101"/>
  <c r="I9" i="101"/>
  <c r="H9" i="101"/>
  <c r="AN8" i="101"/>
  <c r="AM8" i="101"/>
  <c r="AL8" i="101"/>
  <c r="AK8" i="101"/>
  <c r="AJ8" i="101"/>
  <c r="AI8" i="101"/>
  <c r="AG8" i="101"/>
  <c r="AF8" i="101"/>
  <c r="AE8" i="101"/>
  <c r="AC8" i="101"/>
  <c r="AB8" i="101"/>
  <c r="AA8" i="101"/>
  <c r="Z8" i="101"/>
  <c r="Y8" i="101"/>
  <c r="P8" i="101"/>
  <c r="O8" i="101"/>
  <c r="N8" i="101"/>
  <c r="M8" i="101"/>
  <c r="L8" i="101"/>
  <c r="K8" i="101"/>
  <c r="J8" i="101"/>
  <c r="I8" i="101"/>
  <c r="H8" i="101"/>
  <c r="AN7" i="101"/>
  <c r="AM7" i="101"/>
  <c r="AL7" i="101"/>
  <c r="AK7" i="101"/>
  <c r="AJ7" i="101"/>
  <c r="AI7" i="101"/>
  <c r="AG7" i="101"/>
  <c r="AF7" i="101"/>
  <c r="AE7" i="101"/>
  <c r="AC7" i="101"/>
  <c r="AB7" i="101"/>
  <c r="AA7" i="101"/>
  <c r="Z7" i="101"/>
  <c r="Y7" i="101"/>
  <c r="P7" i="101"/>
  <c r="O7" i="101"/>
  <c r="N7" i="101"/>
  <c r="M7" i="101"/>
  <c r="L7" i="101"/>
  <c r="K7" i="101"/>
  <c r="J7" i="101"/>
  <c r="I7" i="101"/>
  <c r="H7" i="101"/>
  <c r="J54" i="100"/>
  <c r="I54" i="100"/>
  <c r="H54" i="100"/>
  <c r="G54" i="100"/>
  <c r="F54" i="100"/>
  <c r="E54" i="100"/>
  <c r="J53" i="100"/>
  <c r="I53" i="100"/>
  <c r="H53" i="100"/>
  <c r="G53" i="100"/>
  <c r="F53" i="100"/>
  <c r="E53" i="100"/>
  <c r="J52" i="100"/>
  <c r="I52" i="100"/>
  <c r="H52" i="100"/>
  <c r="G52" i="100"/>
  <c r="F52" i="100"/>
  <c r="E52" i="100"/>
  <c r="J51" i="100"/>
  <c r="I51" i="100"/>
  <c r="H51" i="100"/>
  <c r="G51" i="100"/>
  <c r="F51" i="100"/>
  <c r="E51" i="100"/>
  <c r="J50" i="100"/>
  <c r="I50" i="100"/>
  <c r="H50" i="100"/>
  <c r="G50" i="100"/>
  <c r="F50" i="100"/>
  <c r="E50" i="100"/>
  <c r="J49" i="100"/>
  <c r="I49" i="100"/>
  <c r="H49" i="100"/>
  <c r="G49" i="100"/>
  <c r="F49" i="100"/>
  <c r="E49" i="100"/>
  <c r="J48" i="100"/>
  <c r="I48" i="100"/>
  <c r="H48" i="100"/>
  <c r="G48" i="100"/>
  <c r="F48" i="100"/>
  <c r="E48" i="100"/>
  <c r="J47" i="100"/>
  <c r="I47" i="100"/>
  <c r="H47" i="100"/>
  <c r="G47" i="100"/>
  <c r="F47" i="100"/>
  <c r="E47" i="100"/>
  <c r="J46" i="100"/>
  <c r="I46" i="100"/>
  <c r="H46" i="100"/>
  <c r="G46" i="100"/>
  <c r="F46" i="100"/>
  <c r="E46" i="100"/>
  <c r="J38" i="100"/>
  <c r="Q38" i="100" s="1"/>
  <c r="I38" i="100"/>
  <c r="H38" i="100"/>
  <c r="G38" i="100"/>
  <c r="F38" i="100"/>
  <c r="M38" i="100" s="1"/>
  <c r="E38" i="100"/>
  <c r="J37" i="100"/>
  <c r="I37" i="100"/>
  <c r="H37" i="100"/>
  <c r="O37" i="100" s="1"/>
  <c r="G37" i="100"/>
  <c r="F37" i="100"/>
  <c r="E37" i="100"/>
  <c r="L37" i="100" s="1"/>
  <c r="J36" i="100"/>
  <c r="I36" i="100"/>
  <c r="H36" i="100"/>
  <c r="G36" i="100"/>
  <c r="F36" i="100"/>
  <c r="E36" i="100"/>
  <c r="U35" i="100"/>
  <c r="T35" i="100"/>
  <c r="S35" i="100"/>
  <c r="U34" i="100"/>
  <c r="T34" i="100"/>
  <c r="S34" i="100"/>
  <c r="P34" i="100"/>
  <c r="O34" i="100"/>
  <c r="M34" i="100"/>
  <c r="L34" i="100"/>
  <c r="U33" i="100"/>
  <c r="T33" i="100"/>
  <c r="S33" i="100"/>
  <c r="P33" i="100"/>
  <c r="O33" i="100"/>
  <c r="M33" i="100"/>
  <c r="L33" i="100"/>
  <c r="U32" i="100"/>
  <c r="T32" i="100"/>
  <c r="S32" i="100"/>
  <c r="P32" i="100"/>
  <c r="O32" i="100"/>
  <c r="M32" i="100"/>
  <c r="L32" i="100"/>
  <c r="U31" i="100"/>
  <c r="T31" i="100"/>
  <c r="S31" i="100"/>
  <c r="Q31" i="100"/>
  <c r="P31" i="100"/>
  <c r="O31" i="100"/>
  <c r="N31" i="100"/>
  <c r="M31" i="100"/>
  <c r="L31" i="100"/>
  <c r="U30" i="100"/>
  <c r="T30" i="100"/>
  <c r="S30" i="100"/>
  <c r="Q30" i="100"/>
  <c r="P30" i="100"/>
  <c r="O30" i="100"/>
  <c r="N30" i="100"/>
  <c r="M30" i="100"/>
  <c r="L30" i="100"/>
  <c r="U29" i="100"/>
  <c r="T29" i="100"/>
  <c r="S29" i="100"/>
  <c r="Q29" i="100"/>
  <c r="P29" i="100"/>
  <c r="O29" i="100"/>
  <c r="N29" i="100"/>
  <c r="M29" i="100"/>
  <c r="L29" i="100"/>
  <c r="U28" i="100"/>
  <c r="T28" i="100"/>
  <c r="S28" i="100"/>
  <c r="Q28" i="100"/>
  <c r="P28" i="100"/>
  <c r="O28" i="100"/>
  <c r="N28" i="100"/>
  <c r="M28" i="100"/>
  <c r="L28" i="100"/>
  <c r="U27" i="100"/>
  <c r="T27" i="100"/>
  <c r="S27" i="100"/>
  <c r="Q27" i="100"/>
  <c r="Q35" i="100" s="1"/>
  <c r="P27" i="100"/>
  <c r="P35" i="100" s="1"/>
  <c r="O27" i="100"/>
  <c r="O35" i="100" s="1"/>
  <c r="N27" i="100"/>
  <c r="N35" i="100" s="1"/>
  <c r="M27" i="100"/>
  <c r="M35" i="100" s="1"/>
  <c r="L27" i="100"/>
  <c r="L35" i="100" s="1"/>
  <c r="L25" i="100"/>
  <c r="J19" i="100"/>
  <c r="Q19" i="100" s="1"/>
  <c r="I19" i="100"/>
  <c r="P19" i="100" s="1"/>
  <c r="H19" i="100"/>
  <c r="O19" i="100" s="1"/>
  <c r="G19" i="100"/>
  <c r="F19" i="100"/>
  <c r="M19" i="100" s="1"/>
  <c r="E19" i="100"/>
  <c r="L19" i="100" s="1"/>
  <c r="J18" i="100"/>
  <c r="Q18" i="100" s="1"/>
  <c r="I18" i="100"/>
  <c r="P18" i="100" s="1"/>
  <c r="H18" i="100"/>
  <c r="O18" i="100" s="1"/>
  <c r="G18" i="100"/>
  <c r="N18" i="100" s="1"/>
  <c r="F18" i="100"/>
  <c r="E18" i="100"/>
  <c r="L18" i="100" s="1"/>
  <c r="J17" i="100"/>
  <c r="Q17" i="100" s="1"/>
  <c r="I17" i="100"/>
  <c r="P17" i="100" s="1"/>
  <c r="H17" i="100"/>
  <c r="O17" i="100" s="1"/>
  <c r="G17" i="100"/>
  <c r="F17" i="100"/>
  <c r="M17" i="100" s="1"/>
  <c r="E17" i="100"/>
  <c r="U16" i="100"/>
  <c r="T16" i="100"/>
  <c r="S16" i="100"/>
  <c r="U15" i="100"/>
  <c r="T15" i="100"/>
  <c r="S15" i="100"/>
  <c r="P15" i="100"/>
  <c r="O15" i="100"/>
  <c r="M15" i="100"/>
  <c r="L15" i="100"/>
  <c r="U14" i="100"/>
  <c r="T14" i="100"/>
  <c r="S14" i="100"/>
  <c r="P14" i="100"/>
  <c r="O14" i="100"/>
  <c r="M14" i="100"/>
  <c r="L14" i="100"/>
  <c r="U13" i="100"/>
  <c r="T13" i="100"/>
  <c r="S13" i="100"/>
  <c r="P13" i="100"/>
  <c r="O13" i="100"/>
  <c r="M13" i="100"/>
  <c r="L13" i="100"/>
  <c r="U12" i="100"/>
  <c r="T12" i="100"/>
  <c r="S12" i="100"/>
  <c r="Q12" i="100"/>
  <c r="P12" i="100"/>
  <c r="O12" i="100"/>
  <c r="N12" i="100"/>
  <c r="M12" i="100"/>
  <c r="L12" i="100"/>
  <c r="U11" i="100"/>
  <c r="T11" i="100"/>
  <c r="S11" i="100"/>
  <c r="Q11" i="100"/>
  <c r="P11" i="100"/>
  <c r="O11" i="100"/>
  <c r="N11" i="100"/>
  <c r="M11" i="100"/>
  <c r="L11" i="100"/>
  <c r="U10" i="100"/>
  <c r="T10" i="100"/>
  <c r="S10" i="100"/>
  <c r="Q10" i="100"/>
  <c r="P10" i="100"/>
  <c r="O10" i="100"/>
  <c r="N10" i="100"/>
  <c r="M10" i="100"/>
  <c r="L10" i="100"/>
  <c r="U9" i="100"/>
  <c r="T9" i="100"/>
  <c r="S9" i="100"/>
  <c r="Q9" i="100"/>
  <c r="P9" i="100"/>
  <c r="O9" i="100"/>
  <c r="N9" i="100"/>
  <c r="M9" i="100"/>
  <c r="L9" i="100"/>
  <c r="U8" i="100"/>
  <c r="T8" i="100"/>
  <c r="S8" i="100"/>
  <c r="Q8" i="100"/>
  <c r="Q16" i="100" s="1"/>
  <c r="P8" i="100"/>
  <c r="P16" i="100" s="1"/>
  <c r="O8" i="100"/>
  <c r="O16" i="100" s="1"/>
  <c r="N8" i="100"/>
  <c r="N16" i="100" s="1"/>
  <c r="M8" i="100"/>
  <c r="M16" i="100" s="1"/>
  <c r="L8" i="100"/>
  <c r="L16" i="100" s="1"/>
  <c r="AN97" i="99"/>
  <c r="AM97" i="99"/>
  <c r="AL97" i="99"/>
  <c r="AK97" i="99"/>
  <c r="AJ97" i="99"/>
  <c r="AI97" i="99"/>
  <c r="AG97" i="99"/>
  <c r="AF97" i="99"/>
  <c r="AE97" i="99"/>
  <c r="P97" i="99"/>
  <c r="O97" i="99"/>
  <c r="N97" i="99"/>
  <c r="W96" i="99"/>
  <c r="AC96" i="99" s="1"/>
  <c r="V96" i="99"/>
  <c r="AB96" i="99" s="1"/>
  <c r="U96" i="99"/>
  <c r="T96" i="99"/>
  <c r="Z96" i="99" s="1"/>
  <c r="S96" i="99"/>
  <c r="Y96" i="99" s="1"/>
  <c r="R96" i="99"/>
  <c r="X96" i="99" s="1"/>
  <c r="G96" i="99"/>
  <c r="M96" i="99" s="1"/>
  <c r="F96" i="99"/>
  <c r="E96" i="99"/>
  <c r="K96" i="99" s="1"/>
  <c r="D96" i="99"/>
  <c r="C96" i="99"/>
  <c r="B96" i="99"/>
  <c r="H96" i="99" s="1"/>
  <c r="AC95" i="99"/>
  <c r="AB95" i="99"/>
  <c r="AA95" i="99"/>
  <c r="Z95" i="99"/>
  <c r="Y95" i="99"/>
  <c r="X95" i="99"/>
  <c r="M95" i="99"/>
  <c r="L95" i="99"/>
  <c r="K95" i="99"/>
  <c r="J95" i="99"/>
  <c r="I95" i="99"/>
  <c r="H95" i="99"/>
  <c r="AC94" i="99"/>
  <c r="AB94" i="99"/>
  <c r="AA94" i="99"/>
  <c r="Z94" i="99"/>
  <c r="Y94" i="99"/>
  <c r="X94" i="99"/>
  <c r="M94" i="99"/>
  <c r="L94" i="99"/>
  <c r="K94" i="99"/>
  <c r="J94" i="99"/>
  <c r="I94" i="99"/>
  <c r="H94" i="99"/>
  <c r="AC93" i="99"/>
  <c r="AB93" i="99"/>
  <c r="AA93" i="99"/>
  <c r="Z93" i="99"/>
  <c r="Y93" i="99"/>
  <c r="X93" i="99"/>
  <c r="M93" i="99"/>
  <c r="L93" i="99"/>
  <c r="K93" i="99"/>
  <c r="J93" i="99"/>
  <c r="I93" i="99"/>
  <c r="H93" i="99"/>
  <c r="AC92" i="99"/>
  <c r="AB92" i="99"/>
  <c r="AA92" i="99"/>
  <c r="Z92" i="99"/>
  <c r="Y92" i="99"/>
  <c r="X92" i="99"/>
  <c r="M92" i="99"/>
  <c r="L92" i="99"/>
  <c r="K92" i="99"/>
  <c r="J92" i="99"/>
  <c r="I92" i="99"/>
  <c r="H92" i="99"/>
  <c r="AC91" i="99"/>
  <c r="AB91" i="99"/>
  <c r="AA91" i="99"/>
  <c r="Z91" i="99"/>
  <c r="Y91" i="99"/>
  <c r="X91" i="99"/>
  <c r="M91" i="99"/>
  <c r="L91" i="99"/>
  <c r="K91" i="99"/>
  <c r="J91" i="99"/>
  <c r="I91" i="99"/>
  <c r="H91" i="99"/>
  <c r="AC90" i="99"/>
  <c r="AB90" i="99"/>
  <c r="AA90" i="99"/>
  <c r="Z90" i="99"/>
  <c r="Y90" i="99"/>
  <c r="X90" i="99"/>
  <c r="M90" i="99"/>
  <c r="L90" i="99"/>
  <c r="K90" i="99"/>
  <c r="J90" i="99"/>
  <c r="I90" i="99"/>
  <c r="H90" i="99"/>
  <c r="AC89" i="99"/>
  <c r="AB89" i="99"/>
  <c r="AA89" i="99"/>
  <c r="Z89" i="99"/>
  <c r="Y89" i="99"/>
  <c r="X89" i="99"/>
  <c r="M89" i="99"/>
  <c r="L89" i="99"/>
  <c r="K89" i="99"/>
  <c r="J89" i="99"/>
  <c r="I89" i="99"/>
  <c r="H89" i="99"/>
  <c r="AN88" i="99"/>
  <c r="AM88" i="99"/>
  <c r="AL88" i="99"/>
  <c r="AK88" i="99"/>
  <c r="AJ88" i="99"/>
  <c r="AI88" i="99"/>
  <c r="AG88" i="99"/>
  <c r="AF88" i="99"/>
  <c r="AE88" i="99"/>
  <c r="AC88" i="99"/>
  <c r="AB88" i="99"/>
  <c r="AA88" i="99"/>
  <c r="Z88" i="99"/>
  <c r="Y88" i="99"/>
  <c r="X88" i="99"/>
  <c r="P88" i="99"/>
  <c r="O88" i="99"/>
  <c r="N88" i="99"/>
  <c r="M88" i="99"/>
  <c r="L88" i="99"/>
  <c r="K88" i="99"/>
  <c r="J88" i="99"/>
  <c r="I88" i="99"/>
  <c r="H88" i="99"/>
  <c r="AN87" i="99"/>
  <c r="AM87" i="99"/>
  <c r="AL87" i="99"/>
  <c r="AK87" i="99"/>
  <c r="AJ87" i="99"/>
  <c r="AI87" i="99"/>
  <c r="AG87" i="99"/>
  <c r="AF87" i="99"/>
  <c r="AE87" i="99"/>
  <c r="AC87" i="99"/>
  <c r="AB87" i="99"/>
  <c r="AA87" i="99"/>
  <c r="Z87" i="99"/>
  <c r="Y87" i="99"/>
  <c r="X87" i="99"/>
  <c r="P87" i="99"/>
  <c r="O87" i="99"/>
  <c r="N87" i="99"/>
  <c r="M87" i="99"/>
  <c r="L87" i="99"/>
  <c r="K87" i="99"/>
  <c r="J87" i="99"/>
  <c r="I87" i="99"/>
  <c r="H87" i="99"/>
  <c r="AN86" i="99"/>
  <c r="AM86" i="99"/>
  <c r="AL86" i="99"/>
  <c r="AK86" i="99"/>
  <c r="AJ86" i="99"/>
  <c r="AI86" i="99"/>
  <c r="AG86" i="99"/>
  <c r="AF86" i="99"/>
  <c r="AE86" i="99"/>
  <c r="AC86" i="99"/>
  <c r="AB86" i="99"/>
  <c r="AA86" i="99"/>
  <c r="Z86" i="99"/>
  <c r="Y86" i="99"/>
  <c r="X86" i="99"/>
  <c r="P86" i="99"/>
  <c r="O86" i="99"/>
  <c r="N86" i="99"/>
  <c r="M86" i="99"/>
  <c r="L86" i="99"/>
  <c r="K86" i="99"/>
  <c r="J86" i="99"/>
  <c r="I86" i="99"/>
  <c r="H86" i="99"/>
  <c r="AN85" i="99"/>
  <c r="AM85" i="99"/>
  <c r="AL85" i="99"/>
  <c r="AK85" i="99"/>
  <c r="AJ85" i="99"/>
  <c r="AI85" i="99"/>
  <c r="AG85" i="99"/>
  <c r="AF85" i="99"/>
  <c r="AE85" i="99"/>
  <c r="AC85" i="99"/>
  <c r="AB85" i="99"/>
  <c r="AA85" i="99"/>
  <c r="Z85" i="99"/>
  <c r="Y85" i="99"/>
  <c r="X85" i="99"/>
  <c r="P85" i="99"/>
  <c r="O85" i="99"/>
  <c r="N85" i="99"/>
  <c r="M85" i="99"/>
  <c r="L85" i="99"/>
  <c r="K85" i="99"/>
  <c r="J85" i="99"/>
  <c r="I85" i="99"/>
  <c r="H85" i="99"/>
  <c r="AN84" i="99"/>
  <c r="AM84" i="99"/>
  <c r="AL84" i="99"/>
  <c r="AK84" i="99"/>
  <c r="AJ84" i="99"/>
  <c r="AI84" i="99"/>
  <c r="AG84" i="99"/>
  <c r="AF84" i="99"/>
  <c r="AE84" i="99"/>
  <c r="AC84" i="99"/>
  <c r="AB84" i="99"/>
  <c r="AA84" i="99"/>
  <c r="Z84" i="99"/>
  <c r="Y84" i="99"/>
  <c r="X84" i="99"/>
  <c r="P84" i="99"/>
  <c r="O84" i="99"/>
  <c r="N84" i="99"/>
  <c r="M84" i="99"/>
  <c r="L84" i="99"/>
  <c r="K84" i="99"/>
  <c r="J84" i="99"/>
  <c r="I84" i="99"/>
  <c r="H84" i="99"/>
  <c r="AN83" i="99"/>
  <c r="AM83" i="99"/>
  <c r="AL83" i="99"/>
  <c r="AK83" i="99"/>
  <c r="AJ83" i="99"/>
  <c r="AI83" i="99"/>
  <c r="AG83" i="99"/>
  <c r="AF83" i="99"/>
  <c r="AE83" i="99"/>
  <c r="AC83" i="99"/>
  <c r="AB83" i="99"/>
  <c r="AA83" i="99"/>
  <c r="Z83" i="99"/>
  <c r="Y83" i="99"/>
  <c r="X83" i="99"/>
  <c r="P83" i="99"/>
  <c r="O83" i="99"/>
  <c r="N83" i="99"/>
  <c r="M83" i="99"/>
  <c r="L83" i="99"/>
  <c r="K83" i="99"/>
  <c r="J83" i="99"/>
  <c r="I83" i="99"/>
  <c r="H83" i="99"/>
  <c r="AN82" i="99"/>
  <c r="AM82" i="99"/>
  <c r="AL82" i="99"/>
  <c r="AK82" i="99"/>
  <c r="AJ82" i="99"/>
  <c r="AI82" i="99"/>
  <c r="AG82" i="99"/>
  <c r="AF82" i="99"/>
  <c r="AE82" i="99"/>
  <c r="AC82" i="99"/>
  <c r="AB82" i="99"/>
  <c r="AA82" i="99"/>
  <c r="Z82" i="99"/>
  <c r="Y82" i="99"/>
  <c r="X82" i="99"/>
  <c r="P82" i="99"/>
  <c r="O82" i="99"/>
  <c r="N82" i="99"/>
  <c r="M82" i="99"/>
  <c r="L82" i="99"/>
  <c r="K82" i="99"/>
  <c r="J82" i="99"/>
  <c r="I82" i="99"/>
  <c r="H82" i="99"/>
  <c r="AN81" i="99"/>
  <c r="AM81" i="99"/>
  <c r="AL81" i="99"/>
  <c r="AK81" i="99"/>
  <c r="AJ81" i="99"/>
  <c r="AI81" i="99"/>
  <c r="AG81" i="99"/>
  <c r="AF81" i="99"/>
  <c r="AE81" i="99"/>
  <c r="AC81" i="99"/>
  <c r="AB81" i="99"/>
  <c r="AA81" i="99"/>
  <c r="Z81" i="99"/>
  <c r="Y81" i="99"/>
  <c r="X81" i="99"/>
  <c r="P81" i="99"/>
  <c r="O81" i="99"/>
  <c r="N81" i="99"/>
  <c r="M81" i="99"/>
  <c r="L81" i="99"/>
  <c r="K81" i="99"/>
  <c r="J81" i="99"/>
  <c r="I81" i="99"/>
  <c r="H81" i="99"/>
  <c r="AN80" i="99"/>
  <c r="AM80" i="99"/>
  <c r="AL80" i="99"/>
  <c r="AK80" i="99"/>
  <c r="AJ80" i="99"/>
  <c r="AI80" i="99"/>
  <c r="AG80" i="99"/>
  <c r="AF80" i="99"/>
  <c r="AE80" i="99"/>
  <c r="AC80" i="99"/>
  <c r="AB80" i="99"/>
  <c r="AA80" i="99"/>
  <c r="Z80" i="99"/>
  <c r="Y80" i="99"/>
  <c r="X80" i="99"/>
  <c r="P80" i="99"/>
  <c r="O80" i="99"/>
  <c r="N80" i="99"/>
  <c r="M80" i="99"/>
  <c r="L80" i="99"/>
  <c r="K80" i="99"/>
  <c r="J80" i="99"/>
  <c r="I80" i="99"/>
  <c r="H80" i="99"/>
  <c r="AN79" i="99"/>
  <c r="AM79" i="99"/>
  <c r="AL79" i="99"/>
  <c r="AK79" i="99"/>
  <c r="AJ79" i="99"/>
  <c r="AI79" i="99"/>
  <c r="AG79" i="99"/>
  <c r="AF79" i="99"/>
  <c r="AE79" i="99"/>
  <c r="AC79" i="99"/>
  <c r="AB79" i="99"/>
  <c r="AA79" i="99"/>
  <c r="Z79" i="99"/>
  <c r="Y79" i="99"/>
  <c r="X79" i="99"/>
  <c r="P79" i="99"/>
  <c r="O79" i="99"/>
  <c r="N79" i="99"/>
  <c r="M79" i="99"/>
  <c r="L79" i="99"/>
  <c r="K79" i="99"/>
  <c r="J79" i="99"/>
  <c r="I79" i="99"/>
  <c r="H79" i="99"/>
  <c r="AN78" i="99"/>
  <c r="AM78" i="99"/>
  <c r="AL78" i="99"/>
  <c r="AK78" i="99"/>
  <c r="AJ78" i="99"/>
  <c r="AI78" i="99"/>
  <c r="AG78" i="99"/>
  <c r="AF78" i="99"/>
  <c r="AE78" i="99"/>
  <c r="AC78" i="99"/>
  <c r="AB78" i="99"/>
  <c r="AA78" i="99"/>
  <c r="Z78" i="99"/>
  <c r="Y78" i="99"/>
  <c r="X78" i="99"/>
  <c r="P78" i="99"/>
  <c r="O78" i="99"/>
  <c r="N78" i="99"/>
  <c r="M78" i="99"/>
  <c r="L78" i="99"/>
  <c r="K78" i="99"/>
  <c r="J78" i="99"/>
  <c r="I78" i="99"/>
  <c r="H78" i="99"/>
  <c r="AN77" i="99"/>
  <c r="AM77" i="99"/>
  <c r="AL77" i="99"/>
  <c r="AK77" i="99"/>
  <c r="AJ77" i="99"/>
  <c r="AI77" i="99"/>
  <c r="AG77" i="99"/>
  <c r="AF77" i="99"/>
  <c r="AE77" i="99"/>
  <c r="AC77" i="99"/>
  <c r="AB77" i="99"/>
  <c r="AA77" i="99"/>
  <c r="Z77" i="99"/>
  <c r="Y77" i="99"/>
  <c r="X77" i="99"/>
  <c r="P77" i="99"/>
  <c r="O77" i="99"/>
  <c r="N77" i="99"/>
  <c r="M77" i="99"/>
  <c r="L77" i="99"/>
  <c r="K77" i="99"/>
  <c r="J77" i="99"/>
  <c r="I77" i="99"/>
  <c r="H77" i="99"/>
  <c r="AN76" i="99"/>
  <c r="AM76" i="99"/>
  <c r="AL76" i="99"/>
  <c r="AK76" i="99"/>
  <c r="AJ76" i="99"/>
  <c r="AI76" i="99"/>
  <c r="AG76" i="99"/>
  <c r="AF76" i="99"/>
  <c r="AE76" i="99"/>
  <c r="AC76" i="99"/>
  <c r="AB76" i="99"/>
  <c r="AA76" i="99"/>
  <c r="Z76" i="99"/>
  <c r="Y76" i="99"/>
  <c r="X76" i="99"/>
  <c r="P76" i="99"/>
  <c r="O76" i="99"/>
  <c r="N76" i="99"/>
  <c r="M76" i="99"/>
  <c r="L76" i="99"/>
  <c r="K76" i="99"/>
  <c r="J76" i="99"/>
  <c r="I76" i="99"/>
  <c r="H76" i="99"/>
  <c r="AN75" i="99"/>
  <c r="AM75" i="99"/>
  <c r="AL75" i="99"/>
  <c r="AK75" i="99"/>
  <c r="AJ75" i="99"/>
  <c r="AI75" i="99"/>
  <c r="AG75" i="99"/>
  <c r="AF75" i="99"/>
  <c r="AE75" i="99"/>
  <c r="AC75" i="99"/>
  <c r="AB75" i="99"/>
  <c r="AA75" i="99"/>
  <c r="Z75" i="99"/>
  <c r="Y75" i="99"/>
  <c r="X75" i="99"/>
  <c r="P75" i="99"/>
  <c r="O75" i="99"/>
  <c r="N75" i="99"/>
  <c r="M75" i="99"/>
  <c r="L75" i="99"/>
  <c r="K75" i="99"/>
  <c r="J75" i="99"/>
  <c r="I75" i="99"/>
  <c r="H75" i="99"/>
  <c r="AC74" i="99"/>
  <c r="AB74" i="99"/>
  <c r="AA74" i="99"/>
  <c r="Z74" i="99"/>
  <c r="Y74" i="99"/>
  <c r="X74" i="99"/>
  <c r="P74" i="99"/>
  <c r="O74" i="99"/>
  <c r="N74" i="99"/>
  <c r="M74" i="99"/>
  <c r="L74" i="99"/>
  <c r="K74" i="99"/>
  <c r="J74" i="99"/>
  <c r="I74" i="99"/>
  <c r="H74" i="99"/>
  <c r="AC73" i="99"/>
  <c r="AB73" i="99"/>
  <c r="AA73" i="99"/>
  <c r="Z73" i="99"/>
  <c r="Y73" i="99"/>
  <c r="X73" i="99"/>
  <c r="P73" i="99"/>
  <c r="O73" i="99"/>
  <c r="N73" i="99"/>
  <c r="M73" i="99"/>
  <c r="L73" i="99"/>
  <c r="K73" i="99"/>
  <c r="J73" i="99"/>
  <c r="I73" i="99"/>
  <c r="H73" i="99"/>
  <c r="AC72" i="99"/>
  <c r="AB72" i="99"/>
  <c r="AA72" i="99"/>
  <c r="Z72" i="99"/>
  <c r="Y72" i="99"/>
  <c r="X72" i="99"/>
  <c r="P72" i="99"/>
  <c r="O72" i="99"/>
  <c r="N72" i="99"/>
  <c r="M72" i="99"/>
  <c r="L72" i="99"/>
  <c r="K72" i="99"/>
  <c r="J72" i="99"/>
  <c r="I72" i="99"/>
  <c r="H72" i="99"/>
  <c r="AN71" i="99"/>
  <c r="AM71" i="99"/>
  <c r="AL71" i="99"/>
  <c r="AK71" i="99"/>
  <c r="AJ71" i="99"/>
  <c r="AI71" i="99"/>
  <c r="AG71" i="99"/>
  <c r="AF71" i="99"/>
  <c r="AE71" i="99"/>
  <c r="AC71" i="99"/>
  <c r="AB71" i="99"/>
  <c r="AA71" i="99"/>
  <c r="Z71" i="99"/>
  <c r="Y71" i="99"/>
  <c r="X71" i="99"/>
  <c r="P71" i="99"/>
  <c r="O71" i="99"/>
  <c r="N71" i="99"/>
  <c r="M71" i="99"/>
  <c r="L71" i="99"/>
  <c r="K71" i="99"/>
  <c r="J71" i="99"/>
  <c r="I71" i="99"/>
  <c r="H71" i="99"/>
  <c r="AN70" i="99"/>
  <c r="AM70" i="99"/>
  <c r="AL70" i="99"/>
  <c r="AK70" i="99"/>
  <c r="AJ70" i="99"/>
  <c r="AI70" i="99"/>
  <c r="AG70" i="99"/>
  <c r="AF70" i="99"/>
  <c r="AE70" i="99"/>
  <c r="AC70" i="99"/>
  <c r="AB70" i="99"/>
  <c r="AA70" i="99"/>
  <c r="Z70" i="99"/>
  <c r="Y70" i="99"/>
  <c r="X70" i="99"/>
  <c r="P70" i="99"/>
  <c r="O70" i="99"/>
  <c r="N70" i="99"/>
  <c r="M70" i="99"/>
  <c r="L70" i="99"/>
  <c r="K70" i="99"/>
  <c r="J70" i="99"/>
  <c r="I70" i="99"/>
  <c r="H70" i="99"/>
  <c r="AN69" i="99"/>
  <c r="AM69" i="99"/>
  <c r="AL69" i="99"/>
  <c r="AK69" i="99"/>
  <c r="AJ69" i="99"/>
  <c r="AI69" i="99"/>
  <c r="AG69" i="99"/>
  <c r="AF69" i="99"/>
  <c r="AE69" i="99"/>
  <c r="AC69" i="99"/>
  <c r="AB69" i="99"/>
  <c r="AA69" i="99"/>
  <c r="Z69" i="99"/>
  <c r="Y69" i="99"/>
  <c r="X69" i="99"/>
  <c r="P69" i="99"/>
  <c r="O69" i="99"/>
  <c r="N69" i="99"/>
  <c r="M69" i="99"/>
  <c r="L69" i="99"/>
  <c r="K69" i="99"/>
  <c r="J69" i="99"/>
  <c r="I69" i="99"/>
  <c r="H69" i="99"/>
  <c r="AN63" i="99"/>
  <c r="AM63" i="99"/>
  <c r="AL63" i="99"/>
  <c r="AK63" i="99"/>
  <c r="AJ63" i="99"/>
  <c r="AI63" i="99"/>
  <c r="AG63" i="99"/>
  <c r="AF63" i="99"/>
  <c r="AE63" i="99"/>
  <c r="P63" i="99"/>
  <c r="O63" i="99"/>
  <c r="N63" i="99"/>
  <c r="W62" i="99"/>
  <c r="AC62" i="99" s="1"/>
  <c r="V62" i="99"/>
  <c r="U62" i="99"/>
  <c r="T62" i="99"/>
  <c r="S62" i="99"/>
  <c r="Y62" i="99" s="1"/>
  <c r="R62" i="99"/>
  <c r="X62" i="99" s="1"/>
  <c r="G62" i="99"/>
  <c r="F62" i="99"/>
  <c r="E62" i="99"/>
  <c r="D62" i="99"/>
  <c r="J62" i="99" s="1"/>
  <c r="C62" i="99"/>
  <c r="I62" i="99" s="1"/>
  <c r="B62" i="99"/>
  <c r="AG61" i="99"/>
  <c r="AF61" i="99"/>
  <c r="AE61" i="99"/>
  <c r="AC61" i="99"/>
  <c r="AB61" i="99"/>
  <c r="AA61" i="99"/>
  <c r="Z61" i="99"/>
  <c r="Y61" i="99"/>
  <c r="X61" i="99"/>
  <c r="P61" i="99"/>
  <c r="O61" i="99"/>
  <c r="N61" i="99"/>
  <c r="M61" i="99"/>
  <c r="L61" i="99"/>
  <c r="K61" i="99"/>
  <c r="J61" i="99"/>
  <c r="I61" i="99"/>
  <c r="H61" i="99"/>
  <c r="AG60" i="99"/>
  <c r="AF60" i="99"/>
  <c r="AE60" i="99"/>
  <c r="AC60" i="99"/>
  <c r="AB60" i="99"/>
  <c r="AA60" i="99"/>
  <c r="Z60" i="99"/>
  <c r="Y60" i="99"/>
  <c r="X60" i="99"/>
  <c r="P60" i="99"/>
  <c r="O60" i="99"/>
  <c r="M60" i="99"/>
  <c r="L60" i="99"/>
  <c r="K60" i="99"/>
  <c r="J60" i="99"/>
  <c r="I60" i="99"/>
  <c r="H60" i="99"/>
  <c r="AG59" i="99"/>
  <c r="AF59" i="99"/>
  <c r="AE59" i="99"/>
  <c r="AC59" i="99"/>
  <c r="AB59" i="99"/>
  <c r="AA59" i="99"/>
  <c r="Z59" i="99"/>
  <c r="Y59" i="99"/>
  <c r="X59" i="99"/>
  <c r="P59" i="99"/>
  <c r="O59" i="99"/>
  <c r="M59" i="99"/>
  <c r="L59" i="99"/>
  <c r="K59" i="99"/>
  <c r="J59" i="99"/>
  <c r="I59" i="99"/>
  <c r="H59" i="99"/>
  <c r="AG58" i="99"/>
  <c r="AF58" i="99"/>
  <c r="AE58" i="99"/>
  <c r="AC58" i="99"/>
  <c r="AB58" i="99"/>
  <c r="AA58" i="99"/>
  <c r="Z58" i="99"/>
  <c r="Y58" i="99"/>
  <c r="X58" i="99"/>
  <c r="P58" i="99"/>
  <c r="O58" i="99"/>
  <c r="M58" i="99"/>
  <c r="L58" i="99"/>
  <c r="K58" i="99"/>
  <c r="J58" i="99"/>
  <c r="I58" i="99"/>
  <c r="H58" i="99"/>
  <c r="AG57" i="99"/>
  <c r="AF57" i="99"/>
  <c r="AE57" i="99"/>
  <c r="AC57" i="99"/>
  <c r="AB57" i="99"/>
  <c r="AA57" i="99"/>
  <c r="Z57" i="99"/>
  <c r="Y57" i="99"/>
  <c r="X57" i="99"/>
  <c r="P57" i="99"/>
  <c r="O57" i="99"/>
  <c r="M57" i="99"/>
  <c r="L57" i="99"/>
  <c r="K57" i="99"/>
  <c r="J57" i="99"/>
  <c r="I57" i="99"/>
  <c r="H57" i="99"/>
  <c r="AC56" i="99"/>
  <c r="AB56" i="99"/>
  <c r="AA56" i="99"/>
  <c r="Z56" i="99"/>
  <c r="Y56" i="99"/>
  <c r="X56" i="99"/>
  <c r="P56" i="99"/>
  <c r="O56" i="99"/>
  <c r="M56" i="99"/>
  <c r="L56" i="99"/>
  <c r="K56" i="99"/>
  <c r="J56" i="99"/>
  <c r="I56" i="99"/>
  <c r="H56" i="99"/>
  <c r="AC55" i="99"/>
  <c r="AB55" i="99"/>
  <c r="AA55" i="99"/>
  <c r="Z55" i="99"/>
  <c r="Y55" i="99"/>
  <c r="X55" i="99"/>
  <c r="P55" i="99"/>
  <c r="O55" i="99"/>
  <c r="M55" i="99"/>
  <c r="L55" i="99"/>
  <c r="K55" i="99"/>
  <c r="J55" i="99"/>
  <c r="I55" i="99"/>
  <c r="H55" i="99"/>
  <c r="AC54" i="99"/>
  <c r="AB54" i="99"/>
  <c r="AA54" i="99"/>
  <c r="Z54" i="99"/>
  <c r="Y54" i="99"/>
  <c r="X54" i="99"/>
  <c r="P54" i="99"/>
  <c r="O54" i="99"/>
  <c r="M54" i="99"/>
  <c r="L54" i="99"/>
  <c r="K54" i="99"/>
  <c r="J54" i="99"/>
  <c r="I54" i="99"/>
  <c r="H54" i="99"/>
  <c r="AN53" i="99"/>
  <c r="AM53" i="99"/>
  <c r="AL53" i="99"/>
  <c r="AK53" i="99"/>
  <c r="AJ53" i="99"/>
  <c r="AI53" i="99"/>
  <c r="AG53" i="99"/>
  <c r="AF53" i="99"/>
  <c r="AE53" i="99"/>
  <c r="AC53" i="99"/>
  <c r="AB53" i="99"/>
  <c r="AA53" i="99"/>
  <c r="Z53" i="99"/>
  <c r="Y53" i="99"/>
  <c r="X53" i="99"/>
  <c r="P53" i="99"/>
  <c r="O53" i="99"/>
  <c r="N53" i="99"/>
  <c r="M53" i="99"/>
  <c r="L53" i="99"/>
  <c r="K53" i="99"/>
  <c r="J53" i="99"/>
  <c r="I53" i="99"/>
  <c r="H53" i="99"/>
  <c r="AN52" i="99"/>
  <c r="AM52" i="99"/>
  <c r="AL52" i="99"/>
  <c r="AK52" i="99"/>
  <c r="AJ52" i="99"/>
  <c r="AI52" i="99"/>
  <c r="AG52" i="99"/>
  <c r="AF52" i="99"/>
  <c r="AE52" i="99"/>
  <c r="AC52" i="99"/>
  <c r="AB52" i="99"/>
  <c r="AA52" i="99"/>
  <c r="Z52" i="99"/>
  <c r="Y52" i="99"/>
  <c r="X52" i="99"/>
  <c r="P52" i="99"/>
  <c r="O52" i="99"/>
  <c r="N52" i="99"/>
  <c r="M52" i="99"/>
  <c r="L52" i="99"/>
  <c r="K52" i="99"/>
  <c r="J52" i="99"/>
  <c r="I52" i="99"/>
  <c r="H52" i="99"/>
  <c r="AN51" i="99"/>
  <c r="AM51" i="99"/>
  <c r="AL51" i="99"/>
  <c r="AK51" i="99"/>
  <c r="AJ51" i="99"/>
  <c r="AI51" i="99"/>
  <c r="AG51" i="99"/>
  <c r="AF51" i="99"/>
  <c r="AE51" i="99"/>
  <c r="AC51" i="99"/>
  <c r="AB51" i="99"/>
  <c r="AA51" i="99"/>
  <c r="Z51" i="99"/>
  <c r="Y51" i="99"/>
  <c r="X51" i="99"/>
  <c r="P51" i="99"/>
  <c r="O51" i="99"/>
  <c r="N51" i="99"/>
  <c r="M51" i="99"/>
  <c r="L51" i="99"/>
  <c r="K51" i="99"/>
  <c r="J51" i="99"/>
  <c r="I51" i="99"/>
  <c r="H51" i="99"/>
  <c r="AN50" i="99"/>
  <c r="AM50" i="99"/>
  <c r="AL50" i="99"/>
  <c r="AK50" i="99"/>
  <c r="AJ50" i="99"/>
  <c r="AI50" i="99"/>
  <c r="AG50" i="99"/>
  <c r="AF50" i="99"/>
  <c r="AE50" i="99"/>
  <c r="AC50" i="99"/>
  <c r="AB50" i="99"/>
  <c r="AA50" i="99"/>
  <c r="Z50" i="99"/>
  <c r="Y50" i="99"/>
  <c r="X50" i="99"/>
  <c r="P50" i="99"/>
  <c r="O50" i="99"/>
  <c r="N50" i="99"/>
  <c r="M50" i="99"/>
  <c r="L50" i="99"/>
  <c r="K50" i="99"/>
  <c r="J50" i="99"/>
  <c r="I50" i="99"/>
  <c r="H50" i="99"/>
  <c r="AN49" i="99"/>
  <c r="AM49" i="99"/>
  <c r="AL49" i="99"/>
  <c r="AK49" i="99"/>
  <c r="AJ49" i="99"/>
  <c r="AI49" i="99"/>
  <c r="AG49" i="99"/>
  <c r="AF49" i="99"/>
  <c r="AE49" i="99"/>
  <c r="AC49" i="99"/>
  <c r="AB49" i="99"/>
  <c r="AA49" i="99"/>
  <c r="Z49" i="99"/>
  <c r="Y49" i="99"/>
  <c r="X49" i="99"/>
  <c r="P49" i="99"/>
  <c r="O49" i="99"/>
  <c r="N49" i="99"/>
  <c r="M49" i="99"/>
  <c r="L49" i="99"/>
  <c r="K49" i="99"/>
  <c r="J49" i="99"/>
  <c r="I49" i="99"/>
  <c r="H49" i="99"/>
  <c r="AN48" i="99"/>
  <c r="AM48" i="99"/>
  <c r="AL48" i="99"/>
  <c r="AK48" i="99"/>
  <c r="AJ48" i="99"/>
  <c r="AI48" i="99"/>
  <c r="AG48" i="99"/>
  <c r="AF48" i="99"/>
  <c r="AE48" i="99"/>
  <c r="AC48" i="99"/>
  <c r="AB48" i="99"/>
  <c r="AA48" i="99"/>
  <c r="Z48" i="99"/>
  <c r="Y48" i="99"/>
  <c r="X48" i="99"/>
  <c r="P48" i="99"/>
  <c r="O48" i="99"/>
  <c r="N48" i="99"/>
  <c r="M48" i="99"/>
  <c r="L48" i="99"/>
  <c r="K48" i="99"/>
  <c r="J48" i="99"/>
  <c r="I48" i="99"/>
  <c r="H48" i="99"/>
  <c r="AN47" i="99"/>
  <c r="AM47" i="99"/>
  <c r="AL47" i="99"/>
  <c r="AK47" i="99"/>
  <c r="AJ47" i="99"/>
  <c r="AI47" i="99"/>
  <c r="AG47" i="99"/>
  <c r="AF47" i="99"/>
  <c r="AE47" i="99"/>
  <c r="AC47" i="99"/>
  <c r="AB47" i="99"/>
  <c r="AA47" i="99"/>
  <c r="Z47" i="99"/>
  <c r="Y47" i="99"/>
  <c r="X47" i="99"/>
  <c r="P47" i="99"/>
  <c r="O47" i="99"/>
  <c r="N47" i="99"/>
  <c r="M47" i="99"/>
  <c r="L47" i="99"/>
  <c r="K47" i="99"/>
  <c r="J47" i="99"/>
  <c r="I47" i="99"/>
  <c r="H47" i="99"/>
  <c r="AN46" i="99"/>
  <c r="AM46" i="99"/>
  <c r="AL46" i="99"/>
  <c r="AK46" i="99"/>
  <c r="AJ46" i="99"/>
  <c r="AI46" i="99"/>
  <c r="AG46" i="99"/>
  <c r="AF46" i="99"/>
  <c r="AE46" i="99"/>
  <c r="AC46" i="99"/>
  <c r="AB46" i="99"/>
  <c r="AA46" i="99"/>
  <c r="Z46" i="99"/>
  <c r="Y46" i="99"/>
  <c r="X46" i="99"/>
  <c r="P46" i="99"/>
  <c r="O46" i="99"/>
  <c r="N46" i="99"/>
  <c r="M46" i="99"/>
  <c r="L46" i="99"/>
  <c r="K46" i="99"/>
  <c r="J46" i="99"/>
  <c r="I46" i="99"/>
  <c r="H46" i="99"/>
  <c r="AN45" i="99"/>
  <c r="AM45" i="99"/>
  <c r="AL45" i="99"/>
  <c r="AK45" i="99"/>
  <c r="AJ45" i="99"/>
  <c r="AI45" i="99"/>
  <c r="AG45" i="99"/>
  <c r="AF45" i="99"/>
  <c r="AE45" i="99"/>
  <c r="AC45" i="99"/>
  <c r="AB45" i="99"/>
  <c r="AA45" i="99"/>
  <c r="Z45" i="99"/>
  <c r="Y45" i="99"/>
  <c r="X45" i="99"/>
  <c r="P45" i="99"/>
  <c r="O45" i="99"/>
  <c r="N45" i="99"/>
  <c r="M45" i="99"/>
  <c r="L45" i="99"/>
  <c r="K45" i="99"/>
  <c r="J45" i="99"/>
  <c r="I45" i="99"/>
  <c r="H45" i="99"/>
  <c r="AN44" i="99"/>
  <c r="AM44" i="99"/>
  <c r="AL44" i="99"/>
  <c r="AK44" i="99"/>
  <c r="AJ44" i="99"/>
  <c r="AI44" i="99"/>
  <c r="AG44" i="99"/>
  <c r="AF44" i="99"/>
  <c r="AE44" i="99"/>
  <c r="AC44" i="99"/>
  <c r="AB44" i="99"/>
  <c r="AA44" i="99"/>
  <c r="Z44" i="99"/>
  <c r="Y44" i="99"/>
  <c r="X44" i="99"/>
  <c r="P44" i="99"/>
  <c r="O44" i="99"/>
  <c r="N44" i="99"/>
  <c r="M44" i="99"/>
  <c r="L44" i="99"/>
  <c r="K44" i="99"/>
  <c r="J44" i="99"/>
  <c r="I44" i="99"/>
  <c r="H44" i="99"/>
  <c r="AN43" i="99"/>
  <c r="AM43" i="99"/>
  <c r="AL43" i="99"/>
  <c r="AK43" i="99"/>
  <c r="AJ43" i="99"/>
  <c r="AI43" i="99"/>
  <c r="AG43" i="99"/>
  <c r="AF43" i="99"/>
  <c r="AE43" i="99"/>
  <c r="AC43" i="99"/>
  <c r="AB43" i="99"/>
  <c r="AA43" i="99"/>
  <c r="Z43" i="99"/>
  <c r="Y43" i="99"/>
  <c r="X43" i="99"/>
  <c r="P43" i="99"/>
  <c r="O43" i="99"/>
  <c r="N43" i="99"/>
  <c r="M43" i="99"/>
  <c r="L43" i="99"/>
  <c r="K43" i="99"/>
  <c r="J43" i="99"/>
  <c r="I43" i="99"/>
  <c r="H43" i="99"/>
  <c r="AN42" i="99"/>
  <c r="AM42" i="99"/>
  <c r="AL42" i="99"/>
  <c r="AK42" i="99"/>
  <c r="AJ42" i="99"/>
  <c r="AI42" i="99"/>
  <c r="AG42" i="99"/>
  <c r="AF42" i="99"/>
  <c r="AE42" i="99"/>
  <c r="AC42" i="99"/>
  <c r="AB42" i="99"/>
  <c r="AA42" i="99"/>
  <c r="Z42" i="99"/>
  <c r="Y42" i="99"/>
  <c r="X42" i="99"/>
  <c r="P42" i="99"/>
  <c r="O42" i="99"/>
  <c r="N42" i="99"/>
  <c r="M42" i="99"/>
  <c r="L42" i="99"/>
  <c r="K42" i="99"/>
  <c r="J42" i="99"/>
  <c r="I42" i="99"/>
  <c r="H42" i="99"/>
  <c r="AN41" i="99"/>
  <c r="AM41" i="99"/>
  <c r="AL41" i="99"/>
  <c r="AK41" i="99"/>
  <c r="AJ41" i="99"/>
  <c r="AI41" i="99"/>
  <c r="AG41" i="99"/>
  <c r="AF41" i="99"/>
  <c r="AE41" i="99"/>
  <c r="AC41" i="99"/>
  <c r="AB41" i="99"/>
  <c r="AA41" i="99"/>
  <c r="Z41" i="99"/>
  <c r="Y41" i="99"/>
  <c r="X41" i="99"/>
  <c r="P41" i="99"/>
  <c r="O41" i="99"/>
  <c r="N41" i="99"/>
  <c r="M41" i="99"/>
  <c r="L41" i="99"/>
  <c r="K41" i="99"/>
  <c r="J41" i="99"/>
  <c r="I41" i="99"/>
  <c r="H41" i="99"/>
  <c r="AN40" i="99"/>
  <c r="AM40" i="99"/>
  <c r="AL40" i="99"/>
  <c r="AK40" i="99"/>
  <c r="AJ40" i="99"/>
  <c r="AI40" i="99"/>
  <c r="AG40" i="99"/>
  <c r="AF40" i="99"/>
  <c r="AE40" i="99"/>
  <c r="AC40" i="99"/>
  <c r="AB40" i="99"/>
  <c r="AA40" i="99"/>
  <c r="Z40" i="99"/>
  <c r="Y40" i="99"/>
  <c r="X40" i="99"/>
  <c r="P40" i="99"/>
  <c r="O40" i="99"/>
  <c r="N40" i="99"/>
  <c r="M40" i="99"/>
  <c r="L40" i="99"/>
  <c r="K40" i="99"/>
  <c r="J40" i="99"/>
  <c r="I40" i="99"/>
  <c r="H40" i="99"/>
  <c r="AN33" i="99"/>
  <c r="AM33" i="99"/>
  <c r="AL33" i="99"/>
  <c r="AK33" i="99"/>
  <c r="AJ33" i="99"/>
  <c r="AI33" i="99"/>
  <c r="AG33" i="99"/>
  <c r="AF33" i="99"/>
  <c r="AE33" i="99"/>
  <c r="P33" i="99"/>
  <c r="O33" i="99"/>
  <c r="N33" i="99"/>
  <c r="W32" i="99"/>
  <c r="AC32" i="99" s="1"/>
  <c r="V32" i="99"/>
  <c r="U32" i="99"/>
  <c r="T32" i="99"/>
  <c r="S32" i="99"/>
  <c r="Y32" i="99" s="1"/>
  <c r="R32" i="99"/>
  <c r="X32" i="99" s="1"/>
  <c r="G32" i="99"/>
  <c r="F32" i="99"/>
  <c r="L32" i="99" s="1"/>
  <c r="E32" i="99"/>
  <c r="K32" i="99" s="1"/>
  <c r="D32" i="99"/>
  <c r="J32" i="99" s="1"/>
  <c r="C32" i="99"/>
  <c r="I32" i="99" s="1"/>
  <c r="B32" i="99"/>
  <c r="H32" i="99" s="1"/>
  <c r="AN31" i="99"/>
  <c r="AM31" i="99"/>
  <c r="AL31" i="99"/>
  <c r="AK31" i="99"/>
  <c r="AJ31" i="99"/>
  <c r="AI31" i="99"/>
  <c r="AG31" i="99"/>
  <c r="AF31" i="99"/>
  <c r="AE31" i="99"/>
  <c r="AC31" i="99"/>
  <c r="AB31" i="99"/>
  <c r="AA31" i="99"/>
  <c r="Z31" i="99"/>
  <c r="Y31" i="99"/>
  <c r="X31" i="99"/>
  <c r="P31" i="99"/>
  <c r="O31" i="99"/>
  <c r="N31" i="99"/>
  <c r="M31" i="99"/>
  <c r="L31" i="99"/>
  <c r="K31" i="99"/>
  <c r="J31" i="99"/>
  <c r="I31" i="99"/>
  <c r="H31" i="99"/>
  <c r="AN30" i="99"/>
  <c r="AM30" i="99"/>
  <c r="AL30" i="99"/>
  <c r="AK30" i="99"/>
  <c r="AJ30" i="99"/>
  <c r="AI30" i="99"/>
  <c r="AG30" i="99"/>
  <c r="AF30" i="99"/>
  <c r="AE30" i="99"/>
  <c r="AC30" i="99"/>
  <c r="AB30" i="99"/>
  <c r="AA30" i="99"/>
  <c r="Z30" i="99"/>
  <c r="Y30" i="99"/>
  <c r="X30" i="99"/>
  <c r="P30" i="99"/>
  <c r="O30" i="99"/>
  <c r="N30" i="99"/>
  <c r="M30" i="99"/>
  <c r="L30" i="99"/>
  <c r="K30" i="99"/>
  <c r="J30" i="99"/>
  <c r="I30" i="99"/>
  <c r="H30" i="99"/>
  <c r="AN29" i="99"/>
  <c r="AM29" i="99"/>
  <c r="AL29" i="99"/>
  <c r="AK29" i="99"/>
  <c r="AJ29" i="99"/>
  <c r="AI29" i="99"/>
  <c r="AG29" i="99"/>
  <c r="AF29" i="99"/>
  <c r="AE29" i="99"/>
  <c r="AC29" i="99"/>
  <c r="AB29" i="99"/>
  <c r="AA29" i="99"/>
  <c r="Z29" i="99"/>
  <c r="Y29" i="99"/>
  <c r="X29" i="99"/>
  <c r="P29" i="99"/>
  <c r="O29" i="99"/>
  <c r="N29" i="99"/>
  <c r="M29" i="99"/>
  <c r="L29" i="99"/>
  <c r="K29" i="99"/>
  <c r="J29" i="99"/>
  <c r="I29" i="99"/>
  <c r="H29" i="99"/>
  <c r="AN28" i="99"/>
  <c r="AM28" i="99"/>
  <c r="AL28" i="99"/>
  <c r="AK28" i="99"/>
  <c r="AJ28" i="99"/>
  <c r="AI28" i="99"/>
  <c r="AG28" i="99"/>
  <c r="AF28" i="99"/>
  <c r="AE28" i="99"/>
  <c r="AC28" i="99"/>
  <c r="AB28" i="99"/>
  <c r="AA28" i="99"/>
  <c r="Z28" i="99"/>
  <c r="Y28" i="99"/>
  <c r="X28" i="99"/>
  <c r="P28" i="99"/>
  <c r="O28" i="99"/>
  <c r="N28" i="99"/>
  <c r="M28" i="99"/>
  <c r="L28" i="99"/>
  <c r="K28" i="99"/>
  <c r="J28" i="99"/>
  <c r="I28" i="99"/>
  <c r="H28" i="99"/>
  <c r="AN27" i="99"/>
  <c r="AM27" i="99"/>
  <c r="AL27" i="99"/>
  <c r="AK27" i="99"/>
  <c r="AJ27" i="99"/>
  <c r="AI27" i="99"/>
  <c r="AG27" i="99"/>
  <c r="AF27" i="99"/>
  <c r="AE27" i="99"/>
  <c r="AC27" i="99"/>
  <c r="AB27" i="99"/>
  <c r="AA27" i="99"/>
  <c r="Z27" i="99"/>
  <c r="Y27" i="99"/>
  <c r="X27" i="99"/>
  <c r="P27" i="99"/>
  <c r="O27" i="99"/>
  <c r="N27" i="99"/>
  <c r="M27" i="99"/>
  <c r="L27" i="99"/>
  <c r="K27" i="99"/>
  <c r="J27" i="99"/>
  <c r="I27" i="99"/>
  <c r="H27" i="99"/>
  <c r="AN26" i="99"/>
  <c r="AM26" i="99"/>
  <c r="AL26" i="99"/>
  <c r="AK26" i="99"/>
  <c r="AJ26" i="99"/>
  <c r="AI26" i="99"/>
  <c r="AG26" i="99"/>
  <c r="AF26" i="99"/>
  <c r="AE26" i="99"/>
  <c r="AC26" i="99"/>
  <c r="AB26" i="99"/>
  <c r="AA26" i="99"/>
  <c r="Z26" i="99"/>
  <c r="Y26" i="99"/>
  <c r="X26" i="99"/>
  <c r="P26" i="99"/>
  <c r="O26" i="99"/>
  <c r="N26" i="99"/>
  <c r="M26" i="99"/>
  <c r="L26" i="99"/>
  <c r="K26" i="99"/>
  <c r="J26" i="99"/>
  <c r="I26" i="99"/>
  <c r="H26" i="99"/>
  <c r="AN25" i="99"/>
  <c r="AM25" i="99"/>
  <c r="AL25" i="99"/>
  <c r="AK25" i="99"/>
  <c r="AJ25" i="99"/>
  <c r="AI25" i="99"/>
  <c r="AG25" i="99"/>
  <c r="AF25" i="99"/>
  <c r="AE25" i="99"/>
  <c r="AC25" i="99"/>
  <c r="AB25" i="99"/>
  <c r="AA25" i="99"/>
  <c r="Z25" i="99"/>
  <c r="Y25" i="99"/>
  <c r="X25" i="99"/>
  <c r="P25" i="99"/>
  <c r="O25" i="99"/>
  <c r="N25" i="99"/>
  <c r="M25" i="99"/>
  <c r="L25" i="99"/>
  <c r="K25" i="99"/>
  <c r="J25" i="99"/>
  <c r="I25" i="99"/>
  <c r="H25" i="99"/>
  <c r="AN24" i="99"/>
  <c r="AM24" i="99"/>
  <c r="AL24" i="99"/>
  <c r="AK24" i="99"/>
  <c r="AJ24" i="99"/>
  <c r="AI24" i="99"/>
  <c r="AG24" i="99"/>
  <c r="AF24" i="99"/>
  <c r="AE24" i="99"/>
  <c r="AC24" i="99"/>
  <c r="AB24" i="99"/>
  <c r="AA24" i="99"/>
  <c r="Z24" i="99"/>
  <c r="Y24" i="99"/>
  <c r="X24" i="99"/>
  <c r="P24" i="99"/>
  <c r="O24" i="99"/>
  <c r="N24" i="99"/>
  <c r="M24" i="99"/>
  <c r="L24" i="99"/>
  <c r="K24" i="99"/>
  <c r="J24" i="99"/>
  <c r="I24" i="99"/>
  <c r="H24" i="99"/>
  <c r="AN23" i="99"/>
  <c r="AM23" i="99"/>
  <c r="AL23" i="99"/>
  <c r="AK23" i="99"/>
  <c r="AJ23" i="99"/>
  <c r="AI23" i="99"/>
  <c r="AG23" i="99"/>
  <c r="AF23" i="99"/>
  <c r="AE23" i="99"/>
  <c r="AC23" i="99"/>
  <c r="AB23" i="99"/>
  <c r="AA23" i="99"/>
  <c r="Z23" i="99"/>
  <c r="Y23" i="99"/>
  <c r="X23" i="99"/>
  <c r="P23" i="99"/>
  <c r="O23" i="99"/>
  <c r="N23" i="99"/>
  <c r="M23" i="99"/>
  <c r="L23" i="99"/>
  <c r="K23" i="99"/>
  <c r="J23" i="99"/>
  <c r="I23" i="99"/>
  <c r="H23" i="99"/>
  <c r="AN22" i="99"/>
  <c r="AM22" i="99"/>
  <c r="AL22" i="99"/>
  <c r="AK22" i="99"/>
  <c r="AJ22" i="99"/>
  <c r="AI22" i="99"/>
  <c r="AG22" i="99"/>
  <c r="AF22" i="99"/>
  <c r="AE22" i="99"/>
  <c r="AC22" i="99"/>
  <c r="AB22" i="99"/>
  <c r="AA22" i="99"/>
  <c r="Z22" i="99"/>
  <c r="Y22" i="99"/>
  <c r="X22" i="99"/>
  <c r="P22" i="99"/>
  <c r="O22" i="99"/>
  <c r="N22" i="99"/>
  <c r="M22" i="99"/>
  <c r="L22" i="99"/>
  <c r="K22" i="99"/>
  <c r="J22" i="99"/>
  <c r="I22" i="99"/>
  <c r="H22" i="99"/>
  <c r="AN21" i="99"/>
  <c r="AM21" i="99"/>
  <c r="AL21" i="99"/>
  <c r="AK21" i="99"/>
  <c r="AJ21" i="99"/>
  <c r="AI21" i="99"/>
  <c r="AG21" i="99"/>
  <c r="AF21" i="99"/>
  <c r="AE21" i="99"/>
  <c r="AC21" i="99"/>
  <c r="AB21" i="99"/>
  <c r="AA21" i="99"/>
  <c r="Z21" i="99"/>
  <c r="Y21" i="99"/>
  <c r="X21" i="99"/>
  <c r="P21" i="99"/>
  <c r="O21" i="99"/>
  <c r="N21" i="99"/>
  <c r="M21" i="99"/>
  <c r="L21" i="99"/>
  <c r="K21" i="99"/>
  <c r="J21" i="99"/>
  <c r="I21" i="99"/>
  <c r="H21" i="99"/>
  <c r="AN20" i="99"/>
  <c r="AM20" i="99"/>
  <c r="AL20" i="99"/>
  <c r="AK20" i="99"/>
  <c r="AJ20" i="99"/>
  <c r="AI20" i="99"/>
  <c r="AG20" i="99"/>
  <c r="AF20" i="99"/>
  <c r="AE20" i="99"/>
  <c r="AC20" i="99"/>
  <c r="AB20" i="99"/>
  <c r="AA20" i="99"/>
  <c r="Z20" i="99"/>
  <c r="Y20" i="99"/>
  <c r="X20" i="99"/>
  <c r="P20" i="99"/>
  <c r="O20" i="99"/>
  <c r="N20" i="99"/>
  <c r="M20" i="99"/>
  <c r="L20" i="99"/>
  <c r="K20" i="99"/>
  <c r="J20" i="99"/>
  <c r="I20" i="99"/>
  <c r="H20" i="99"/>
  <c r="AN19" i="99"/>
  <c r="AM19" i="99"/>
  <c r="AL19" i="99"/>
  <c r="AK19" i="99"/>
  <c r="AJ19" i="99"/>
  <c r="AI19" i="99"/>
  <c r="AG19" i="99"/>
  <c r="AF19" i="99"/>
  <c r="AE19" i="99"/>
  <c r="AC19" i="99"/>
  <c r="AB19" i="99"/>
  <c r="AA19" i="99"/>
  <c r="Z19" i="99"/>
  <c r="Y19" i="99"/>
  <c r="X19" i="99"/>
  <c r="P19" i="99"/>
  <c r="O19" i="99"/>
  <c r="N19" i="99"/>
  <c r="M19" i="99"/>
  <c r="L19" i="99"/>
  <c r="K19" i="99"/>
  <c r="J19" i="99"/>
  <c r="I19" i="99"/>
  <c r="H19" i="99"/>
  <c r="AN18" i="99"/>
  <c r="AM18" i="99"/>
  <c r="AL18" i="99"/>
  <c r="AK18" i="99"/>
  <c r="AJ18" i="99"/>
  <c r="AI18" i="99"/>
  <c r="AG18" i="99"/>
  <c r="AF18" i="99"/>
  <c r="AE18" i="99"/>
  <c r="AC18" i="99"/>
  <c r="AB18" i="99"/>
  <c r="AA18" i="99"/>
  <c r="Z18" i="99"/>
  <c r="Y18" i="99"/>
  <c r="X18" i="99"/>
  <c r="P18" i="99"/>
  <c r="O18" i="99"/>
  <c r="N18" i="99"/>
  <c r="M18" i="99"/>
  <c r="L18" i="99"/>
  <c r="K18" i="99"/>
  <c r="J18" i="99"/>
  <c r="I18" i="99"/>
  <c r="H18" i="99"/>
  <c r="AN17" i="99"/>
  <c r="AM17" i="99"/>
  <c r="AL17" i="99"/>
  <c r="AK17" i="99"/>
  <c r="AJ17" i="99"/>
  <c r="AI17" i="99"/>
  <c r="AG17" i="99"/>
  <c r="AF17" i="99"/>
  <c r="AE17" i="99"/>
  <c r="AC17" i="99"/>
  <c r="AB17" i="99"/>
  <c r="AA17" i="99"/>
  <c r="Z17" i="99"/>
  <c r="Y17" i="99"/>
  <c r="X17" i="99"/>
  <c r="P17" i="99"/>
  <c r="O17" i="99"/>
  <c r="N17" i="99"/>
  <c r="M17" i="99"/>
  <c r="L17" i="99"/>
  <c r="K17" i="99"/>
  <c r="J17" i="99"/>
  <c r="I17" i="99"/>
  <c r="H17" i="99"/>
  <c r="AN16" i="99"/>
  <c r="AM16" i="99"/>
  <c r="AL16" i="99"/>
  <c r="AK16" i="99"/>
  <c r="AJ16" i="99"/>
  <c r="AI16" i="99"/>
  <c r="AG16" i="99"/>
  <c r="AF16" i="99"/>
  <c r="AE16" i="99"/>
  <c r="AC16" i="99"/>
  <c r="AB16" i="99"/>
  <c r="AA16" i="99"/>
  <c r="Z16" i="99"/>
  <c r="Y16" i="99"/>
  <c r="X16" i="99"/>
  <c r="P16" i="99"/>
  <c r="O16" i="99"/>
  <c r="N16" i="99"/>
  <c r="M16" i="99"/>
  <c r="L16" i="99"/>
  <c r="K16" i="99"/>
  <c r="J16" i="99"/>
  <c r="I16" i="99"/>
  <c r="H16" i="99"/>
  <c r="AN15" i="99"/>
  <c r="AM15" i="99"/>
  <c r="AL15" i="99"/>
  <c r="AK15" i="99"/>
  <c r="AJ15" i="99"/>
  <c r="AI15" i="99"/>
  <c r="AG15" i="99"/>
  <c r="AF15" i="99"/>
  <c r="AE15" i="99"/>
  <c r="AC15" i="99"/>
  <c r="AB15" i="99"/>
  <c r="AA15" i="99"/>
  <c r="Z15" i="99"/>
  <c r="Y15" i="99"/>
  <c r="X15" i="99"/>
  <c r="P15" i="99"/>
  <c r="O15" i="99"/>
  <c r="N15" i="99"/>
  <c r="M15" i="99"/>
  <c r="L15" i="99"/>
  <c r="K15" i="99"/>
  <c r="J15" i="99"/>
  <c r="I15" i="99"/>
  <c r="H15" i="99"/>
  <c r="AN14" i="99"/>
  <c r="AM14" i="99"/>
  <c r="AL14" i="99"/>
  <c r="AK14" i="99"/>
  <c r="AJ14" i="99"/>
  <c r="AI14" i="99"/>
  <c r="AG14" i="99"/>
  <c r="AF14" i="99"/>
  <c r="AE14" i="99"/>
  <c r="AC14" i="99"/>
  <c r="AB14" i="99"/>
  <c r="AA14" i="99"/>
  <c r="Z14" i="99"/>
  <c r="Y14" i="99"/>
  <c r="X14" i="99"/>
  <c r="P14" i="99"/>
  <c r="O14" i="99"/>
  <c r="N14" i="99"/>
  <c r="M14" i="99"/>
  <c r="L14" i="99"/>
  <c r="K14" i="99"/>
  <c r="J14" i="99"/>
  <c r="I14" i="99"/>
  <c r="H14" i="99"/>
  <c r="AN13" i="99"/>
  <c r="AM13" i="99"/>
  <c r="AL13" i="99"/>
  <c r="AK13" i="99"/>
  <c r="AJ13" i="99"/>
  <c r="AI13" i="99"/>
  <c r="AG13" i="99"/>
  <c r="AF13" i="99"/>
  <c r="AE13" i="99"/>
  <c r="AC13" i="99"/>
  <c r="AB13" i="99"/>
  <c r="AA13" i="99"/>
  <c r="Z13" i="99"/>
  <c r="Y13" i="99"/>
  <c r="X13" i="99"/>
  <c r="P13" i="99"/>
  <c r="O13" i="99"/>
  <c r="N13" i="99"/>
  <c r="M13" i="99"/>
  <c r="L13" i="99"/>
  <c r="K13" i="99"/>
  <c r="J13" i="99"/>
  <c r="I13" i="99"/>
  <c r="H13" i="99"/>
  <c r="AN12" i="99"/>
  <c r="AM12" i="99"/>
  <c r="AL12" i="99"/>
  <c r="AK12" i="99"/>
  <c r="AJ12" i="99"/>
  <c r="AI12" i="99"/>
  <c r="AG12" i="99"/>
  <c r="AF12" i="99"/>
  <c r="AE12" i="99"/>
  <c r="AC12" i="99"/>
  <c r="AB12" i="99"/>
  <c r="AA12" i="99"/>
  <c r="Z12" i="99"/>
  <c r="Y12" i="99"/>
  <c r="X12" i="99"/>
  <c r="P12" i="99"/>
  <c r="O12" i="99"/>
  <c r="N12" i="99"/>
  <c r="M12" i="99"/>
  <c r="L12" i="99"/>
  <c r="K12" i="99"/>
  <c r="J12" i="99"/>
  <c r="I12" i="99"/>
  <c r="H12" i="99"/>
  <c r="AN11" i="99"/>
  <c r="AM11" i="99"/>
  <c r="AL11" i="99"/>
  <c r="AK11" i="99"/>
  <c r="AJ11" i="99"/>
  <c r="AI11" i="99"/>
  <c r="AG11" i="99"/>
  <c r="AF11" i="99"/>
  <c r="AE11" i="99"/>
  <c r="AC11" i="99"/>
  <c r="AB11" i="99"/>
  <c r="AA11" i="99"/>
  <c r="Z11" i="99"/>
  <c r="Y11" i="99"/>
  <c r="X11" i="99"/>
  <c r="P11" i="99"/>
  <c r="O11" i="99"/>
  <c r="N11" i="99"/>
  <c r="M11" i="99"/>
  <c r="L11" i="99"/>
  <c r="K11" i="99"/>
  <c r="J11" i="99"/>
  <c r="I11" i="99"/>
  <c r="H11" i="99"/>
  <c r="AN10" i="99"/>
  <c r="AM10" i="99"/>
  <c r="AL10" i="99"/>
  <c r="AK10" i="99"/>
  <c r="AJ10" i="99"/>
  <c r="AI10" i="99"/>
  <c r="AG10" i="99"/>
  <c r="AF10" i="99"/>
  <c r="AE10" i="99"/>
  <c r="AC10" i="99"/>
  <c r="AB10" i="99"/>
  <c r="AA10" i="99"/>
  <c r="Z10" i="99"/>
  <c r="Y10" i="99"/>
  <c r="X10" i="99"/>
  <c r="P10" i="99"/>
  <c r="O10" i="99"/>
  <c r="N10" i="99"/>
  <c r="M10" i="99"/>
  <c r="L10" i="99"/>
  <c r="K10" i="99"/>
  <c r="J10" i="99"/>
  <c r="I10" i="99"/>
  <c r="H10" i="99"/>
  <c r="AN9" i="99"/>
  <c r="AM9" i="99"/>
  <c r="AL9" i="99"/>
  <c r="AK9" i="99"/>
  <c r="AJ9" i="99"/>
  <c r="AI9" i="99"/>
  <c r="AG9" i="99"/>
  <c r="AF9" i="99"/>
  <c r="AE9" i="99"/>
  <c r="AC9" i="99"/>
  <c r="AB9" i="99"/>
  <c r="AA9" i="99"/>
  <c r="Z9" i="99"/>
  <c r="Y9" i="99"/>
  <c r="X9" i="99"/>
  <c r="P9" i="99"/>
  <c r="O9" i="99"/>
  <c r="N9" i="99"/>
  <c r="M9" i="99"/>
  <c r="L9" i="99"/>
  <c r="K9" i="99"/>
  <c r="J9" i="99"/>
  <c r="I9" i="99"/>
  <c r="H9" i="99"/>
  <c r="AN8" i="99"/>
  <c r="AM8" i="99"/>
  <c r="AL8" i="99"/>
  <c r="AK8" i="99"/>
  <c r="AJ8" i="99"/>
  <c r="AI8" i="99"/>
  <c r="AG8" i="99"/>
  <c r="AF8" i="99"/>
  <c r="AE8" i="99"/>
  <c r="AC8" i="99"/>
  <c r="AB8" i="99"/>
  <c r="AA8" i="99"/>
  <c r="Z8" i="99"/>
  <c r="Y8" i="99"/>
  <c r="X8" i="99"/>
  <c r="P8" i="99"/>
  <c r="O8" i="99"/>
  <c r="N8" i="99"/>
  <c r="M8" i="99"/>
  <c r="L8" i="99"/>
  <c r="K8" i="99"/>
  <c r="J8" i="99"/>
  <c r="I8" i="99"/>
  <c r="H8" i="99"/>
  <c r="AN7" i="99"/>
  <c r="AM7" i="99"/>
  <c r="AL7" i="99"/>
  <c r="AK7" i="99"/>
  <c r="AJ7" i="99"/>
  <c r="AI7" i="99"/>
  <c r="AG7" i="99"/>
  <c r="AF7" i="99"/>
  <c r="AE7" i="99"/>
  <c r="AC7" i="99"/>
  <c r="AB7" i="99"/>
  <c r="AA7" i="99"/>
  <c r="Z7" i="99"/>
  <c r="Y7" i="99"/>
  <c r="X7" i="99"/>
  <c r="P7" i="99"/>
  <c r="O7" i="99"/>
  <c r="N7" i="99"/>
  <c r="M7" i="99"/>
  <c r="L7" i="99"/>
  <c r="L33" i="99" s="1"/>
  <c r="K7" i="99"/>
  <c r="K33" i="99" s="1"/>
  <c r="J7" i="99"/>
  <c r="J33" i="99" s="1"/>
  <c r="I7" i="99"/>
  <c r="H7" i="99"/>
  <c r="H33" i="99" s="1"/>
  <c r="J54" i="98"/>
  <c r="I54" i="98"/>
  <c r="H54" i="98"/>
  <c r="G54" i="98"/>
  <c r="F54" i="98"/>
  <c r="E54" i="98"/>
  <c r="J53" i="98"/>
  <c r="I53" i="98"/>
  <c r="G53" i="98"/>
  <c r="F53" i="98"/>
  <c r="J52" i="98"/>
  <c r="I52" i="98"/>
  <c r="H52" i="98"/>
  <c r="G52" i="98"/>
  <c r="F52" i="98"/>
  <c r="E52" i="98"/>
  <c r="J51" i="98"/>
  <c r="I51" i="98"/>
  <c r="H51" i="98"/>
  <c r="G51" i="98"/>
  <c r="F51" i="98"/>
  <c r="E51" i="98"/>
  <c r="J50" i="98"/>
  <c r="I50" i="98"/>
  <c r="H50" i="98"/>
  <c r="G50" i="98"/>
  <c r="F50" i="98"/>
  <c r="E50" i="98"/>
  <c r="J49" i="98"/>
  <c r="H49" i="98"/>
  <c r="G49" i="98"/>
  <c r="F49" i="98"/>
  <c r="M49" i="98" s="1"/>
  <c r="J48" i="98"/>
  <c r="I48" i="98"/>
  <c r="H48" i="98"/>
  <c r="G48" i="98"/>
  <c r="F48" i="98"/>
  <c r="E48" i="98"/>
  <c r="J47" i="98"/>
  <c r="I47" i="98"/>
  <c r="H47" i="98"/>
  <c r="G47" i="98"/>
  <c r="F47" i="98"/>
  <c r="E47" i="98"/>
  <c r="J46" i="98"/>
  <c r="I46" i="98"/>
  <c r="H46" i="98"/>
  <c r="G46" i="98"/>
  <c r="F46" i="98"/>
  <c r="E46" i="98"/>
  <c r="J38" i="98"/>
  <c r="I38" i="98"/>
  <c r="H38" i="98"/>
  <c r="G38" i="98"/>
  <c r="N38" i="98" s="1"/>
  <c r="F38" i="98"/>
  <c r="M38" i="98" s="1"/>
  <c r="E38" i="98"/>
  <c r="J37" i="98"/>
  <c r="I37" i="98"/>
  <c r="H37" i="98"/>
  <c r="O37" i="98" s="1"/>
  <c r="G37" i="98"/>
  <c r="N37" i="98" s="1"/>
  <c r="F37" i="98"/>
  <c r="E37" i="98"/>
  <c r="J36" i="98"/>
  <c r="I36" i="98"/>
  <c r="H36" i="98"/>
  <c r="G36" i="98"/>
  <c r="F36" i="98"/>
  <c r="E36" i="98"/>
  <c r="U35" i="98"/>
  <c r="T35" i="98"/>
  <c r="S35" i="98"/>
  <c r="U34" i="98"/>
  <c r="T34" i="98"/>
  <c r="P34" i="98"/>
  <c r="O34" i="98"/>
  <c r="M34" i="98"/>
  <c r="L34" i="98"/>
  <c r="U33" i="98"/>
  <c r="T33" i="98"/>
  <c r="S33" i="98"/>
  <c r="P33" i="98"/>
  <c r="O33" i="98"/>
  <c r="M33" i="98"/>
  <c r="L33" i="98"/>
  <c r="U32" i="98"/>
  <c r="T32" i="98"/>
  <c r="S32" i="98"/>
  <c r="P32" i="98"/>
  <c r="O32" i="98"/>
  <c r="M32" i="98"/>
  <c r="L32" i="98"/>
  <c r="U31" i="98"/>
  <c r="T31" i="98"/>
  <c r="S31" i="98"/>
  <c r="Q31" i="98"/>
  <c r="P31" i="98"/>
  <c r="O31" i="98"/>
  <c r="N31" i="98"/>
  <c r="M31" i="98"/>
  <c r="L31" i="98"/>
  <c r="U30" i="98"/>
  <c r="T30" i="98"/>
  <c r="Q30" i="98"/>
  <c r="P30" i="98"/>
  <c r="O30" i="98"/>
  <c r="N30" i="98"/>
  <c r="M30" i="98"/>
  <c r="L30" i="98"/>
  <c r="U29" i="98"/>
  <c r="T29" i="98"/>
  <c r="S29" i="98"/>
  <c r="Q29" i="98"/>
  <c r="P29" i="98"/>
  <c r="O29" i="98"/>
  <c r="N29" i="98"/>
  <c r="M29" i="98"/>
  <c r="L29" i="98"/>
  <c r="U28" i="98"/>
  <c r="T28" i="98"/>
  <c r="S28" i="98"/>
  <c r="Q28" i="98"/>
  <c r="P28" i="98"/>
  <c r="O28" i="98"/>
  <c r="N28" i="98"/>
  <c r="M28" i="98"/>
  <c r="L28" i="98"/>
  <c r="U27" i="98"/>
  <c r="T27" i="98"/>
  <c r="S27" i="98"/>
  <c r="Q27" i="98"/>
  <c r="P27" i="98"/>
  <c r="O27" i="98"/>
  <c r="N27" i="98"/>
  <c r="M27" i="98"/>
  <c r="L27" i="98"/>
  <c r="L25" i="98"/>
  <c r="J19" i="98"/>
  <c r="Q19" i="98" s="1"/>
  <c r="I19" i="98"/>
  <c r="H19" i="98"/>
  <c r="O19" i="98" s="1"/>
  <c r="G19" i="98"/>
  <c r="N19" i="98" s="1"/>
  <c r="F19" i="98"/>
  <c r="E19" i="98"/>
  <c r="L19" i="98" s="1"/>
  <c r="J18" i="98"/>
  <c r="Q18" i="98" s="1"/>
  <c r="I18" i="98"/>
  <c r="P18" i="98" s="1"/>
  <c r="H18" i="98"/>
  <c r="G18" i="98"/>
  <c r="N18" i="98" s="1"/>
  <c r="F18" i="98"/>
  <c r="M18" i="98" s="1"/>
  <c r="E18" i="98"/>
  <c r="L18" i="98" s="1"/>
  <c r="J17" i="98"/>
  <c r="Q17" i="98" s="1"/>
  <c r="I17" i="98"/>
  <c r="P17" i="98" s="1"/>
  <c r="H17" i="98"/>
  <c r="G17" i="98"/>
  <c r="N17" i="98" s="1"/>
  <c r="F17" i="98"/>
  <c r="M17" i="98" s="1"/>
  <c r="E17" i="98"/>
  <c r="U16" i="98"/>
  <c r="T16" i="98"/>
  <c r="S16" i="98"/>
  <c r="U15" i="98"/>
  <c r="T15" i="98"/>
  <c r="P15" i="98"/>
  <c r="O15" i="98"/>
  <c r="M15" i="98"/>
  <c r="L15" i="98"/>
  <c r="U14" i="98"/>
  <c r="T14" i="98"/>
  <c r="S14" i="98"/>
  <c r="P14" i="98"/>
  <c r="O14" i="98"/>
  <c r="M14" i="98"/>
  <c r="L14" i="98"/>
  <c r="U13" i="98"/>
  <c r="T13" i="98"/>
  <c r="S13" i="98"/>
  <c r="P13" i="98"/>
  <c r="O13" i="98"/>
  <c r="M13" i="98"/>
  <c r="L13" i="98"/>
  <c r="U12" i="98"/>
  <c r="T12" i="98"/>
  <c r="S12" i="98"/>
  <c r="Q12" i="98"/>
  <c r="P12" i="98"/>
  <c r="O12" i="98"/>
  <c r="N12" i="98"/>
  <c r="M12" i="98"/>
  <c r="L12" i="98"/>
  <c r="U11" i="98"/>
  <c r="T11" i="98"/>
  <c r="Q11" i="98"/>
  <c r="P11" i="98"/>
  <c r="O11" i="98"/>
  <c r="N11" i="98"/>
  <c r="M11" i="98"/>
  <c r="L11" i="98"/>
  <c r="U10" i="98"/>
  <c r="T10" i="98"/>
  <c r="S10" i="98"/>
  <c r="Q10" i="98"/>
  <c r="P10" i="98"/>
  <c r="O10" i="98"/>
  <c r="N10" i="98"/>
  <c r="M10" i="98"/>
  <c r="L10" i="98"/>
  <c r="U9" i="98"/>
  <c r="T9" i="98"/>
  <c r="S9" i="98"/>
  <c r="Q9" i="98"/>
  <c r="P9" i="98"/>
  <c r="O9" i="98"/>
  <c r="N9" i="98"/>
  <c r="M9" i="98"/>
  <c r="L9" i="98"/>
  <c r="U8" i="98"/>
  <c r="T8" i="98"/>
  <c r="S8" i="98"/>
  <c r="Q8" i="98"/>
  <c r="P8" i="98"/>
  <c r="O8" i="98"/>
  <c r="N8" i="98"/>
  <c r="M8" i="98"/>
  <c r="L8" i="98"/>
  <c r="L6" i="98"/>
  <c r="AN97" i="97"/>
  <c r="AM97" i="97"/>
  <c r="AL97" i="97"/>
  <c r="AK97" i="97"/>
  <c r="AJ97" i="97"/>
  <c r="AI97" i="97"/>
  <c r="AG97" i="97"/>
  <c r="AF97" i="97"/>
  <c r="AE97" i="97"/>
  <c r="P97" i="97"/>
  <c r="O97" i="97"/>
  <c r="N97" i="97"/>
  <c r="W96" i="97"/>
  <c r="V96" i="97"/>
  <c r="AB96" i="97" s="1"/>
  <c r="U96" i="97"/>
  <c r="T96" i="97"/>
  <c r="Z96" i="97" s="1"/>
  <c r="S96" i="97"/>
  <c r="R96" i="97"/>
  <c r="X96" i="97" s="1"/>
  <c r="G96" i="97"/>
  <c r="M96" i="97" s="1"/>
  <c r="F96" i="97"/>
  <c r="E96" i="97"/>
  <c r="K96" i="97" s="1"/>
  <c r="D96" i="97"/>
  <c r="C96" i="97"/>
  <c r="I96" i="97" s="1"/>
  <c r="B96" i="97"/>
  <c r="AN95" i="97"/>
  <c r="AQ95" i="97" s="1"/>
  <c r="AL95" i="97"/>
  <c r="AO95" i="97" s="1"/>
  <c r="AC95" i="97"/>
  <c r="AB95" i="97"/>
  <c r="AA95" i="97"/>
  <c r="Z95" i="97"/>
  <c r="Y95" i="97"/>
  <c r="X95" i="97"/>
  <c r="M95" i="97"/>
  <c r="L95" i="97"/>
  <c r="K95" i="97"/>
  <c r="J95" i="97"/>
  <c r="I95" i="97"/>
  <c r="H95" i="97"/>
  <c r="AN94" i="97"/>
  <c r="AM94" i="97"/>
  <c r="AL94" i="97"/>
  <c r="AK94" i="97"/>
  <c r="AJ94" i="97"/>
  <c r="AI94" i="97"/>
  <c r="AG94" i="97"/>
  <c r="AF94" i="97"/>
  <c r="AE94" i="97"/>
  <c r="AC94" i="97"/>
  <c r="AB94" i="97"/>
  <c r="AA94" i="97"/>
  <c r="Z94" i="97"/>
  <c r="Y94" i="97"/>
  <c r="X94" i="97"/>
  <c r="P94" i="97"/>
  <c r="O94" i="97"/>
  <c r="N94" i="97"/>
  <c r="M94" i="97"/>
  <c r="L94" i="97"/>
  <c r="K94" i="97"/>
  <c r="J94" i="97"/>
  <c r="I94" i="97"/>
  <c r="H94" i="97"/>
  <c r="AN93" i="97"/>
  <c r="AM93" i="97"/>
  <c r="AL93" i="97"/>
  <c r="AK93" i="97"/>
  <c r="AJ93" i="97"/>
  <c r="AI93" i="97"/>
  <c r="AG93" i="97"/>
  <c r="AF93" i="97"/>
  <c r="AE93" i="97"/>
  <c r="AC93" i="97"/>
  <c r="AB93" i="97"/>
  <c r="AA93" i="97"/>
  <c r="Z93" i="97"/>
  <c r="Y93" i="97"/>
  <c r="X93" i="97"/>
  <c r="P93" i="97"/>
  <c r="O93" i="97"/>
  <c r="N93" i="97"/>
  <c r="M93" i="97"/>
  <c r="L93" i="97"/>
  <c r="K93" i="97"/>
  <c r="J93" i="97"/>
  <c r="I93" i="97"/>
  <c r="H93" i="97"/>
  <c r="AN92" i="97"/>
  <c r="AL92" i="97"/>
  <c r="AK92" i="97"/>
  <c r="AJ92" i="97"/>
  <c r="AP92" i="97" s="1"/>
  <c r="AI92" i="97"/>
  <c r="AG92" i="97"/>
  <c r="AF92" i="97"/>
  <c r="AE92" i="97"/>
  <c r="AC92" i="97"/>
  <c r="AB92" i="97"/>
  <c r="AA92" i="97"/>
  <c r="Z92" i="97"/>
  <c r="Y92" i="97"/>
  <c r="X92" i="97"/>
  <c r="P92" i="97"/>
  <c r="O92" i="97"/>
  <c r="N92" i="97"/>
  <c r="M92" i="97"/>
  <c r="L92" i="97"/>
  <c r="K92" i="97"/>
  <c r="J92" i="97"/>
  <c r="I92" i="97"/>
  <c r="H92" i="97"/>
  <c r="AN91" i="97"/>
  <c r="AM91" i="97"/>
  <c r="AL91" i="97"/>
  <c r="AK91" i="97"/>
  <c r="AJ91" i="97"/>
  <c r="AI91" i="97"/>
  <c r="AG91" i="97"/>
  <c r="AF91" i="97"/>
  <c r="AE91" i="97"/>
  <c r="AC91" i="97"/>
  <c r="AB91" i="97"/>
  <c r="AA91" i="97"/>
  <c r="Z91" i="97"/>
  <c r="Y91" i="97"/>
  <c r="X91" i="97"/>
  <c r="P91" i="97"/>
  <c r="O91" i="97"/>
  <c r="N91" i="97"/>
  <c r="M91" i="97"/>
  <c r="L91" i="97"/>
  <c r="K91" i="97"/>
  <c r="J91" i="97"/>
  <c r="I91" i="97"/>
  <c r="H91" i="97"/>
  <c r="AN90" i="97"/>
  <c r="AM90" i="97"/>
  <c r="AL90" i="97"/>
  <c r="AK90" i="97"/>
  <c r="AJ90" i="97"/>
  <c r="AI90" i="97"/>
  <c r="AG90" i="97"/>
  <c r="AF90" i="97"/>
  <c r="AE90" i="97"/>
  <c r="AC90" i="97"/>
  <c r="AB90" i="97"/>
  <c r="AA90" i="97"/>
  <c r="Z90" i="97"/>
  <c r="Y90" i="97"/>
  <c r="X90" i="97"/>
  <c r="P90" i="97"/>
  <c r="O90" i="97"/>
  <c r="N90" i="97"/>
  <c r="M90" i="97"/>
  <c r="L90" i="97"/>
  <c r="K90" i="97"/>
  <c r="J90" i="97"/>
  <c r="I90" i="97"/>
  <c r="H90" i="97"/>
  <c r="AN89" i="97"/>
  <c r="AM89" i="97"/>
  <c r="AL89" i="97"/>
  <c r="AK89" i="97"/>
  <c r="AJ89" i="97"/>
  <c r="AI89" i="97"/>
  <c r="AG89" i="97"/>
  <c r="AF89" i="97"/>
  <c r="AE89" i="97"/>
  <c r="AC89" i="97"/>
  <c r="AB89" i="97"/>
  <c r="AA89" i="97"/>
  <c r="Z89" i="97"/>
  <c r="Y89" i="97"/>
  <c r="X89" i="97"/>
  <c r="P89" i="97"/>
  <c r="O89" i="97"/>
  <c r="N89" i="97"/>
  <c r="M89" i="97"/>
  <c r="L89" i="97"/>
  <c r="K89" i="97"/>
  <c r="J89" i="97"/>
  <c r="I89" i="97"/>
  <c r="H89" i="97"/>
  <c r="AN88" i="97"/>
  <c r="AM88" i="97"/>
  <c r="AL88" i="97"/>
  <c r="AK88" i="97"/>
  <c r="AJ88" i="97"/>
  <c r="AI88" i="97"/>
  <c r="AG88" i="97"/>
  <c r="AF88" i="97"/>
  <c r="AE88" i="97"/>
  <c r="AC88" i="97"/>
  <c r="AB88" i="97"/>
  <c r="AA88" i="97"/>
  <c r="Z88" i="97"/>
  <c r="Y88" i="97"/>
  <c r="X88" i="97"/>
  <c r="P88" i="97"/>
  <c r="O88" i="97"/>
  <c r="N88" i="97"/>
  <c r="M88" i="97"/>
  <c r="L88" i="97"/>
  <c r="K88" i="97"/>
  <c r="J88" i="97"/>
  <c r="I88" i="97"/>
  <c r="H88" i="97"/>
  <c r="AN87" i="97"/>
  <c r="AM87" i="97"/>
  <c r="AL87" i="97"/>
  <c r="AK87" i="97"/>
  <c r="AJ87" i="97"/>
  <c r="AI87" i="97"/>
  <c r="AG87" i="97"/>
  <c r="AF87" i="97"/>
  <c r="AE87" i="97"/>
  <c r="AC87" i="97"/>
  <c r="AB87" i="97"/>
  <c r="AA87" i="97"/>
  <c r="Z87" i="97"/>
  <c r="Y87" i="97"/>
  <c r="X87" i="97"/>
  <c r="P87" i="97"/>
  <c r="O87" i="97"/>
  <c r="N87" i="97"/>
  <c r="M87" i="97"/>
  <c r="L87" i="97"/>
  <c r="K87" i="97"/>
  <c r="J87" i="97"/>
  <c r="I87" i="97"/>
  <c r="H87" i="97"/>
  <c r="AN86" i="97"/>
  <c r="AM86" i="97"/>
  <c r="AL86" i="97"/>
  <c r="AK86" i="97"/>
  <c r="AJ86" i="97"/>
  <c r="AI86" i="97"/>
  <c r="AG86" i="97"/>
  <c r="AF86" i="97"/>
  <c r="AE86" i="97"/>
  <c r="AC86" i="97"/>
  <c r="AB86" i="97"/>
  <c r="AA86" i="97"/>
  <c r="Z86" i="97"/>
  <c r="Y86" i="97"/>
  <c r="X86" i="97"/>
  <c r="P86" i="97"/>
  <c r="O86" i="97"/>
  <c r="N86" i="97"/>
  <c r="M86" i="97"/>
  <c r="L86" i="97"/>
  <c r="K86" i="97"/>
  <c r="J86" i="97"/>
  <c r="I86" i="97"/>
  <c r="H86" i="97"/>
  <c r="AN85" i="97"/>
  <c r="AM85" i="97"/>
  <c r="AL85" i="97"/>
  <c r="AK85" i="97"/>
  <c r="AJ85" i="97"/>
  <c r="AI85" i="97"/>
  <c r="AG85" i="97"/>
  <c r="AF85" i="97"/>
  <c r="AE85" i="97"/>
  <c r="AC85" i="97"/>
  <c r="AB85" i="97"/>
  <c r="AA85" i="97"/>
  <c r="Z85" i="97"/>
  <c r="Y85" i="97"/>
  <c r="X85" i="97"/>
  <c r="P85" i="97"/>
  <c r="O85" i="97"/>
  <c r="N85" i="97"/>
  <c r="M85" i="97"/>
  <c r="L85" i="97"/>
  <c r="K85" i="97"/>
  <c r="J85" i="97"/>
  <c r="I85" i="97"/>
  <c r="H85" i="97"/>
  <c r="AN84" i="97"/>
  <c r="AM84" i="97"/>
  <c r="AL84" i="97"/>
  <c r="AK84" i="97"/>
  <c r="AJ84" i="97"/>
  <c r="AI84" i="97"/>
  <c r="AG84" i="97"/>
  <c r="AF84" i="97"/>
  <c r="AE84" i="97"/>
  <c r="AC84" i="97"/>
  <c r="AB84" i="97"/>
  <c r="AA84" i="97"/>
  <c r="Z84" i="97"/>
  <c r="Y84" i="97"/>
  <c r="X84" i="97"/>
  <c r="P84" i="97"/>
  <c r="O84" i="97"/>
  <c r="N84" i="97"/>
  <c r="M84" i="97"/>
  <c r="L84" i="97"/>
  <c r="K84" i="97"/>
  <c r="J84" i="97"/>
  <c r="I84" i="97"/>
  <c r="H84" i="97"/>
  <c r="AN83" i="97"/>
  <c r="AM83" i="97"/>
  <c r="AL83" i="97"/>
  <c r="AK83" i="97"/>
  <c r="AJ83" i="97"/>
  <c r="AI83" i="97"/>
  <c r="AG83" i="97"/>
  <c r="AF83" i="97"/>
  <c r="AE83" i="97"/>
  <c r="AC83" i="97"/>
  <c r="AB83" i="97"/>
  <c r="AA83" i="97"/>
  <c r="Z83" i="97"/>
  <c r="Y83" i="97"/>
  <c r="X83" i="97"/>
  <c r="P83" i="97"/>
  <c r="O83" i="97"/>
  <c r="N83" i="97"/>
  <c r="M83" i="97"/>
  <c r="L83" i="97"/>
  <c r="K83" i="97"/>
  <c r="J83" i="97"/>
  <c r="I83" i="97"/>
  <c r="H83" i="97"/>
  <c r="AN82" i="97"/>
  <c r="AM82" i="97"/>
  <c r="AL82" i="97"/>
  <c r="AK82" i="97"/>
  <c r="AJ82" i="97"/>
  <c r="AI82" i="97"/>
  <c r="AG82" i="97"/>
  <c r="AF82" i="97"/>
  <c r="AE82" i="97"/>
  <c r="AC82" i="97"/>
  <c r="AB82" i="97"/>
  <c r="AA82" i="97"/>
  <c r="Z82" i="97"/>
  <c r="Y82" i="97"/>
  <c r="X82" i="97"/>
  <c r="P82" i="97"/>
  <c r="O82" i="97"/>
  <c r="N82" i="97"/>
  <c r="M82" i="97"/>
  <c r="L82" i="97"/>
  <c r="K82" i="97"/>
  <c r="J82" i="97"/>
  <c r="I82" i="97"/>
  <c r="H82" i="97"/>
  <c r="AN81" i="97"/>
  <c r="AM81" i="97"/>
  <c r="AL81" i="97"/>
  <c r="AK81" i="97"/>
  <c r="AJ81" i="97"/>
  <c r="AI81" i="97"/>
  <c r="AG81" i="97"/>
  <c r="AF81" i="97"/>
  <c r="AE81" i="97"/>
  <c r="AC81" i="97"/>
  <c r="AB81" i="97"/>
  <c r="AA81" i="97"/>
  <c r="Z81" i="97"/>
  <c r="Y81" i="97"/>
  <c r="X81" i="97"/>
  <c r="P81" i="97"/>
  <c r="O81" i="97"/>
  <c r="N81" i="97"/>
  <c r="M81" i="97"/>
  <c r="L81" i="97"/>
  <c r="K81" i="97"/>
  <c r="J81" i="97"/>
  <c r="I81" i="97"/>
  <c r="H81" i="97"/>
  <c r="AN80" i="97"/>
  <c r="AM80" i="97"/>
  <c r="AL80" i="97"/>
  <c r="AK80" i="97"/>
  <c r="AJ80" i="97"/>
  <c r="AI80" i="97"/>
  <c r="AC80" i="97"/>
  <c r="AB80" i="97"/>
  <c r="AA80" i="97"/>
  <c r="Z80" i="97"/>
  <c r="Y80" i="97"/>
  <c r="X80" i="97"/>
  <c r="M80" i="97"/>
  <c r="L80" i="97"/>
  <c r="K80" i="97"/>
  <c r="J80" i="97"/>
  <c r="I80" i="97"/>
  <c r="H80" i="97"/>
  <c r="AN79" i="97"/>
  <c r="AQ79" i="97" s="1"/>
  <c r="AM79" i="97"/>
  <c r="AP79" i="97" s="1"/>
  <c r="AL79" i="97"/>
  <c r="AO79" i="97" s="1"/>
  <c r="AC79" i="97"/>
  <c r="AB79" i="97"/>
  <c r="AA79" i="97"/>
  <c r="Z79" i="97"/>
  <c r="Y79" i="97"/>
  <c r="X79" i="97"/>
  <c r="M79" i="97"/>
  <c r="L79" i="97"/>
  <c r="K79" i="97"/>
  <c r="J79" i="97"/>
  <c r="I79" i="97"/>
  <c r="H79" i="97"/>
  <c r="AN78" i="97"/>
  <c r="AM78" i="97"/>
  <c r="AL78" i="97"/>
  <c r="AK78" i="97"/>
  <c r="AJ78" i="97"/>
  <c r="AI78" i="97"/>
  <c r="AG78" i="97"/>
  <c r="AF78" i="97"/>
  <c r="AE78" i="97"/>
  <c r="AC78" i="97"/>
  <c r="AB78" i="97"/>
  <c r="AA78" i="97"/>
  <c r="Z78" i="97"/>
  <c r="Y78" i="97"/>
  <c r="X78" i="97"/>
  <c r="P78" i="97"/>
  <c r="O78" i="97"/>
  <c r="N78" i="97"/>
  <c r="M78" i="97"/>
  <c r="L78" i="97"/>
  <c r="K78" i="97"/>
  <c r="J78" i="97"/>
  <c r="I78" i="97"/>
  <c r="H78" i="97"/>
  <c r="AN77" i="97"/>
  <c r="AM77" i="97"/>
  <c r="AL77" i="97"/>
  <c r="AK77" i="97"/>
  <c r="AJ77" i="97"/>
  <c r="AI77" i="97"/>
  <c r="AG77" i="97"/>
  <c r="AF77" i="97"/>
  <c r="AE77" i="97"/>
  <c r="AC77" i="97"/>
  <c r="AB77" i="97"/>
  <c r="AA77" i="97"/>
  <c r="Z77" i="97"/>
  <c r="Y77" i="97"/>
  <c r="X77" i="97"/>
  <c r="P77" i="97"/>
  <c r="O77" i="97"/>
  <c r="N77" i="97"/>
  <c r="M77" i="97"/>
  <c r="L77" i="97"/>
  <c r="K77" i="97"/>
  <c r="J77" i="97"/>
  <c r="I77" i="97"/>
  <c r="H77" i="97"/>
  <c r="AN76" i="97"/>
  <c r="AM76" i="97"/>
  <c r="AL76" i="97"/>
  <c r="AK76" i="97"/>
  <c r="AJ76" i="97"/>
  <c r="AI76" i="97"/>
  <c r="AG76" i="97"/>
  <c r="AF76" i="97"/>
  <c r="AE76" i="97"/>
  <c r="AC76" i="97"/>
  <c r="AB76" i="97"/>
  <c r="AA76" i="97"/>
  <c r="Z76" i="97"/>
  <c r="Y76" i="97"/>
  <c r="X76" i="97"/>
  <c r="P76" i="97"/>
  <c r="O76" i="97"/>
  <c r="N76" i="97"/>
  <c r="M76" i="97"/>
  <c r="L76" i="97"/>
  <c r="K76" i="97"/>
  <c r="J76" i="97"/>
  <c r="I76" i="97"/>
  <c r="H76" i="97"/>
  <c r="AN75" i="97"/>
  <c r="AM75" i="97"/>
  <c r="AL75" i="97"/>
  <c r="AK75" i="97"/>
  <c r="AJ75" i="97"/>
  <c r="AI75" i="97"/>
  <c r="AG75" i="97"/>
  <c r="AF75" i="97"/>
  <c r="AE75" i="97"/>
  <c r="AC75" i="97"/>
  <c r="AB75" i="97"/>
  <c r="AA75" i="97"/>
  <c r="Z75" i="97"/>
  <c r="Y75" i="97"/>
  <c r="X75" i="97"/>
  <c r="P75" i="97"/>
  <c r="O75" i="97"/>
  <c r="N75" i="97"/>
  <c r="M75" i="97"/>
  <c r="L75" i="97"/>
  <c r="K75" i="97"/>
  <c r="J75" i="97"/>
  <c r="I75" i="97"/>
  <c r="H75" i="97"/>
  <c r="AC74" i="97"/>
  <c r="AB74" i="97"/>
  <c r="AA74" i="97"/>
  <c r="Z74" i="97"/>
  <c r="Y74" i="97"/>
  <c r="X74" i="97"/>
  <c r="P74" i="97"/>
  <c r="O74" i="97"/>
  <c r="N74" i="97"/>
  <c r="M74" i="97"/>
  <c r="L74" i="97"/>
  <c r="K74" i="97"/>
  <c r="J74" i="97"/>
  <c r="I74" i="97"/>
  <c r="H74" i="97"/>
  <c r="AC73" i="97"/>
  <c r="AB73" i="97"/>
  <c r="AA73" i="97"/>
  <c r="Z73" i="97"/>
  <c r="Y73" i="97"/>
  <c r="X73" i="97"/>
  <c r="P73" i="97"/>
  <c r="O73" i="97"/>
  <c r="N73" i="97"/>
  <c r="M73" i="97"/>
  <c r="L73" i="97"/>
  <c r="K73" i="97"/>
  <c r="J73" i="97"/>
  <c r="I73" i="97"/>
  <c r="H73" i="97"/>
  <c r="AC72" i="97"/>
  <c r="AB72" i="97"/>
  <c r="AA72" i="97"/>
  <c r="Z72" i="97"/>
  <c r="Y72" i="97"/>
  <c r="X72" i="97"/>
  <c r="P72" i="97"/>
  <c r="O72" i="97"/>
  <c r="N72" i="97"/>
  <c r="M72" i="97"/>
  <c r="L72" i="97"/>
  <c r="K72" i="97"/>
  <c r="J72" i="97"/>
  <c r="I72" i="97"/>
  <c r="H72" i="97"/>
  <c r="AN71" i="97"/>
  <c r="AM71" i="97"/>
  <c r="AL71" i="97"/>
  <c r="AK71" i="97"/>
  <c r="AJ71" i="97"/>
  <c r="AI71" i="97"/>
  <c r="AG71" i="97"/>
  <c r="AF71" i="97"/>
  <c r="AE71" i="97"/>
  <c r="AC71" i="97"/>
  <c r="AB71" i="97"/>
  <c r="AA71" i="97"/>
  <c r="Z71" i="97"/>
  <c r="Y71" i="97"/>
  <c r="X71" i="97"/>
  <c r="P71" i="97"/>
  <c r="O71" i="97"/>
  <c r="N71" i="97"/>
  <c r="M71" i="97"/>
  <c r="L71" i="97"/>
  <c r="K71" i="97"/>
  <c r="J71" i="97"/>
  <c r="I71" i="97"/>
  <c r="H71" i="97"/>
  <c r="AN70" i="97"/>
  <c r="AM70" i="97"/>
  <c r="AL70" i="97"/>
  <c r="AK70" i="97"/>
  <c r="AJ70" i="97"/>
  <c r="AI70" i="97"/>
  <c r="AG70" i="97"/>
  <c r="AF70" i="97"/>
  <c r="AE70" i="97"/>
  <c r="AC70" i="97"/>
  <c r="AB70" i="97"/>
  <c r="AA70" i="97"/>
  <c r="Z70" i="97"/>
  <c r="Y70" i="97"/>
  <c r="X70" i="97"/>
  <c r="P70" i="97"/>
  <c r="O70" i="97"/>
  <c r="N70" i="97"/>
  <c r="M70" i="97"/>
  <c r="L70" i="97"/>
  <c r="K70" i="97"/>
  <c r="J70" i="97"/>
  <c r="I70" i="97"/>
  <c r="H70" i="97"/>
  <c r="AN69" i="97"/>
  <c r="AM69" i="97"/>
  <c r="AL69" i="97"/>
  <c r="AK69" i="97"/>
  <c r="AJ69" i="97"/>
  <c r="AI69" i="97"/>
  <c r="AG69" i="97"/>
  <c r="AF69" i="97"/>
  <c r="AE69" i="97"/>
  <c r="AC69" i="97"/>
  <c r="AB69" i="97"/>
  <c r="AA69" i="97"/>
  <c r="Z69" i="97"/>
  <c r="Y69" i="97"/>
  <c r="X69" i="97"/>
  <c r="P69" i="97"/>
  <c r="O69" i="97"/>
  <c r="N69" i="97"/>
  <c r="M69" i="97"/>
  <c r="L69" i="97"/>
  <c r="K69" i="97"/>
  <c r="J69" i="97"/>
  <c r="I69" i="97"/>
  <c r="H69" i="97"/>
  <c r="AN63" i="97"/>
  <c r="AM63" i="97"/>
  <c r="AL63" i="97"/>
  <c r="AK63" i="97"/>
  <c r="AJ63" i="97"/>
  <c r="AI63" i="97"/>
  <c r="AG63" i="97"/>
  <c r="AF63" i="97"/>
  <c r="AE63" i="97"/>
  <c r="P63" i="97"/>
  <c r="O63" i="97"/>
  <c r="N63" i="97"/>
  <c r="W62" i="97"/>
  <c r="V62" i="97"/>
  <c r="U62" i="97"/>
  <c r="AA62" i="97" s="1"/>
  <c r="T62" i="97"/>
  <c r="S62" i="97"/>
  <c r="R62" i="97"/>
  <c r="X62" i="97" s="1"/>
  <c r="G62" i="97"/>
  <c r="F62" i="97"/>
  <c r="L62" i="97" s="1"/>
  <c r="E62" i="97"/>
  <c r="K62" i="97" s="1"/>
  <c r="D62" i="97"/>
  <c r="J62" i="97" s="1"/>
  <c r="C62" i="97"/>
  <c r="I62" i="97" s="1"/>
  <c r="B62" i="97"/>
  <c r="H62" i="97" s="1"/>
  <c r="AN61" i="97"/>
  <c r="AM61" i="97"/>
  <c r="AL61" i="97"/>
  <c r="AK61" i="97"/>
  <c r="AJ61" i="97"/>
  <c r="AI61" i="97"/>
  <c r="AG61" i="97"/>
  <c r="AF61" i="97"/>
  <c r="AE61" i="97"/>
  <c r="AC61" i="97"/>
  <c r="AB61" i="97"/>
  <c r="AA61" i="97"/>
  <c r="Z61" i="97"/>
  <c r="Y61" i="97"/>
  <c r="X61" i="97"/>
  <c r="P61" i="97"/>
  <c r="O61" i="97"/>
  <c r="N61" i="97"/>
  <c r="M61" i="97"/>
  <c r="L61" i="97"/>
  <c r="K61" i="97"/>
  <c r="J61" i="97"/>
  <c r="I61" i="97"/>
  <c r="AN60" i="97"/>
  <c r="AM60" i="97"/>
  <c r="AL60" i="97"/>
  <c r="AK60" i="97"/>
  <c r="AJ60" i="97"/>
  <c r="AI60" i="97"/>
  <c r="AG60" i="97"/>
  <c r="AF60" i="97"/>
  <c r="AE60" i="97"/>
  <c r="AC60" i="97"/>
  <c r="AB60" i="97"/>
  <c r="AA60" i="97"/>
  <c r="Z60" i="97"/>
  <c r="Y60" i="97"/>
  <c r="X60" i="97"/>
  <c r="P60" i="97"/>
  <c r="O60" i="97"/>
  <c r="N60" i="97"/>
  <c r="M60" i="97"/>
  <c r="L60" i="97"/>
  <c r="K60" i="97"/>
  <c r="J60" i="97"/>
  <c r="I60" i="97"/>
  <c r="AN59" i="97"/>
  <c r="AM59" i="97"/>
  <c r="AL59" i="97"/>
  <c r="AK59" i="97"/>
  <c r="AJ59" i="97"/>
  <c r="AI59" i="97"/>
  <c r="AG59" i="97"/>
  <c r="AF59" i="97"/>
  <c r="AE59" i="97"/>
  <c r="AC59" i="97"/>
  <c r="AB59" i="97"/>
  <c r="AA59" i="97"/>
  <c r="Z59" i="97"/>
  <c r="Y59" i="97"/>
  <c r="X59" i="97"/>
  <c r="P59" i="97"/>
  <c r="O59" i="97"/>
  <c r="N59" i="97"/>
  <c r="M59" i="97"/>
  <c r="L59" i="97"/>
  <c r="K59" i="97"/>
  <c r="J59" i="97"/>
  <c r="I59" i="97"/>
  <c r="AN58" i="97"/>
  <c r="AM58" i="97"/>
  <c r="AL58" i="97"/>
  <c r="AK58" i="97"/>
  <c r="AJ58" i="97"/>
  <c r="AI58" i="97"/>
  <c r="AG58" i="97"/>
  <c r="AF58" i="97"/>
  <c r="AE58" i="97"/>
  <c r="AC58" i="97"/>
  <c r="AB58" i="97"/>
  <c r="AA58" i="97"/>
  <c r="Z58" i="97"/>
  <c r="Y58" i="97"/>
  <c r="X58" i="97"/>
  <c r="P58" i="97"/>
  <c r="O58" i="97"/>
  <c r="N58" i="97"/>
  <c r="M58" i="97"/>
  <c r="L58" i="97"/>
  <c r="K58" i="97"/>
  <c r="J58" i="97"/>
  <c r="I58" i="97"/>
  <c r="AN57" i="97"/>
  <c r="AM57" i="97"/>
  <c r="AL57" i="97"/>
  <c r="AK57" i="97"/>
  <c r="AJ57" i="97"/>
  <c r="AI57" i="97"/>
  <c r="AG57" i="97"/>
  <c r="AF57" i="97"/>
  <c r="AE57" i="97"/>
  <c r="AC57" i="97"/>
  <c r="AB57" i="97"/>
  <c r="AA57" i="97"/>
  <c r="Z57" i="97"/>
  <c r="Y57" i="97"/>
  <c r="X57" i="97"/>
  <c r="P57" i="97"/>
  <c r="O57" i="97"/>
  <c r="N57" i="97"/>
  <c r="M57" i="97"/>
  <c r="L57" i="97"/>
  <c r="K57" i="97"/>
  <c r="J57" i="97"/>
  <c r="I57" i="97"/>
  <c r="AN56" i="97"/>
  <c r="AM56" i="97"/>
  <c r="AL56" i="97"/>
  <c r="AK56" i="97"/>
  <c r="AJ56" i="97"/>
  <c r="AI56" i="97"/>
  <c r="AG56" i="97"/>
  <c r="AF56" i="97"/>
  <c r="AE56" i="97"/>
  <c r="AC56" i="97"/>
  <c r="AB56" i="97"/>
  <c r="AA56" i="97"/>
  <c r="Z56" i="97"/>
  <c r="Y56" i="97"/>
  <c r="X56" i="97"/>
  <c r="P56" i="97"/>
  <c r="O56" i="97"/>
  <c r="N56" i="97"/>
  <c r="M56" i="97"/>
  <c r="L56" i="97"/>
  <c r="K56" i="97"/>
  <c r="J56" i="97"/>
  <c r="I56" i="97"/>
  <c r="AN55" i="97"/>
  <c r="AM55" i="97"/>
  <c r="AL55" i="97"/>
  <c r="AK55" i="97"/>
  <c r="AJ55" i="97"/>
  <c r="AI55" i="97"/>
  <c r="AG55" i="97"/>
  <c r="AF55" i="97"/>
  <c r="AE55" i="97"/>
  <c r="AC55" i="97"/>
  <c r="AB55" i="97"/>
  <c r="AA55" i="97"/>
  <c r="Z55" i="97"/>
  <c r="Y55" i="97"/>
  <c r="X55" i="97"/>
  <c r="P55" i="97"/>
  <c r="O55" i="97"/>
  <c r="N55" i="97"/>
  <c r="M55" i="97"/>
  <c r="L55" i="97"/>
  <c r="K55" i="97"/>
  <c r="J55" i="97"/>
  <c r="I55" i="97"/>
  <c r="AN54" i="97"/>
  <c r="AM54" i="97"/>
  <c r="AL54" i="97"/>
  <c r="AK54" i="97"/>
  <c r="AJ54" i="97"/>
  <c r="AI54" i="97"/>
  <c r="AG54" i="97"/>
  <c r="AF54" i="97"/>
  <c r="AE54" i="97"/>
  <c r="AC54" i="97"/>
  <c r="AB54" i="97"/>
  <c r="AA54" i="97"/>
  <c r="Z54" i="97"/>
  <c r="Y54" i="97"/>
  <c r="X54" i="97"/>
  <c r="P54" i="97"/>
  <c r="O54" i="97"/>
  <c r="N54" i="97"/>
  <c r="M54" i="97"/>
  <c r="L54" i="97"/>
  <c r="K54" i="97"/>
  <c r="J54" i="97"/>
  <c r="I54" i="97"/>
  <c r="AN53" i="97"/>
  <c r="AM53" i="97"/>
  <c r="AL53" i="97"/>
  <c r="AK53" i="97"/>
  <c r="AJ53" i="97"/>
  <c r="AI53" i="97"/>
  <c r="AG53" i="97"/>
  <c r="AF53" i="97"/>
  <c r="AE53" i="97"/>
  <c r="AC53" i="97"/>
  <c r="AB53" i="97"/>
  <c r="AA53" i="97"/>
  <c r="Z53" i="97"/>
  <c r="Y53" i="97"/>
  <c r="X53" i="97"/>
  <c r="P53" i="97"/>
  <c r="O53" i="97"/>
  <c r="N53" i="97"/>
  <c r="M53" i="97"/>
  <c r="L53" i="97"/>
  <c r="K53" i="97"/>
  <c r="J53" i="97"/>
  <c r="I53" i="97"/>
  <c r="AN52" i="97"/>
  <c r="AM52" i="97"/>
  <c r="AL52" i="97"/>
  <c r="AK52" i="97"/>
  <c r="AJ52" i="97"/>
  <c r="AI52" i="97"/>
  <c r="AG52" i="97"/>
  <c r="AF52" i="97"/>
  <c r="AE52" i="97"/>
  <c r="AC52" i="97"/>
  <c r="AB52" i="97"/>
  <c r="AA52" i="97"/>
  <c r="Z52" i="97"/>
  <c r="Y52" i="97"/>
  <c r="X52" i="97"/>
  <c r="P52" i="97"/>
  <c r="O52" i="97"/>
  <c r="N52" i="97"/>
  <c r="M52" i="97"/>
  <c r="L52" i="97"/>
  <c r="K52" i="97"/>
  <c r="J52" i="97"/>
  <c r="I52" i="97"/>
  <c r="AN51" i="97"/>
  <c r="AM51" i="97"/>
  <c r="AL51" i="97"/>
  <c r="AK51" i="97"/>
  <c r="AJ51" i="97"/>
  <c r="AI51" i="97"/>
  <c r="AG51" i="97"/>
  <c r="AF51" i="97"/>
  <c r="AE51" i="97"/>
  <c r="AC51" i="97"/>
  <c r="AB51" i="97"/>
  <c r="AA51" i="97"/>
  <c r="Z51" i="97"/>
  <c r="Y51" i="97"/>
  <c r="X51" i="97"/>
  <c r="P51" i="97"/>
  <c r="O51" i="97"/>
  <c r="N51" i="97"/>
  <c r="M51" i="97"/>
  <c r="L51" i="97"/>
  <c r="K51" i="97"/>
  <c r="J51" i="97"/>
  <c r="I51" i="97"/>
  <c r="AN50" i="97"/>
  <c r="AM50" i="97"/>
  <c r="AL50" i="97"/>
  <c r="AK50" i="97"/>
  <c r="AJ50" i="97"/>
  <c r="AI50" i="97"/>
  <c r="AG50" i="97"/>
  <c r="AF50" i="97"/>
  <c r="AE50" i="97"/>
  <c r="AC50" i="97"/>
  <c r="AB50" i="97"/>
  <c r="AA50" i="97"/>
  <c r="Z50" i="97"/>
  <c r="Y50" i="97"/>
  <c r="X50" i="97"/>
  <c r="P50" i="97"/>
  <c r="O50" i="97"/>
  <c r="N50" i="97"/>
  <c r="M50" i="97"/>
  <c r="L50" i="97"/>
  <c r="K50" i="97"/>
  <c r="J50" i="97"/>
  <c r="I50" i="97"/>
  <c r="AN49" i="97"/>
  <c r="AM49" i="97"/>
  <c r="AL49" i="97"/>
  <c r="AK49" i="97"/>
  <c r="AJ49" i="97"/>
  <c r="AI49" i="97"/>
  <c r="AG49" i="97"/>
  <c r="AF49" i="97"/>
  <c r="AE49" i="97"/>
  <c r="AC49" i="97"/>
  <c r="AB49" i="97"/>
  <c r="AA49" i="97"/>
  <c r="Z49" i="97"/>
  <c r="Y49" i="97"/>
  <c r="X49" i="97"/>
  <c r="P49" i="97"/>
  <c r="O49" i="97"/>
  <c r="N49" i="97"/>
  <c r="M49" i="97"/>
  <c r="L49" i="97"/>
  <c r="K49" i="97"/>
  <c r="J49" i="97"/>
  <c r="I49" i="97"/>
  <c r="AN48" i="97"/>
  <c r="AM48" i="97"/>
  <c r="AL48" i="97"/>
  <c r="AK48" i="97"/>
  <c r="AJ48" i="97"/>
  <c r="AI48" i="97"/>
  <c r="AG48" i="97"/>
  <c r="AF48" i="97"/>
  <c r="AE48" i="97"/>
  <c r="AC48" i="97"/>
  <c r="AB48" i="97"/>
  <c r="AA48" i="97"/>
  <c r="Z48" i="97"/>
  <c r="Y48" i="97"/>
  <c r="X48" i="97"/>
  <c r="P48" i="97"/>
  <c r="O48" i="97"/>
  <c r="N48" i="97"/>
  <c r="M48" i="97"/>
  <c r="L48" i="97"/>
  <c r="K48" i="97"/>
  <c r="J48" i="97"/>
  <c r="I48" i="97"/>
  <c r="AN47" i="97"/>
  <c r="AM47" i="97"/>
  <c r="AL47" i="97"/>
  <c r="AK47" i="97"/>
  <c r="AJ47" i="97"/>
  <c r="AI47" i="97"/>
  <c r="AG47" i="97"/>
  <c r="AF47" i="97"/>
  <c r="AE47" i="97"/>
  <c r="AC47" i="97"/>
  <c r="AB47" i="97"/>
  <c r="AA47" i="97"/>
  <c r="Z47" i="97"/>
  <c r="Y47" i="97"/>
  <c r="X47" i="97"/>
  <c r="P47" i="97"/>
  <c r="O47" i="97"/>
  <c r="N47" i="97"/>
  <c r="M47" i="97"/>
  <c r="L47" i="97"/>
  <c r="K47" i="97"/>
  <c r="J47" i="97"/>
  <c r="I47" i="97"/>
  <c r="AN46" i="97"/>
  <c r="AM46" i="97"/>
  <c r="AL46" i="97"/>
  <c r="AK46" i="97"/>
  <c r="AJ46" i="97"/>
  <c r="AI46" i="97"/>
  <c r="AG46" i="97"/>
  <c r="AF46" i="97"/>
  <c r="AE46" i="97"/>
  <c r="AC46" i="97"/>
  <c r="AB46" i="97"/>
  <c r="AA46" i="97"/>
  <c r="Z46" i="97"/>
  <c r="Y46" i="97"/>
  <c r="X46" i="97"/>
  <c r="P46" i="97"/>
  <c r="O46" i="97"/>
  <c r="N46" i="97"/>
  <c r="M46" i="97"/>
  <c r="L46" i="97"/>
  <c r="K46" i="97"/>
  <c r="J46" i="97"/>
  <c r="I46" i="97"/>
  <c r="AN45" i="97"/>
  <c r="AM45" i="97"/>
  <c r="AL45" i="97"/>
  <c r="AK45" i="97"/>
  <c r="AJ45" i="97"/>
  <c r="AI45" i="97"/>
  <c r="AG45" i="97"/>
  <c r="AF45" i="97"/>
  <c r="AE45" i="97"/>
  <c r="AC45" i="97"/>
  <c r="AB45" i="97"/>
  <c r="AA45" i="97"/>
  <c r="Z45" i="97"/>
  <c r="Y45" i="97"/>
  <c r="X45" i="97"/>
  <c r="P45" i="97"/>
  <c r="O45" i="97"/>
  <c r="N45" i="97"/>
  <c r="M45" i="97"/>
  <c r="L45" i="97"/>
  <c r="K45" i="97"/>
  <c r="J45" i="97"/>
  <c r="I45" i="97"/>
  <c r="AN44" i="97"/>
  <c r="AM44" i="97"/>
  <c r="AL44" i="97"/>
  <c r="AK44" i="97"/>
  <c r="AJ44" i="97"/>
  <c r="AI44" i="97"/>
  <c r="AG44" i="97"/>
  <c r="AF44" i="97"/>
  <c r="AE44" i="97"/>
  <c r="AC44" i="97"/>
  <c r="AB44" i="97"/>
  <c r="AA44" i="97"/>
  <c r="Z44" i="97"/>
  <c r="Y44" i="97"/>
  <c r="X44" i="97"/>
  <c r="P44" i="97"/>
  <c r="O44" i="97"/>
  <c r="N44" i="97"/>
  <c r="M44" i="97"/>
  <c r="L44" i="97"/>
  <c r="K44" i="97"/>
  <c r="J44" i="97"/>
  <c r="I44" i="97"/>
  <c r="AN43" i="97"/>
  <c r="AM43" i="97"/>
  <c r="AL43" i="97"/>
  <c r="AK43" i="97"/>
  <c r="AJ43" i="97"/>
  <c r="AI43" i="97"/>
  <c r="AG43" i="97"/>
  <c r="AF43" i="97"/>
  <c r="AE43" i="97"/>
  <c r="AC43" i="97"/>
  <c r="AB43" i="97"/>
  <c r="AA43" i="97"/>
  <c r="Z43" i="97"/>
  <c r="Y43" i="97"/>
  <c r="X43" i="97"/>
  <c r="P43" i="97"/>
  <c r="O43" i="97"/>
  <c r="N43" i="97"/>
  <c r="M43" i="97"/>
  <c r="L43" i="97"/>
  <c r="K43" i="97"/>
  <c r="J43" i="97"/>
  <c r="I43" i="97"/>
  <c r="AN42" i="97"/>
  <c r="AM42" i="97"/>
  <c r="AL42" i="97"/>
  <c r="AK42" i="97"/>
  <c r="AJ42" i="97"/>
  <c r="AI42" i="97"/>
  <c r="AG42" i="97"/>
  <c r="AF42" i="97"/>
  <c r="AE42" i="97"/>
  <c r="AC42" i="97"/>
  <c r="AB42" i="97"/>
  <c r="AA42" i="97"/>
  <c r="Z42" i="97"/>
  <c r="Y42" i="97"/>
  <c r="X42" i="97"/>
  <c r="P42" i="97"/>
  <c r="O42" i="97"/>
  <c r="N42" i="97"/>
  <c r="M42" i="97"/>
  <c r="L42" i="97"/>
  <c r="K42" i="97"/>
  <c r="J42" i="97"/>
  <c r="I42" i="97"/>
  <c r="AN41" i="97"/>
  <c r="AM41" i="97"/>
  <c r="AL41" i="97"/>
  <c r="AK41" i="97"/>
  <c r="AJ41" i="97"/>
  <c r="AI41" i="97"/>
  <c r="AG41" i="97"/>
  <c r="AF41" i="97"/>
  <c r="AE41" i="97"/>
  <c r="AC41" i="97"/>
  <c r="AB41" i="97"/>
  <c r="AA41" i="97"/>
  <c r="Z41" i="97"/>
  <c r="Y41" i="97"/>
  <c r="X41" i="97"/>
  <c r="P41" i="97"/>
  <c r="O41" i="97"/>
  <c r="N41" i="97"/>
  <c r="M41" i="97"/>
  <c r="L41" i="97"/>
  <c r="K41" i="97"/>
  <c r="J41" i="97"/>
  <c r="I41" i="97"/>
  <c r="AN40" i="97"/>
  <c r="AM40" i="97"/>
  <c r="AL40" i="97"/>
  <c r="AK40" i="97"/>
  <c r="AJ40" i="97"/>
  <c r="AI40" i="97"/>
  <c r="AG40" i="97"/>
  <c r="AF40" i="97"/>
  <c r="AE40" i="97"/>
  <c r="AC40" i="97"/>
  <c r="AB40" i="97"/>
  <c r="AA40" i="97"/>
  <c r="Z40" i="97"/>
  <c r="Y40" i="97"/>
  <c r="X40" i="97"/>
  <c r="P40" i="97"/>
  <c r="O40" i="97"/>
  <c r="N40" i="97"/>
  <c r="M40" i="97"/>
  <c r="L40" i="97"/>
  <c r="K40" i="97"/>
  <c r="J40" i="97"/>
  <c r="I40" i="97"/>
  <c r="AN33" i="97"/>
  <c r="AM33" i="97"/>
  <c r="AL33" i="97"/>
  <c r="AK33" i="97"/>
  <c r="AJ33" i="97"/>
  <c r="AI33" i="97"/>
  <c r="AG33" i="97"/>
  <c r="AF33" i="97"/>
  <c r="AE33" i="97"/>
  <c r="P33" i="97"/>
  <c r="O33" i="97"/>
  <c r="N33" i="97"/>
  <c r="W32" i="97"/>
  <c r="AC32" i="97" s="1"/>
  <c r="V32" i="97"/>
  <c r="U32" i="97"/>
  <c r="AA32" i="97" s="1"/>
  <c r="T32" i="97"/>
  <c r="Z32" i="97" s="1"/>
  <c r="S32" i="97"/>
  <c r="Y32" i="97" s="1"/>
  <c r="R32" i="97"/>
  <c r="L32" i="97"/>
  <c r="I32" i="97"/>
  <c r="H32" i="97"/>
  <c r="AN31" i="97"/>
  <c r="AM31" i="97"/>
  <c r="AL31" i="97"/>
  <c r="AK31" i="97"/>
  <c r="AJ31" i="97"/>
  <c r="AI31" i="97"/>
  <c r="AG31" i="97"/>
  <c r="AF31" i="97"/>
  <c r="AE31" i="97"/>
  <c r="AC31" i="97"/>
  <c r="AB31" i="97"/>
  <c r="AA31" i="97"/>
  <c r="Z31" i="97"/>
  <c r="Y31" i="97"/>
  <c r="P31" i="97"/>
  <c r="O31" i="97"/>
  <c r="N31" i="97"/>
  <c r="M31" i="97"/>
  <c r="L31" i="97"/>
  <c r="K31" i="97"/>
  <c r="J31" i="97"/>
  <c r="I31" i="97"/>
  <c r="H31" i="97"/>
  <c r="AN30" i="97"/>
  <c r="AM30" i="97"/>
  <c r="AL30" i="97"/>
  <c r="AK30" i="97"/>
  <c r="AJ30" i="97"/>
  <c r="AI30" i="97"/>
  <c r="AG30" i="97"/>
  <c r="AF30" i="97"/>
  <c r="AE30" i="97"/>
  <c r="AC30" i="97"/>
  <c r="AB30" i="97"/>
  <c r="AA30" i="97"/>
  <c r="Z30" i="97"/>
  <c r="Y30" i="97"/>
  <c r="P30" i="97"/>
  <c r="O30" i="97"/>
  <c r="N30" i="97"/>
  <c r="M30" i="97"/>
  <c r="L30" i="97"/>
  <c r="K30" i="97"/>
  <c r="J30" i="97"/>
  <c r="I30" i="97"/>
  <c r="H30" i="97"/>
  <c r="AN29" i="97"/>
  <c r="AQ29" i="97" s="1"/>
  <c r="AM29" i="97"/>
  <c r="AP29" i="97" s="1"/>
  <c r="AL29" i="97"/>
  <c r="AO29" i="97" s="1"/>
  <c r="AC29" i="97"/>
  <c r="AB29" i="97"/>
  <c r="AA29" i="97"/>
  <c r="Z29" i="97"/>
  <c r="Y29" i="97"/>
  <c r="P29" i="97"/>
  <c r="O29" i="97"/>
  <c r="N29" i="97"/>
  <c r="M29" i="97"/>
  <c r="L29" i="97"/>
  <c r="K29" i="97"/>
  <c r="J29" i="97"/>
  <c r="I29" i="97"/>
  <c r="H29" i="97"/>
  <c r="AN28" i="97"/>
  <c r="AQ28" i="97" s="1"/>
  <c r="AM28" i="97"/>
  <c r="AP28" i="97" s="1"/>
  <c r="AL28" i="97"/>
  <c r="AO28" i="97" s="1"/>
  <c r="AC28" i="97"/>
  <c r="AB28" i="97"/>
  <c r="AA28" i="97"/>
  <c r="Z28" i="97"/>
  <c r="Y28" i="97"/>
  <c r="M28" i="97"/>
  <c r="L28" i="97"/>
  <c r="K28" i="97"/>
  <c r="J28" i="97"/>
  <c r="I28" i="97"/>
  <c r="H28" i="97"/>
  <c r="AN27" i="97"/>
  <c r="AM27" i="97"/>
  <c r="AL27" i="97"/>
  <c r="AK27" i="97"/>
  <c r="AJ27" i="97"/>
  <c r="AI27" i="97"/>
  <c r="AG27" i="97"/>
  <c r="AF27" i="97"/>
  <c r="AE27" i="97"/>
  <c r="AC27" i="97"/>
  <c r="AB27" i="97"/>
  <c r="AA27" i="97"/>
  <c r="Z27" i="97"/>
  <c r="Y27" i="97"/>
  <c r="P27" i="97"/>
  <c r="O27" i="97"/>
  <c r="N27" i="97"/>
  <c r="M27" i="97"/>
  <c r="L27" i="97"/>
  <c r="K27" i="97"/>
  <c r="J27" i="97"/>
  <c r="I27" i="97"/>
  <c r="H27" i="97"/>
  <c r="AN26" i="97"/>
  <c r="AM26" i="97"/>
  <c r="AL26" i="97"/>
  <c r="AK26" i="97"/>
  <c r="AJ26" i="97"/>
  <c r="AI26" i="97"/>
  <c r="AG26" i="97"/>
  <c r="AF26" i="97"/>
  <c r="AE26" i="97"/>
  <c r="AC26" i="97"/>
  <c r="AB26" i="97"/>
  <c r="AA26" i="97"/>
  <c r="Z26" i="97"/>
  <c r="Y26" i="97"/>
  <c r="P26" i="97"/>
  <c r="O26" i="97"/>
  <c r="N26" i="97"/>
  <c r="M26" i="97"/>
  <c r="L26" i="97"/>
  <c r="K26" i="97"/>
  <c r="J26" i="97"/>
  <c r="I26" i="97"/>
  <c r="H26" i="97"/>
  <c r="AN25" i="97"/>
  <c r="AM25" i="97"/>
  <c r="AL25" i="97"/>
  <c r="AK25" i="97"/>
  <c r="AJ25" i="97"/>
  <c r="AI25" i="97"/>
  <c r="AG25" i="97"/>
  <c r="AF25" i="97"/>
  <c r="AE25" i="97"/>
  <c r="AC25" i="97"/>
  <c r="AB25" i="97"/>
  <c r="AA25" i="97"/>
  <c r="Z25" i="97"/>
  <c r="Y25" i="97"/>
  <c r="P25" i="97"/>
  <c r="O25" i="97"/>
  <c r="N25" i="97"/>
  <c r="M25" i="97"/>
  <c r="L25" i="97"/>
  <c r="K25" i="97"/>
  <c r="J25" i="97"/>
  <c r="I25" i="97"/>
  <c r="H25" i="97"/>
  <c r="AN24" i="97"/>
  <c r="AM24" i="97"/>
  <c r="AL24" i="97"/>
  <c r="AK24" i="97"/>
  <c r="AJ24" i="97"/>
  <c r="AI24" i="97"/>
  <c r="AG24" i="97"/>
  <c r="AF24" i="97"/>
  <c r="AE24" i="97"/>
  <c r="AC24" i="97"/>
  <c r="AB24" i="97"/>
  <c r="AA24" i="97"/>
  <c r="Z24" i="97"/>
  <c r="Y24" i="97"/>
  <c r="P24" i="97"/>
  <c r="O24" i="97"/>
  <c r="N24" i="97"/>
  <c r="M24" i="97"/>
  <c r="L24" i="97"/>
  <c r="K24" i="97"/>
  <c r="J24" i="97"/>
  <c r="I24" i="97"/>
  <c r="H24" i="97"/>
  <c r="AN23" i="97"/>
  <c r="AM23" i="97"/>
  <c r="AL23" i="97"/>
  <c r="AK23" i="97"/>
  <c r="AJ23" i="97"/>
  <c r="AI23" i="97"/>
  <c r="AG23" i="97"/>
  <c r="AF23" i="97"/>
  <c r="AE23" i="97"/>
  <c r="AC23" i="97"/>
  <c r="AB23" i="97"/>
  <c r="AA23" i="97"/>
  <c r="Z23" i="97"/>
  <c r="Y23" i="97"/>
  <c r="P23" i="97"/>
  <c r="O23" i="97"/>
  <c r="N23" i="97"/>
  <c r="M23" i="97"/>
  <c r="L23" i="97"/>
  <c r="K23" i="97"/>
  <c r="J23" i="97"/>
  <c r="I23" i="97"/>
  <c r="H23" i="97"/>
  <c r="AN22" i="97"/>
  <c r="AM22" i="97"/>
  <c r="AL22" i="97"/>
  <c r="AK22" i="97"/>
  <c r="AJ22" i="97"/>
  <c r="AI22" i="97"/>
  <c r="AG22" i="97"/>
  <c r="AF22" i="97"/>
  <c r="AE22" i="97"/>
  <c r="AC22" i="97"/>
  <c r="AB22" i="97"/>
  <c r="AA22" i="97"/>
  <c r="Z22" i="97"/>
  <c r="Y22" i="97"/>
  <c r="P22" i="97"/>
  <c r="O22" i="97"/>
  <c r="N22" i="97"/>
  <c r="M22" i="97"/>
  <c r="L22" i="97"/>
  <c r="K22" i="97"/>
  <c r="J22" i="97"/>
  <c r="I22" i="97"/>
  <c r="H22" i="97"/>
  <c r="AN21" i="97"/>
  <c r="AM21" i="97"/>
  <c r="AL21" i="97"/>
  <c r="AK21" i="97"/>
  <c r="AJ21" i="97"/>
  <c r="AI21" i="97"/>
  <c r="AG21" i="97"/>
  <c r="AF21" i="97"/>
  <c r="AE21" i="97"/>
  <c r="AC21" i="97"/>
  <c r="AB21" i="97"/>
  <c r="AA21" i="97"/>
  <c r="Z21" i="97"/>
  <c r="Y21" i="97"/>
  <c r="P21" i="97"/>
  <c r="O21" i="97"/>
  <c r="N21" i="97"/>
  <c r="M21" i="97"/>
  <c r="L21" i="97"/>
  <c r="K21" i="97"/>
  <c r="J21" i="97"/>
  <c r="I21" i="97"/>
  <c r="H21" i="97"/>
  <c r="AN20" i="97"/>
  <c r="AM20" i="97"/>
  <c r="AL20" i="97"/>
  <c r="AK20" i="97"/>
  <c r="AJ20" i="97"/>
  <c r="AI20" i="97"/>
  <c r="AG20" i="97"/>
  <c r="AF20" i="97"/>
  <c r="AE20" i="97"/>
  <c r="AC20" i="97"/>
  <c r="AB20" i="97"/>
  <c r="AA20" i="97"/>
  <c r="Z20" i="97"/>
  <c r="Y20" i="97"/>
  <c r="P20" i="97"/>
  <c r="O20" i="97"/>
  <c r="N20" i="97"/>
  <c r="M20" i="97"/>
  <c r="L20" i="97"/>
  <c r="K20" i="97"/>
  <c r="J20" i="97"/>
  <c r="I20" i="97"/>
  <c r="H20" i="97"/>
  <c r="AN19" i="97"/>
  <c r="AM19" i="97"/>
  <c r="AL19" i="97"/>
  <c r="AK19" i="97"/>
  <c r="AJ19" i="97"/>
  <c r="AI19" i="97"/>
  <c r="AG19" i="97"/>
  <c r="AF19" i="97"/>
  <c r="AE19" i="97"/>
  <c r="AC19" i="97"/>
  <c r="AB19" i="97"/>
  <c r="AA19" i="97"/>
  <c r="Z19" i="97"/>
  <c r="Y19" i="97"/>
  <c r="P19" i="97"/>
  <c r="O19" i="97"/>
  <c r="N19" i="97"/>
  <c r="M19" i="97"/>
  <c r="L19" i="97"/>
  <c r="K19" i="97"/>
  <c r="J19" i="97"/>
  <c r="I19" i="97"/>
  <c r="H19" i="97"/>
  <c r="AN18" i="97"/>
  <c r="AM18" i="97"/>
  <c r="AL18" i="97"/>
  <c r="AK18" i="97"/>
  <c r="AJ18" i="97"/>
  <c r="AI18" i="97"/>
  <c r="AG18" i="97"/>
  <c r="AF18" i="97"/>
  <c r="AE18" i="97"/>
  <c r="AC18" i="97"/>
  <c r="AB18" i="97"/>
  <c r="AA18" i="97"/>
  <c r="Z18" i="97"/>
  <c r="Y18" i="97"/>
  <c r="P18" i="97"/>
  <c r="O18" i="97"/>
  <c r="N18" i="97"/>
  <c r="M18" i="97"/>
  <c r="L18" i="97"/>
  <c r="K18" i="97"/>
  <c r="J18" i="97"/>
  <c r="I18" i="97"/>
  <c r="H18" i="97"/>
  <c r="AN17" i="97"/>
  <c r="AM17" i="97"/>
  <c r="AL17" i="97"/>
  <c r="AK17" i="97"/>
  <c r="AJ17" i="97"/>
  <c r="AI17" i="97"/>
  <c r="AG17" i="97"/>
  <c r="AF17" i="97"/>
  <c r="AE17" i="97"/>
  <c r="AC17" i="97"/>
  <c r="AB17" i="97"/>
  <c r="AA17" i="97"/>
  <c r="Z17" i="97"/>
  <c r="Y17" i="97"/>
  <c r="P17" i="97"/>
  <c r="O17" i="97"/>
  <c r="N17" i="97"/>
  <c r="M17" i="97"/>
  <c r="L17" i="97"/>
  <c r="K17" i="97"/>
  <c r="J17" i="97"/>
  <c r="I17" i="97"/>
  <c r="H17" i="97"/>
  <c r="AN16" i="97"/>
  <c r="AM16" i="97"/>
  <c r="AL16" i="97"/>
  <c r="AK16" i="97"/>
  <c r="AJ16" i="97"/>
  <c r="AI16" i="97"/>
  <c r="AG16" i="97"/>
  <c r="AF16" i="97"/>
  <c r="AE16" i="97"/>
  <c r="AC16" i="97"/>
  <c r="AB16" i="97"/>
  <c r="AA16" i="97"/>
  <c r="Z16" i="97"/>
  <c r="Y16" i="97"/>
  <c r="P16" i="97"/>
  <c r="O16" i="97"/>
  <c r="N16" i="97"/>
  <c r="M16" i="97"/>
  <c r="L16" i="97"/>
  <c r="K16" i="97"/>
  <c r="J16" i="97"/>
  <c r="I16" i="97"/>
  <c r="H16" i="97"/>
  <c r="AN15" i="97"/>
  <c r="AM15" i="97"/>
  <c r="AL15" i="97"/>
  <c r="AK15" i="97"/>
  <c r="AJ15" i="97"/>
  <c r="AI15" i="97"/>
  <c r="AG15" i="97"/>
  <c r="AF15" i="97"/>
  <c r="AE15" i="97"/>
  <c r="AC15" i="97"/>
  <c r="AB15" i="97"/>
  <c r="AA15" i="97"/>
  <c r="Z15" i="97"/>
  <c r="Y15" i="97"/>
  <c r="P15" i="97"/>
  <c r="O15" i="97"/>
  <c r="N15" i="97"/>
  <c r="M15" i="97"/>
  <c r="L15" i="97"/>
  <c r="K15" i="97"/>
  <c r="J15" i="97"/>
  <c r="I15" i="97"/>
  <c r="H15" i="97"/>
  <c r="AN14" i="97"/>
  <c r="AM14" i="97"/>
  <c r="AL14" i="97"/>
  <c r="AK14" i="97"/>
  <c r="AJ14" i="97"/>
  <c r="AI14" i="97"/>
  <c r="AG14" i="97"/>
  <c r="AF14" i="97"/>
  <c r="AE14" i="97"/>
  <c r="AC14" i="97"/>
  <c r="AB14" i="97"/>
  <c r="AA14" i="97"/>
  <c r="Z14" i="97"/>
  <c r="Y14" i="97"/>
  <c r="P14" i="97"/>
  <c r="O14" i="97"/>
  <c r="N14" i="97"/>
  <c r="M14" i="97"/>
  <c r="L14" i="97"/>
  <c r="K14" i="97"/>
  <c r="J14" i="97"/>
  <c r="I14" i="97"/>
  <c r="H14" i="97"/>
  <c r="AN13" i="97"/>
  <c r="AM13" i="97"/>
  <c r="AL13" i="97"/>
  <c r="AK13" i="97"/>
  <c r="AJ13" i="97"/>
  <c r="AI13" i="97"/>
  <c r="AG13" i="97"/>
  <c r="AF13" i="97"/>
  <c r="AE13" i="97"/>
  <c r="AC13" i="97"/>
  <c r="AB13" i="97"/>
  <c r="AA13" i="97"/>
  <c r="Z13" i="97"/>
  <c r="Y13" i="97"/>
  <c r="P13" i="97"/>
  <c r="O13" i="97"/>
  <c r="N13" i="97"/>
  <c r="M13" i="97"/>
  <c r="L13" i="97"/>
  <c r="K13" i="97"/>
  <c r="J13" i="97"/>
  <c r="I13" i="97"/>
  <c r="H13" i="97"/>
  <c r="AN12" i="97"/>
  <c r="AM12" i="97"/>
  <c r="AL12" i="97"/>
  <c r="AK12" i="97"/>
  <c r="AJ12" i="97"/>
  <c r="AI12" i="97"/>
  <c r="AG12" i="97"/>
  <c r="AF12" i="97"/>
  <c r="AE12" i="97"/>
  <c r="AC12" i="97"/>
  <c r="AB12" i="97"/>
  <c r="AA12" i="97"/>
  <c r="Z12" i="97"/>
  <c r="Y12" i="97"/>
  <c r="P12" i="97"/>
  <c r="O12" i="97"/>
  <c r="N12" i="97"/>
  <c r="M12" i="97"/>
  <c r="L12" i="97"/>
  <c r="K12" i="97"/>
  <c r="J12" i="97"/>
  <c r="I12" i="97"/>
  <c r="H12" i="97"/>
  <c r="AN11" i="97"/>
  <c r="AM11" i="97"/>
  <c r="AL11" i="97"/>
  <c r="AK11" i="97"/>
  <c r="AJ11" i="97"/>
  <c r="AI11" i="97"/>
  <c r="AG11" i="97"/>
  <c r="AF11" i="97"/>
  <c r="AE11" i="97"/>
  <c r="AC11" i="97"/>
  <c r="AB11" i="97"/>
  <c r="AA11" i="97"/>
  <c r="Z11" i="97"/>
  <c r="Y11" i="97"/>
  <c r="P11" i="97"/>
  <c r="O11" i="97"/>
  <c r="N11" i="97"/>
  <c r="M11" i="97"/>
  <c r="L11" i="97"/>
  <c r="K11" i="97"/>
  <c r="J11" i="97"/>
  <c r="I11" i="97"/>
  <c r="H11" i="97"/>
  <c r="AN10" i="97"/>
  <c r="AM10" i="97"/>
  <c r="AL10" i="97"/>
  <c r="AK10" i="97"/>
  <c r="AJ10" i="97"/>
  <c r="AI10" i="97"/>
  <c r="AG10" i="97"/>
  <c r="AF10" i="97"/>
  <c r="AE10" i="97"/>
  <c r="AC10" i="97"/>
  <c r="AB10" i="97"/>
  <c r="AA10" i="97"/>
  <c r="Z10" i="97"/>
  <c r="Y10" i="97"/>
  <c r="P10" i="97"/>
  <c r="O10" i="97"/>
  <c r="N10" i="97"/>
  <c r="M10" i="97"/>
  <c r="L10" i="97"/>
  <c r="K10" i="97"/>
  <c r="J10" i="97"/>
  <c r="I10" i="97"/>
  <c r="H10" i="97"/>
  <c r="AN9" i="97"/>
  <c r="AM9" i="97"/>
  <c r="AL9" i="97"/>
  <c r="AK9" i="97"/>
  <c r="AJ9" i="97"/>
  <c r="AI9" i="97"/>
  <c r="AG9" i="97"/>
  <c r="AF9" i="97"/>
  <c r="AE9" i="97"/>
  <c r="AC9" i="97"/>
  <c r="AB9" i="97"/>
  <c r="AA9" i="97"/>
  <c r="Z9" i="97"/>
  <c r="Y9" i="97"/>
  <c r="P9" i="97"/>
  <c r="O9" i="97"/>
  <c r="N9" i="97"/>
  <c r="M9" i="97"/>
  <c r="L9" i="97"/>
  <c r="K9" i="97"/>
  <c r="J9" i="97"/>
  <c r="I9" i="97"/>
  <c r="H9" i="97"/>
  <c r="AN8" i="97"/>
  <c r="AM8" i="97"/>
  <c r="AL8" i="97"/>
  <c r="AK8" i="97"/>
  <c r="AJ8" i="97"/>
  <c r="AI8" i="97"/>
  <c r="AG8" i="97"/>
  <c r="AF8" i="97"/>
  <c r="AE8" i="97"/>
  <c r="AC8" i="97"/>
  <c r="AB8" i="97"/>
  <c r="AA8" i="97"/>
  <c r="Z8" i="97"/>
  <c r="Y8" i="97"/>
  <c r="P8" i="97"/>
  <c r="O8" i="97"/>
  <c r="N8" i="97"/>
  <c r="M8" i="97"/>
  <c r="L8" i="97"/>
  <c r="K8" i="97"/>
  <c r="J8" i="97"/>
  <c r="I8" i="97"/>
  <c r="H8" i="97"/>
  <c r="AN7" i="97"/>
  <c r="AM7" i="97"/>
  <c r="AL7" i="97"/>
  <c r="AK7" i="97"/>
  <c r="AJ7" i="97"/>
  <c r="AI7" i="97"/>
  <c r="AG7" i="97"/>
  <c r="AF7" i="97"/>
  <c r="AE7" i="97"/>
  <c r="AC7" i="97"/>
  <c r="AB7" i="97"/>
  <c r="AA7" i="97"/>
  <c r="Z7" i="97"/>
  <c r="Y7" i="97"/>
  <c r="P7" i="97"/>
  <c r="O7" i="97"/>
  <c r="N7" i="97"/>
  <c r="M7" i="97"/>
  <c r="L7" i="97"/>
  <c r="K7" i="97"/>
  <c r="J7" i="97"/>
  <c r="I7" i="97"/>
  <c r="H7" i="97"/>
  <c r="J54" i="96"/>
  <c r="I54" i="96"/>
  <c r="H54" i="96"/>
  <c r="G54" i="96"/>
  <c r="F54" i="96"/>
  <c r="E54" i="96"/>
  <c r="J53" i="96"/>
  <c r="I53" i="96"/>
  <c r="G53" i="96"/>
  <c r="F53" i="96"/>
  <c r="J52" i="96"/>
  <c r="I52" i="96"/>
  <c r="H52" i="96"/>
  <c r="G52" i="96"/>
  <c r="F52" i="96"/>
  <c r="E52" i="96"/>
  <c r="J51" i="96"/>
  <c r="I51" i="96"/>
  <c r="H51" i="96"/>
  <c r="G51" i="96"/>
  <c r="F51" i="96"/>
  <c r="E51" i="96"/>
  <c r="J50" i="96"/>
  <c r="I50" i="96"/>
  <c r="H50" i="96"/>
  <c r="G50" i="96"/>
  <c r="F50" i="96"/>
  <c r="E50" i="96"/>
  <c r="J48" i="96"/>
  <c r="I48" i="96"/>
  <c r="H48" i="96"/>
  <c r="G48" i="96"/>
  <c r="F48" i="96"/>
  <c r="E48" i="96"/>
  <c r="J47" i="96"/>
  <c r="I47" i="96"/>
  <c r="H47" i="96"/>
  <c r="G47" i="96"/>
  <c r="F47" i="96"/>
  <c r="E47" i="96"/>
  <c r="J46" i="96"/>
  <c r="I46" i="96"/>
  <c r="H46" i="96"/>
  <c r="G46" i="96"/>
  <c r="F46" i="96"/>
  <c r="E46" i="96"/>
  <c r="J38" i="96"/>
  <c r="Q38" i="96" s="1"/>
  <c r="I38" i="96"/>
  <c r="H38" i="96"/>
  <c r="G38" i="96"/>
  <c r="F38" i="96"/>
  <c r="E38" i="96"/>
  <c r="J37" i="96"/>
  <c r="I37" i="96"/>
  <c r="P37" i="96" s="1"/>
  <c r="H37" i="96"/>
  <c r="O37" i="96" s="1"/>
  <c r="G37" i="96"/>
  <c r="N37" i="96" s="1"/>
  <c r="F37" i="96"/>
  <c r="E37" i="96"/>
  <c r="L37" i="96" s="1"/>
  <c r="J36" i="96"/>
  <c r="O36" i="96"/>
  <c r="U35" i="96"/>
  <c r="T35" i="96"/>
  <c r="S35" i="96"/>
  <c r="U34" i="96"/>
  <c r="T34" i="96"/>
  <c r="P34" i="96"/>
  <c r="O34" i="96"/>
  <c r="M34" i="96"/>
  <c r="L34" i="96"/>
  <c r="U33" i="96"/>
  <c r="T33" i="96"/>
  <c r="S33" i="96"/>
  <c r="P33" i="96"/>
  <c r="O33" i="96"/>
  <c r="M33" i="96"/>
  <c r="L33" i="96"/>
  <c r="U32" i="96"/>
  <c r="T32" i="96"/>
  <c r="S32" i="96"/>
  <c r="P32" i="96"/>
  <c r="O32" i="96"/>
  <c r="M32" i="96"/>
  <c r="L32" i="96"/>
  <c r="U31" i="96"/>
  <c r="T31" i="96"/>
  <c r="S31" i="96"/>
  <c r="Q31" i="96"/>
  <c r="P31" i="96"/>
  <c r="O31" i="96"/>
  <c r="N31" i="96"/>
  <c r="M31" i="96"/>
  <c r="L31" i="96"/>
  <c r="Q30" i="96"/>
  <c r="P30" i="96"/>
  <c r="O30" i="96"/>
  <c r="N30" i="96"/>
  <c r="M30" i="96"/>
  <c r="L30" i="96"/>
  <c r="U29" i="96"/>
  <c r="T29" i="96"/>
  <c r="Q29" i="96"/>
  <c r="P29" i="96"/>
  <c r="O29" i="96"/>
  <c r="N29" i="96"/>
  <c r="M29" i="96"/>
  <c r="L29" i="96"/>
  <c r="U28" i="96"/>
  <c r="T28" i="96"/>
  <c r="S28" i="96"/>
  <c r="Q28" i="96"/>
  <c r="P28" i="96"/>
  <c r="O28" i="96"/>
  <c r="N28" i="96"/>
  <c r="M28" i="96"/>
  <c r="L28" i="96"/>
  <c r="U27" i="96"/>
  <c r="T27" i="96"/>
  <c r="S27" i="96"/>
  <c r="Q27" i="96"/>
  <c r="P27" i="96"/>
  <c r="O27" i="96"/>
  <c r="N27" i="96"/>
  <c r="M27" i="96"/>
  <c r="L27" i="96"/>
  <c r="L25" i="96"/>
  <c r="J19" i="96"/>
  <c r="Q19" i="96" s="1"/>
  <c r="I19" i="96"/>
  <c r="P19" i="96" s="1"/>
  <c r="H19" i="96"/>
  <c r="O19" i="96" s="1"/>
  <c r="G19" i="96"/>
  <c r="F19" i="96"/>
  <c r="M19" i="96" s="1"/>
  <c r="E19" i="96"/>
  <c r="L19" i="96" s="1"/>
  <c r="J18" i="96"/>
  <c r="Q18" i="96" s="1"/>
  <c r="I18" i="96"/>
  <c r="P18" i="96" s="1"/>
  <c r="H18" i="96"/>
  <c r="O18" i="96" s="1"/>
  <c r="G18" i="96"/>
  <c r="N18" i="96" s="1"/>
  <c r="F18" i="96"/>
  <c r="M18" i="96" s="1"/>
  <c r="E18" i="96"/>
  <c r="L18" i="96" s="1"/>
  <c r="J17" i="96"/>
  <c r="Q17" i="96" s="1"/>
  <c r="I17" i="96"/>
  <c r="P17" i="96" s="1"/>
  <c r="H17" i="96"/>
  <c r="O17" i="96" s="1"/>
  <c r="G17" i="96"/>
  <c r="N17" i="96" s="1"/>
  <c r="F17" i="96"/>
  <c r="M17" i="96" s="1"/>
  <c r="E17" i="96"/>
  <c r="U16" i="96"/>
  <c r="T16" i="96"/>
  <c r="S16" i="96"/>
  <c r="P15" i="96"/>
  <c r="O15" i="96"/>
  <c r="M15" i="96"/>
  <c r="L15" i="96"/>
  <c r="U14" i="96"/>
  <c r="T14" i="96"/>
  <c r="S14" i="96"/>
  <c r="P14" i="96"/>
  <c r="O14" i="96"/>
  <c r="M14" i="96"/>
  <c r="L14" i="96"/>
  <c r="U13" i="96"/>
  <c r="T13" i="96"/>
  <c r="S13" i="96"/>
  <c r="P13" i="96"/>
  <c r="O13" i="96"/>
  <c r="M13" i="96"/>
  <c r="L13" i="96"/>
  <c r="U12" i="96"/>
  <c r="T12" i="96"/>
  <c r="S12" i="96"/>
  <c r="Q12" i="96"/>
  <c r="P12" i="96"/>
  <c r="O12" i="96"/>
  <c r="N12" i="96"/>
  <c r="M12" i="96"/>
  <c r="L12" i="96"/>
  <c r="Q11" i="96"/>
  <c r="P11" i="96"/>
  <c r="O11" i="96"/>
  <c r="N11" i="96"/>
  <c r="M11" i="96"/>
  <c r="L11" i="96"/>
  <c r="U10" i="96"/>
  <c r="T10" i="96"/>
  <c r="S10" i="96"/>
  <c r="Q10" i="96"/>
  <c r="P10" i="96"/>
  <c r="O10" i="96"/>
  <c r="N10" i="96"/>
  <c r="M10" i="96"/>
  <c r="L10" i="96"/>
  <c r="U9" i="96"/>
  <c r="T9" i="96"/>
  <c r="S9" i="96"/>
  <c r="Q9" i="96"/>
  <c r="P9" i="96"/>
  <c r="O9" i="96"/>
  <c r="N9" i="96"/>
  <c r="M9" i="96"/>
  <c r="L9" i="96"/>
  <c r="U8" i="96"/>
  <c r="T8" i="96"/>
  <c r="S8" i="96"/>
  <c r="Q8" i="96"/>
  <c r="P8" i="96"/>
  <c r="O8" i="96"/>
  <c r="N8" i="96"/>
  <c r="M8" i="96"/>
  <c r="L8" i="96"/>
  <c r="L6" i="96"/>
  <c r="J54" i="95"/>
  <c r="I54" i="95"/>
  <c r="H54" i="95"/>
  <c r="G54" i="95"/>
  <c r="F54" i="95"/>
  <c r="E54" i="95"/>
  <c r="J53" i="95"/>
  <c r="I53" i="95"/>
  <c r="H53" i="95"/>
  <c r="G53" i="95"/>
  <c r="F53" i="95"/>
  <c r="E53" i="95"/>
  <c r="J52" i="95"/>
  <c r="I52" i="95"/>
  <c r="H52" i="95"/>
  <c r="G52" i="95"/>
  <c r="F52" i="95"/>
  <c r="E52" i="95"/>
  <c r="J51" i="95"/>
  <c r="I51" i="95"/>
  <c r="H51" i="95"/>
  <c r="G51" i="95"/>
  <c r="F51" i="95"/>
  <c r="E51" i="95"/>
  <c r="J50" i="95"/>
  <c r="I50" i="95"/>
  <c r="H50" i="95"/>
  <c r="G50" i="95"/>
  <c r="F50" i="95"/>
  <c r="E50" i="95"/>
  <c r="J49" i="95"/>
  <c r="I49" i="95"/>
  <c r="H49" i="95"/>
  <c r="G49" i="95"/>
  <c r="F49" i="95"/>
  <c r="J48" i="95"/>
  <c r="I48" i="95"/>
  <c r="H48" i="95"/>
  <c r="G48" i="95"/>
  <c r="F48" i="95"/>
  <c r="E48" i="95"/>
  <c r="J47" i="95"/>
  <c r="I47" i="95"/>
  <c r="H47" i="95"/>
  <c r="G47" i="95"/>
  <c r="F47" i="95"/>
  <c r="E47" i="95"/>
  <c r="J46" i="95"/>
  <c r="I46" i="95"/>
  <c r="H46" i="95"/>
  <c r="G46" i="95"/>
  <c r="F46" i="95"/>
  <c r="E46" i="95"/>
  <c r="J38" i="95"/>
  <c r="I38" i="95"/>
  <c r="H38" i="95"/>
  <c r="G38" i="95"/>
  <c r="F38" i="95"/>
  <c r="M38" i="95" s="1"/>
  <c r="E38" i="95"/>
  <c r="J37" i="95"/>
  <c r="I37" i="95"/>
  <c r="H37" i="95"/>
  <c r="O37" i="95" s="1"/>
  <c r="G37" i="95"/>
  <c r="N37" i="95" s="1"/>
  <c r="F37" i="95"/>
  <c r="E37" i="95"/>
  <c r="J36" i="95"/>
  <c r="I36" i="95"/>
  <c r="H36" i="95"/>
  <c r="G36" i="95"/>
  <c r="F36" i="95"/>
  <c r="E36" i="95"/>
  <c r="U35" i="95"/>
  <c r="T35" i="95"/>
  <c r="S35" i="95"/>
  <c r="U34" i="95"/>
  <c r="T34" i="95"/>
  <c r="S34" i="95"/>
  <c r="P34" i="95"/>
  <c r="O34" i="95"/>
  <c r="M34" i="95"/>
  <c r="L34" i="95"/>
  <c r="U33" i="95"/>
  <c r="T33" i="95"/>
  <c r="S33" i="95"/>
  <c r="P33" i="95"/>
  <c r="O33" i="95"/>
  <c r="M33" i="95"/>
  <c r="L33" i="95"/>
  <c r="U32" i="95"/>
  <c r="T32" i="95"/>
  <c r="S32" i="95"/>
  <c r="P32" i="95"/>
  <c r="O32" i="95"/>
  <c r="M32" i="95"/>
  <c r="L32" i="95"/>
  <c r="U31" i="95"/>
  <c r="T31" i="95"/>
  <c r="S31" i="95"/>
  <c r="Q31" i="95"/>
  <c r="P31" i="95"/>
  <c r="O31" i="95"/>
  <c r="N31" i="95"/>
  <c r="M31" i="95"/>
  <c r="L31" i="95"/>
  <c r="U30" i="95"/>
  <c r="T30" i="95"/>
  <c r="Q30" i="95"/>
  <c r="P30" i="95"/>
  <c r="O30" i="95"/>
  <c r="N30" i="95"/>
  <c r="M30" i="95"/>
  <c r="L30" i="95"/>
  <c r="U29" i="95"/>
  <c r="T29" i="95"/>
  <c r="S29" i="95"/>
  <c r="Q29" i="95"/>
  <c r="P29" i="95"/>
  <c r="O29" i="95"/>
  <c r="N29" i="95"/>
  <c r="M29" i="95"/>
  <c r="L29" i="95"/>
  <c r="U28" i="95"/>
  <c r="T28" i="95"/>
  <c r="S28" i="95"/>
  <c r="Q28" i="95"/>
  <c r="P28" i="95"/>
  <c r="O28" i="95"/>
  <c r="N28" i="95"/>
  <c r="M28" i="95"/>
  <c r="L28" i="95"/>
  <c r="U27" i="95"/>
  <c r="T27" i="95"/>
  <c r="S27" i="95"/>
  <c r="Q27" i="95"/>
  <c r="P27" i="95"/>
  <c r="O27" i="95"/>
  <c r="N27" i="95"/>
  <c r="M27" i="95"/>
  <c r="L27" i="95"/>
  <c r="L25" i="95"/>
  <c r="J19" i="95"/>
  <c r="Q19" i="95" s="1"/>
  <c r="I19" i="95"/>
  <c r="P19" i="95" s="1"/>
  <c r="H19" i="95"/>
  <c r="G19" i="95"/>
  <c r="N19" i="95" s="1"/>
  <c r="F19" i="95"/>
  <c r="E19" i="95"/>
  <c r="L19" i="95" s="1"/>
  <c r="J18" i="95"/>
  <c r="Q18" i="95" s="1"/>
  <c r="I18" i="95"/>
  <c r="P18" i="95" s="1"/>
  <c r="H18" i="95"/>
  <c r="O18" i="95" s="1"/>
  <c r="G18" i="95"/>
  <c r="N18" i="95" s="1"/>
  <c r="F18" i="95"/>
  <c r="M18" i="95" s="1"/>
  <c r="E18" i="95"/>
  <c r="J17" i="95"/>
  <c r="Q17" i="95" s="1"/>
  <c r="I17" i="95"/>
  <c r="P17" i="95" s="1"/>
  <c r="H17" i="95"/>
  <c r="O17" i="95" s="1"/>
  <c r="G17" i="95"/>
  <c r="N17" i="95" s="1"/>
  <c r="F17" i="95"/>
  <c r="M17" i="95" s="1"/>
  <c r="E17" i="95"/>
  <c r="L17" i="95" s="1"/>
  <c r="U16" i="95"/>
  <c r="T16" i="95"/>
  <c r="S16" i="95"/>
  <c r="U15" i="95"/>
  <c r="T15" i="95"/>
  <c r="S15" i="95"/>
  <c r="P15" i="95"/>
  <c r="O15" i="95"/>
  <c r="M15" i="95"/>
  <c r="L15" i="95"/>
  <c r="U14" i="95"/>
  <c r="T14" i="95"/>
  <c r="S14" i="95"/>
  <c r="P14" i="95"/>
  <c r="O14" i="95"/>
  <c r="M14" i="95"/>
  <c r="L14" i="95"/>
  <c r="U13" i="95"/>
  <c r="T13" i="95"/>
  <c r="S13" i="95"/>
  <c r="P13" i="95"/>
  <c r="O13" i="95"/>
  <c r="M13" i="95"/>
  <c r="L13" i="95"/>
  <c r="U12" i="95"/>
  <c r="T12" i="95"/>
  <c r="S12" i="95"/>
  <c r="Q12" i="95"/>
  <c r="P12" i="95"/>
  <c r="O12" i="95"/>
  <c r="N12" i="95"/>
  <c r="M12" i="95"/>
  <c r="L12" i="95"/>
  <c r="U11" i="95"/>
  <c r="T11" i="95"/>
  <c r="Q11" i="95"/>
  <c r="P11" i="95"/>
  <c r="O11" i="95"/>
  <c r="N11" i="95"/>
  <c r="M11" i="95"/>
  <c r="L11" i="95"/>
  <c r="U10" i="95"/>
  <c r="T10" i="95"/>
  <c r="S10" i="95"/>
  <c r="Q10" i="95"/>
  <c r="P10" i="95"/>
  <c r="O10" i="95"/>
  <c r="N10" i="95"/>
  <c r="M10" i="95"/>
  <c r="L10" i="95"/>
  <c r="U9" i="95"/>
  <c r="T9" i="95"/>
  <c r="S9" i="95"/>
  <c r="Q9" i="95"/>
  <c r="P9" i="95"/>
  <c r="O9" i="95"/>
  <c r="N9" i="95"/>
  <c r="M9" i="95"/>
  <c r="L9" i="95"/>
  <c r="U8" i="95"/>
  <c r="T8" i="95"/>
  <c r="S8" i="95"/>
  <c r="Q8" i="95"/>
  <c r="P8" i="95"/>
  <c r="O8" i="95"/>
  <c r="N8" i="95"/>
  <c r="M8" i="95"/>
  <c r="L8" i="95"/>
  <c r="L6" i="95"/>
  <c r="AN97" i="94"/>
  <c r="AM97" i="94"/>
  <c r="AL97" i="94"/>
  <c r="AK97" i="94"/>
  <c r="AJ97" i="94"/>
  <c r="AI97" i="94"/>
  <c r="AG97" i="94"/>
  <c r="AF97" i="94"/>
  <c r="AE97" i="94"/>
  <c r="P97" i="94"/>
  <c r="O97" i="94"/>
  <c r="N97" i="94"/>
  <c r="W96" i="94"/>
  <c r="V96" i="94"/>
  <c r="AB96" i="94" s="1"/>
  <c r="U96" i="94"/>
  <c r="T96" i="94"/>
  <c r="S96" i="94"/>
  <c r="Y96" i="94" s="1"/>
  <c r="R96" i="94"/>
  <c r="X96" i="94" s="1"/>
  <c r="G96" i="94"/>
  <c r="M96" i="94" s="1"/>
  <c r="F96" i="94"/>
  <c r="E96" i="94"/>
  <c r="K96" i="94" s="1"/>
  <c r="D96" i="94"/>
  <c r="J96" i="94" s="1"/>
  <c r="C96" i="94"/>
  <c r="I96" i="94" s="1"/>
  <c r="H96" i="94"/>
  <c r="AN95" i="94"/>
  <c r="AM95" i="94"/>
  <c r="AL95" i="94"/>
  <c r="AO95" i="94" s="1"/>
  <c r="AK95" i="94"/>
  <c r="AJ95" i="94"/>
  <c r="AG95" i="94"/>
  <c r="AF95" i="94"/>
  <c r="AC95" i="94"/>
  <c r="AB95" i="94"/>
  <c r="AA95" i="94"/>
  <c r="Z95" i="94"/>
  <c r="Y95" i="94"/>
  <c r="X95" i="94"/>
  <c r="P95" i="94"/>
  <c r="O95" i="94"/>
  <c r="M95" i="94"/>
  <c r="L95" i="94"/>
  <c r="K95" i="94"/>
  <c r="J95" i="94"/>
  <c r="AN94" i="94"/>
  <c r="AM94" i="94"/>
  <c r="AL94" i="94"/>
  <c r="AK94" i="94"/>
  <c r="AJ94" i="94"/>
  <c r="AI94" i="94"/>
  <c r="AG94" i="94"/>
  <c r="AF94" i="94"/>
  <c r="AE94" i="94"/>
  <c r="AC94" i="94"/>
  <c r="AB94" i="94"/>
  <c r="AA94" i="94"/>
  <c r="Z94" i="94"/>
  <c r="Y94" i="94"/>
  <c r="X94" i="94"/>
  <c r="P94" i="94"/>
  <c r="O94" i="94"/>
  <c r="N94" i="94"/>
  <c r="M94" i="94"/>
  <c r="L94" i="94"/>
  <c r="K94" i="94"/>
  <c r="J94" i="94"/>
  <c r="AN93" i="94"/>
  <c r="AM93" i="94"/>
  <c r="AL93" i="94"/>
  <c r="AK93" i="94"/>
  <c r="AJ93" i="94"/>
  <c r="AI93" i="94"/>
  <c r="AC93" i="94"/>
  <c r="AB93" i="94"/>
  <c r="AA93" i="94"/>
  <c r="Z93" i="94"/>
  <c r="Y93" i="94"/>
  <c r="X93" i="94"/>
  <c r="P93" i="94"/>
  <c r="O93" i="94"/>
  <c r="N93" i="94"/>
  <c r="M93" i="94"/>
  <c r="L93" i="94"/>
  <c r="K93" i="94"/>
  <c r="J93" i="94"/>
  <c r="AN92" i="94"/>
  <c r="AQ92" i="94" s="1"/>
  <c r="AM92" i="94"/>
  <c r="AP92" i="94" s="1"/>
  <c r="AL92" i="94"/>
  <c r="AO92" i="94" s="1"/>
  <c r="AC92" i="94"/>
  <c r="AB92" i="94"/>
  <c r="AA92" i="94"/>
  <c r="Z92" i="94"/>
  <c r="Y92" i="94"/>
  <c r="X92" i="94"/>
  <c r="P92" i="94"/>
  <c r="O92" i="94"/>
  <c r="N92" i="94"/>
  <c r="M92" i="94"/>
  <c r="L92" i="94"/>
  <c r="K92" i="94"/>
  <c r="J92" i="94"/>
  <c r="AN91" i="94"/>
  <c r="AM91" i="94"/>
  <c r="AL91" i="94"/>
  <c r="AK91" i="94"/>
  <c r="AJ91" i="94"/>
  <c r="AI91" i="94"/>
  <c r="AG91" i="94"/>
  <c r="AF91" i="94"/>
  <c r="AE91" i="94"/>
  <c r="AC91" i="94"/>
  <c r="AB91" i="94"/>
  <c r="AA91" i="94"/>
  <c r="Z91" i="94"/>
  <c r="Y91" i="94"/>
  <c r="X91" i="94"/>
  <c r="P91" i="94"/>
  <c r="O91" i="94"/>
  <c r="N91" i="94"/>
  <c r="M91" i="94"/>
  <c r="L91" i="94"/>
  <c r="K91" i="94"/>
  <c r="J91" i="94"/>
  <c r="AN90" i="94"/>
  <c r="AM90" i="94"/>
  <c r="AL90" i="94"/>
  <c r="AK90" i="94"/>
  <c r="AJ90" i="94"/>
  <c r="AI90" i="94"/>
  <c r="AG90" i="94"/>
  <c r="AF90" i="94"/>
  <c r="AE90" i="94"/>
  <c r="AC90" i="94"/>
  <c r="AB90" i="94"/>
  <c r="AA90" i="94"/>
  <c r="Z90" i="94"/>
  <c r="Y90" i="94"/>
  <c r="X90" i="94"/>
  <c r="P90" i="94"/>
  <c r="O90" i="94"/>
  <c r="N90" i="94"/>
  <c r="M90" i="94"/>
  <c r="L90" i="94"/>
  <c r="K90" i="94"/>
  <c r="J90" i="94"/>
  <c r="AN89" i="94"/>
  <c r="AM89" i="94"/>
  <c r="AL89" i="94"/>
  <c r="AK89" i="94"/>
  <c r="AJ89" i="94"/>
  <c r="AI89" i="94"/>
  <c r="AG89" i="94"/>
  <c r="AF89" i="94"/>
  <c r="AE89" i="94"/>
  <c r="AC89" i="94"/>
  <c r="AB89" i="94"/>
  <c r="AA89" i="94"/>
  <c r="Z89" i="94"/>
  <c r="Y89" i="94"/>
  <c r="X89" i="94"/>
  <c r="P89" i="94"/>
  <c r="O89" i="94"/>
  <c r="N89" i="94"/>
  <c r="M89" i="94"/>
  <c r="L89" i="94"/>
  <c r="K89" i="94"/>
  <c r="J89" i="94"/>
  <c r="AN88" i="94"/>
  <c r="AM88" i="94"/>
  <c r="AL88" i="94"/>
  <c r="AK88" i="94"/>
  <c r="AJ88" i="94"/>
  <c r="AI88" i="94"/>
  <c r="AG88" i="94"/>
  <c r="AF88" i="94"/>
  <c r="AE88" i="94"/>
  <c r="AC88" i="94"/>
  <c r="AB88" i="94"/>
  <c r="AA88" i="94"/>
  <c r="Z88" i="94"/>
  <c r="Y88" i="94"/>
  <c r="X88" i="94"/>
  <c r="P88" i="94"/>
  <c r="O88" i="94"/>
  <c r="N88" i="94"/>
  <c r="M88" i="94"/>
  <c r="L88" i="94"/>
  <c r="K88" i="94"/>
  <c r="J88" i="94"/>
  <c r="AN87" i="94"/>
  <c r="AM87" i="94"/>
  <c r="AL87" i="94"/>
  <c r="AK87" i="94"/>
  <c r="AJ87" i="94"/>
  <c r="AI87" i="94"/>
  <c r="AG87" i="94"/>
  <c r="AF87" i="94"/>
  <c r="AE87" i="94"/>
  <c r="AC87" i="94"/>
  <c r="AB87" i="94"/>
  <c r="AA87" i="94"/>
  <c r="Z87" i="94"/>
  <c r="Y87" i="94"/>
  <c r="X87" i="94"/>
  <c r="P87" i="94"/>
  <c r="O87" i="94"/>
  <c r="N87" i="94"/>
  <c r="M87" i="94"/>
  <c r="L87" i="94"/>
  <c r="K87" i="94"/>
  <c r="J87" i="94"/>
  <c r="AN86" i="94"/>
  <c r="AM86" i="94"/>
  <c r="AL86" i="94"/>
  <c r="AK86" i="94"/>
  <c r="AJ86" i="94"/>
  <c r="AI86" i="94"/>
  <c r="AG86" i="94"/>
  <c r="AF86" i="94"/>
  <c r="AE86" i="94"/>
  <c r="AC86" i="94"/>
  <c r="AB86" i="94"/>
  <c r="AA86" i="94"/>
  <c r="Z86" i="94"/>
  <c r="Y86" i="94"/>
  <c r="X86" i="94"/>
  <c r="P86" i="94"/>
  <c r="O86" i="94"/>
  <c r="N86" i="94"/>
  <c r="M86" i="94"/>
  <c r="L86" i="94"/>
  <c r="K86" i="94"/>
  <c r="J86" i="94"/>
  <c r="AG85" i="94"/>
  <c r="AF85" i="94"/>
  <c r="AE85" i="94"/>
  <c r="AC85" i="94"/>
  <c r="AB85" i="94"/>
  <c r="AA85" i="94"/>
  <c r="Z85" i="94"/>
  <c r="Y85" i="94"/>
  <c r="X85" i="94"/>
  <c r="M85" i="94"/>
  <c r="L85" i="94"/>
  <c r="K85" i="94"/>
  <c r="J85" i="94"/>
  <c r="AC84" i="94"/>
  <c r="AB84" i="94"/>
  <c r="AA84" i="94"/>
  <c r="Z84" i="94"/>
  <c r="Y84" i="94"/>
  <c r="X84" i="94"/>
  <c r="M84" i="94"/>
  <c r="L84" i="94"/>
  <c r="K84" i="94"/>
  <c r="J84" i="94"/>
  <c r="AN83" i="94"/>
  <c r="AM83" i="94"/>
  <c r="AL83" i="94"/>
  <c r="AK83" i="94"/>
  <c r="AJ83" i="94"/>
  <c r="AI83" i="94"/>
  <c r="AG83" i="94"/>
  <c r="AF83" i="94"/>
  <c r="AE83" i="94"/>
  <c r="AC83" i="94"/>
  <c r="AB83" i="94"/>
  <c r="AA83" i="94"/>
  <c r="Z83" i="94"/>
  <c r="Y83" i="94"/>
  <c r="X83" i="94"/>
  <c r="P83" i="94"/>
  <c r="O83" i="94"/>
  <c r="N83" i="94"/>
  <c r="M83" i="94"/>
  <c r="L83" i="94"/>
  <c r="K83" i="94"/>
  <c r="J83" i="94"/>
  <c r="AN82" i="94"/>
  <c r="AM82" i="94"/>
  <c r="AL82" i="94"/>
  <c r="AK82" i="94"/>
  <c r="AJ82" i="94"/>
  <c r="AI82" i="94"/>
  <c r="AG82" i="94"/>
  <c r="AF82" i="94"/>
  <c r="AE82" i="94"/>
  <c r="AC82" i="94"/>
  <c r="AB82" i="94"/>
  <c r="AA82" i="94"/>
  <c r="Z82" i="94"/>
  <c r="Y82" i="94"/>
  <c r="X82" i="94"/>
  <c r="P82" i="94"/>
  <c r="O82" i="94"/>
  <c r="N82" i="94"/>
  <c r="M82" i="94"/>
  <c r="L82" i="94"/>
  <c r="K82" i="94"/>
  <c r="J82" i="94"/>
  <c r="AN81" i="94"/>
  <c r="AM81" i="94"/>
  <c r="AL81" i="94"/>
  <c r="AK81" i="94"/>
  <c r="AJ81" i="94"/>
  <c r="AI81" i="94"/>
  <c r="AG81" i="94"/>
  <c r="AF81" i="94"/>
  <c r="AE81" i="94"/>
  <c r="AC81" i="94"/>
  <c r="AB81" i="94"/>
  <c r="AA81" i="94"/>
  <c r="Z81" i="94"/>
  <c r="Y81" i="94"/>
  <c r="X81" i="94"/>
  <c r="P81" i="94"/>
  <c r="O81" i="94"/>
  <c r="N81" i="94"/>
  <c r="M81" i="94"/>
  <c r="L81" i="94"/>
  <c r="K81" i="94"/>
  <c r="J81" i="94"/>
  <c r="AN80" i="94"/>
  <c r="AM80" i="94"/>
  <c r="AL80" i="94"/>
  <c r="AK80" i="94"/>
  <c r="AJ80" i="94"/>
  <c r="AI80" i="94"/>
  <c r="AG80" i="94"/>
  <c r="AF80" i="94"/>
  <c r="AE80" i="94"/>
  <c r="AC80" i="94"/>
  <c r="AB80" i="94"/>
  <c r="AA80" i="94"/>
  <c r="Z80" i="94"/>
  <c r="Y80" i="94"/>
  <c r="X80" i="94"/>
  <c r="P80" i="94"/>
  <c r="O80" i="94"/>
  <c r="N80" i="94"/>
  <c r="M80" i="94"/>
  <c r="L80" i="94"/>
  <c r="K80" i="94"/>
  <c r="J80" i="94"/>
  <c r="AN79" i="94"/>
  <c r="AM79" i="94"/>
  <c r="AL79" i="94"/>
  <c r="AK79" i="94"/>
  <c r="AJ79" i="94"/>
  <c r="AI79" i="94"/>
  <c r="AG79" i="94"/>
  <c r="AF79" i="94"/>
  <c r="AE79" i="94"/>
  <c r="AC79" i="94"/>
  <c r="AB79" i="94"/>
  <c r="AA79" i="94"/>
  <c r="Z79" i="94"/>
  <c r="Y79" i="94"/>
  <c r="X79" i="94"/>
  <c r="P79" i="94"/>
  <c r="O79" i="94"/>
  <c r="N79" i="94"/>
  <c r="M79" i="94"/>
  <c r="L79" i="94"/>
  <c r="K79" i="94"/>
  <c r="J79" i="94"/>
  <c r="AN78" i="94"/>
  <c r="AM78" i="94"/>
  <c r="AL78" i="94"/>
  <c r="AK78" i="94"/>
  <c r="AJ78" i="94"/>
  <c r="AI78" i="94"/>
  <c r="AG78" i="94"/>
  <c r="AF78" i="94"/>
  <c r="AE78" i="94"/>
  <c r="AC78" i="94"/>
  <c r="AB78" i="94"/>
  <c r="AA78" i="94"/>
  <c r="Z78" i="94"/>
  <c r="Y78" i="94"/>
  <c r="X78" i="94"/>
  <c r="P78" i="94"/>
  <c r="O78" i="94"/>
  <c r="N78" i="94"/>
  <c r="M78" i="94"/>
  <c r="L78" i="94"/>
  <c r="K78" i="94"/>
  <c r="J78" i="94"/>
  <c r="AN77" i="94"/>
  <c r="AM77" i="94"/>
  <c r="AL77" i="94"/>
  <c r="AK77" i="94"/>
  <c r="AJ77" i="94"/>
  <c r="AI77" i="94"/>
  <c r="AG77" i="94"/>
  <c r="AF77" i="94"/>
  <c r="AE77" i="94"/>
  <c r="AC77" i="94"/>
  <c r="AB77" i="94"/>
  <c r="AA77" i="94"/>
  <c r="Z77" i="94"/>
  <c r="Y77" i="94"/>
  <c r="X77" i="94"/>
  <c r="P77" i="94"/>
  <c r="O77" i="94"/>
  <c r="N77" i="94"/>
  <c r="M77" i="94"/>
  <c r="L77" i="94"/>
  <c r="K77" i="94"/>
  <c r="J77" i="94"/>
  <c r="AN76" i="94"/>
  <c r="AM76" i="94"/>
  <c r="AL76" i="94"/>
  <c r="AK76" i="94"/>
  <c r="AJ76" i="94"/>
  <c r="AI76" i="94"/>
  <c r="AG76" i="94"/>
  <c r="AF76" i="94"/>
  <c r="AE76" i="94"/>
  <c r="AC76" i="94"/>
  <c r="AB76" i="94"/>
  <c r="AA76" i="94"/>
  <c r="Z76" i="94"/>
  <c r="Y76" i="94"/>
  <c r="X76" i="94"/>
  <c r="P76" i="94"/>
  <c r="O76" i="94"/>
  <c r="N76" i="94"/>
  <c r="M76" i="94"/>
  <c r="L76" i="94"/>
  <c r="K76" i="94"/>
  <c r="J76" i="94"/>
  <c r="AN75" i="94"/>
  <c r="AM75" i="94"/>
  <c r="AL75" i="94"/>
  <c r="AK75" i="94"/>
  <c r="AJ75" i="94"/>
  <c r="AI75" i="94"/>
  <c r="AG75" i="94"/>
  <c r="AF75" i="94"/>
  <c r="AE75" i="94"/>
  <c r="AC75" i="94"/>
  <c r="AB75" i="94"/>
  <c r="AA75" i="94"/>
  <c r="Z75" i="94"/>
  <c r="Y75" i="94"/>
  <c r="X75" i="94"/>
  <c r="P75" i="94"/>
  <c r="O75" i="94"/>
  <c r="N75" i="94"/>
  <c r="M75" i="94"/>
  <c r="L75" i="94"/>
  <c r="K75" i="94"/>
  <c r="J75" i="94"/>
  <c r="AC74" i="94"/>
  <c r="AB74" i="94"/>
  <c r="AA74" i="94"/>
  <c r="Z74" i="94"/>
  <c r="Y74" i="94"/>
  <c r="X74" i="94"/>
  <c r="P74" i="94"/>
  <c r="O74" i="94"/>
  <c r="N74" i="94"/>
  <c r="M74" i="94"/>
  <c r="L74" i="94"/>
  <c r="K74" i="94"/>
  <c r="J74" i="94"/>
  <c r="AC73" i="94"/>
  <c r="AB73" i="94"/>
  <c r="AA73" i="94"/>
  <c r="Z73" i="94"/>
  <c r="Y73" i="94"/>
  <c r="X73" i="94"/>
  <c r="P73" i="94"/>
  <c r="O73" i="94"/>
  <c r="N73" i="94"/>
  <c r="M73" i="94"/>
  <c r="L73" i="94"/>
  <c r="K73" i="94"/>
  <c r="J73" i="94"/>
  <c r="AC72" i="94"/>
  <c r="AB72" i="94"/>
  <c r="AA72" i="94"/>
  <c r="Z72" i="94"/>
  <c r="Y72" i="94"/>
  <c r="X72" i="94"/>
  <c r="P72" i="94"/>
  <c r="O72" i="94"/>
  <c r="N72" i="94"/>
  <c r="M72" i="94"/>
  <c r="L72" i="94"/>
  <c r="K72" i="94"/>
  <c r="J72" i="94"/>
  <c r="AN71" i="94"/>
  <c r="AM71" i="94"/>
  <c r="AL71" i="94"/>
  <c r="AK71" i="94"/>
  <c r="AJ71" i="94"/>
  <c r="AI71" i="94"/>
  <c r="AG71" i="94"/>
  <c r="AF71" i="94"/>
  <c r="AE71" i="94"/>
  <c r="AC71" i="94"/>
  <c r="AB71" i="94"/>
  <c r="AA71" i="94"/>
  <c r="Z71" i="94"/>
  <c r="Y71" i="94"/>
  <c r="X71" i="94"/>
  <c r="P71" i="94"/>
  <c r="O71" i="94"/>
  <c r="N71" i="94"/>
  <c r="M71" i="94"/>
  <c r="L71" i="94"/>
  <c r="K71" i="94"/>
  <c r="J71" i="94"/>
  <c r="AN70" i="94"/>
  <c r="AM70" i="94"/>
  <c r="AL70" i="94"/>
  <c r="AK70" i="94"/>
  <c r="AJ70" i="94"/>
  <c r="AI70" i="94"/>
  <c r="AG70" i="94"/>
  <c r="AF70" i="94"/>
  <c r="AE70" i="94"/>
  <c r="AC70" i="94"/>
  <c r="AB70" i="94"/>
  <c r="AA70" i="94"/>
  <c r="Z70" i="94"/>
  <c r="Y70" i="94"/>
  <c r="X70" i="94"/>
  <c r="P70" i="94"/>
  <c r="O70" i="94"/>
  <c r="N70" i="94"/>
  <c r="M70" i="94"/>
  <c r="L70" i="94"/>
  <c r="K70" i="94"/>
  <c r="J70" i="94"/>
  <c r="AN69" i="94"/>
  <c r="AM69" i="94"/>
  <c r="AL69" i="94"/>
  <c r="AK69" i="94"/>
  <c r="AJ69" i="94"/>
  <c r="AI69" i="94"/>
  <c r="AG69" i="94"/>
  <c r="AF69" i="94"/>
  <c r="AE69" i="94"/>
  <c r="AC69" i="94"/>
  <c r="AB69" i="94"/>
  <c r="AA69" i="94"/>
  <c r="Z69" i="94"/>
  <c r="Y69" i="94"/>
  <c r="X69" i="94"/>
  <c r="P69" i="94"/>
  <c r="O69" i="94"/>
  <c r="N69" i="94"/>
  <c r="M69" i="94"/>
  <c r="L69" i="94"/>
  <c r="K69" i="94"/>
  <c r="J69" i="94"/>
  <c r="AN63" i="94"/>
  <c r="AM63" i="94"/>
  <c r="AL63" i="94"/>
  <c r="AK63" i="94"/>
  <c r="AJ63" i="94"/>
  <c r="AI63" i="94"/>
  <c r="AG63" i="94"/>
  <c r="AF63" i="94"/>
  <c r="AE63" i="94"/>
  <c r="P63" i="94"/>
  <c r="O63" i="94"/>
  <c r="N63" i="94"/>
  <c r="W62" i="94"/>
  <c r="V62" i="94"/>
  <c r="U62" i="94"/>
  <c r="AA62" i="94" s="1"/>
  <c r="T62" i="94"/>
  <c r="S62" i="94"/>
  <c r="R62" i="94"/>
  <c r="G62" i="94"/>
  <c r="F62" i="94"/>
  <c r="L62" i="94" s="1"/>
  <c r="E62" i="94"/>
  <c r="D62" i="94"/>
  <c r="J62" i="94" s="1"/>
  <c r="C62" i="94"/>
  <c r="I62" i="94" s="1"/>
  <c r="B62" i="94"/>
  <c r="H62" i="94" s="1"/>
  <c r="AN61" i="94"/>
  <c r="AM61" i="94"/>
  <c r="AL61" i="94"/>
  <c r="AK61" i="94"/>
  <c r="AJ61" i="94"/>
  <c r="AI61" i="94"/>
  <c r="AG61" i="94"/>
  <c r="AF61" i="94"/>
  <c r="AE61" i="94"/>
  <c r="AC61" i="94"/>
  <c r="AB61" i="94"/>
  <c r="AA61" i="94"/>
  <c r="Z61" i="94"/>
  <c r="Y61" i="94"/>
  <c r="X61" i="94"/>
  <c r="P61" i="94"/>
  <c r="O61" i="94"/>
  <c r="N61" i="94"/>
  <c r="M61" i="94"/>
  <c r="L61" i="94"/>
  <c r="K61" i="94"/>
  <c r="J61" i="94"/>
  <c r="I61" i="94"/>
  <c r="H61" i="94"/>
  <c r="AN60" i="94"/>
  <c r="AM60" i="94"/>
  <c r="AL60" i="94"/>
  <c r="AK60" i="94"/>
  <c r="AJ60" i="94"/>
  <c r="AI60" i="94"/>
  <c r="AG60" i="94"/>
  <c r="AF60" i="94"/>
  <c r="AE60" i="94"/>
  <c r="AC60" i="94"/>
  <c r="AB60" i="94"/>
  <c r="AA60" i="94"/>
  <c r="Z60" i="94"/>
  <c r="Y60" i="94"/>
  <c r="X60" i="94"/>
  <c r="P60" i="94"/>
  <c r="O60" i="94"/>
  <c r="N60" i="94"/>
  <c r="M60" i="94"/>
  <c r="L60" i="94"/>
  <c r="K60" i="94"/>
  <c r="J60" i="94"/>
  <c r="I60" i="94"/>
  <c r="H60" i="94"/>
  <c r="AN59" i="94"/>
  <c r="AM59" i="94"/>
  <c r="AL59" i="94"/>
  <c r="AK59" i="94"/>
  <c r="AJ59" i="94"/>
  <c r="AI59" i="94"/>
  <c r="AG59" i="94"/>
  <c r="AF59" i="94"/>
  <c r="AE59" i="94"/>
  <c r="AC59" i="94"/>
  <c r="AB59" i="94"/>
  <c r="AA59" i="94"/>
  <c r="Z59" i="94"/>
  <c r="Y59" i="94"/>
  <c r="X59" i="94"/>
  <c r="P59" i="94"/>
  <c r="O59" i="94"/>
  <c r="N59" i="94"/>
  <c r="M59" i="94"/>
  <c r="L59" i="94"/>
  <c r="K59" i="94"/>
  <c r="J59" i="94"/>
  <c r="I59" i="94"/>
  <c r="H59" i="94"/>
  <c r="AN58" i="94"/>
  <c r="AM58" i="94"/>
  <c r="AL58" i="94"/>
  <c r="AK58" i="94"/>
  <c r="AJ58" i="94"/>
  <c r="AI58" i="94"/>
  <c r="AG58" i="94"/>
  <c r="AF58" i="94"/>
  <c r="AE58" i="94"/>
  <c r="AC58" i="94"/>
  <c r="AB58" i="94"/>
  <c r="AA58" i="94"/>
  <c r="Z58" i="94"/>
  <c r="Y58" i="94"/>
  <c r="X58" i="94"/>
  <c r="P58" i="94"/>
  <c r="O58" i="94"/>
  <c r="N58" i="94"/>
  <c r="M58" i="94"/>
  <c r="L58" i="94"/>
  <c r="K58" i="94"/>
  <c r="J58" i="94"/>
  <c r="I58" i="94"/>
  <c r="H58" i="94"/>
  <c r="AN57" i="94"/>
  <c r="AM57" i="94"/>
  <c r="AL57" i="94"/>
  <c r="AK57" i="94"/>
  <c r="AJ57" i="94"/>
  <c r="AI57" i="94"/>
  <c r="AG57" i="94"/>
  <c r="AF57" i="94"/>
  <c r="AE57" i="94"/>
  <c r="AC57" i="94"/>
  <c r="AB57" i="94"/>
  <c r="AA57" i="94"/>
  <c r="Z57" i="94"/>
  <c r="Y57" i="94"/>
  <c r="X57" i="94"/>
  <c r="P57" i="94"/>
  <c r="O57" i="94"/>
  <c r="N57" i="94"/>
  <c r="M57" i="94"/>
  <c r="L57" i="94"/>
  <c r="K57" i="94"/>
  <c r="J57" i="94"/>
  <c r="I57" i="94"/>
  <c r="H57" i="94"/>
  <c r="AN56" i="94"/>
  <c r="AM56" i="94"/>
  <c r="AL56" i="94"/>
  <c r="AK56" i="94"/>
  <c r="AJ56" i="94"/>
  <c r="AI56" i="94"/>
  <c r="AG56" i="94"/>
  <c r="AF56" i="94"/>
  <c r="AE56" i="94"/>
  <c r="AC56" i="94"/>
  <c r="AB56" i="94"/>
  <c r="AA56" i="94"/>
  <c r="Z56" i="94"/>
  <c r="Y56" i="94"/>
  <c r="X56" i="94"/>
  <c r="P56" i="94"/>
  <c r="O56" i="94"/>
  <c r="N56" i="94"/>
  <c r="M56" i="94"/>
  <c r="L56" i="94"/>
  <c r="K56" i="94"/>
  <c r="J56" i="94"/>
  <c r="I56" i="94"/>
  <c r="H56" i="94"/>
  <c r="AN55" i="94"/>
  <c r="AM55" i="94"/>
  <c r="AL55" i="94"/>
  <c r="AK55" i="94"/>
  <c r="AJ55" i="94"/>
  <c r="AI55" i="94"/>
  <c r="AG55" i="94"/>
  <c r="AF55" i="94"/>
  <c r="AE55" i="94"/>
  <c r="AC55" i="94"/>
  <c r="AB55" i="94"/>
  <c r="AA55" i="94"/>
  <c r="Z55" i="94"/>
  <c r="Y55" i="94"/>
  <c r="X55" i="94"/>
  <c r="P55" i="94"/>
  <c r="O55" i="94"/>
  <c r="N55" i="94"/>
  <c r="M55" i="94"/>
  <c r="L55" i="94"/>
  <c r="K55" i="94"/>
  <c r="J55" i="94"/>
  <c r="I55" i="94"/>
  <c r="H55" i="94"/>
  <c r="AN54" i="94"/>
  <c r="AM54" i="94"/>
  <c r="AL54" i="94"/>
  <c r="AK54" i="94"/>
  <c r="AJ54" i="94"/>
  <c r="AI54" i="94"/>
  <c r="AG54" i="94"/>
  <c r="AF54" i="94"/>
  <c r="AE54" i="94"/>
  <c r="AC54" i="94"/>
  <c r="AB54" i="94"/>
  <c r="AA54" i="94"/>
  <c r="Z54" i="94"/>
  <c r="Y54" i="94"/>
  <c r="X54" i="94"/>
  <c r="P54" i="94"/>
  <c r="O54" i="94"/>
  <c r="N54" i="94"/>
  <c r="M54" i="94"/>
  <c r="L54" i="94"/>
  <c r="K54" i="94"/>
  <c r="J54" i="94"/>
  <c r="I54" i="94"/>
  <c r="H54" i="94"/>
  <c r="AN53" i="94"/>
  <c r="AM53" i="94"/>
  <c r="AL53" i="94"/>
  <c r="AK53" i="94"/>
  <c r="AJ53" i="94"/>
  <c r="AI53" i="94"/>
  <c r="AG53" i="94"/>
  <c r="AF53" i="94"/>
  <c r="AE53" i="94"/>
  <c r="AC53" i="94"/>
  <c r="AB53" i="94"/>
  <c r="AA53" i="94"/>
  <c r="Z53" i="94"/>
  <c r="Y53" i="94"/>
  <c r="X53" i="94"/>
  <c r="P53" i="94"/>
  <c r="O53" i="94"/>
  <c r="N53" i="94"/>
  <c r="M53" i="94"/>
  <c r="L53" i="94"/>
  <c r="K53" i="94"/>
  <c r="J53" i="94"/>
  <c r="I53" i="94"/>
  <c r="H53" i="94"/>
  <c r="AN52" i="94"/>
  <c r="AM52" i="94"/>
  <c r="AL52" i="94"/>
  <c r="AK52" i="94"/>
  <c r="AJ52" i="94"/>
  <c r="AI52" i="94"/>
  <c r="AG52" i="94"/>
  <c r="AF52" i="94"/>
  <c r="AE52" i="94"/>
  <c r="AC52" i="94"/>
  <c r="AB52" i="94"/>
  <c r="AA52" i="94"/>
  <c r="Z52" i="94"/>
  <c r="Y52" i="94"/>
  <c r="X52" i="94"/>
  <c r="P52" i="94"/>
  <c r="O52" i="94"/>
  <c r="N52" i="94"/>
  <c r="M52" i="94"/>
  <c r="L52" i="94"/>
  <c r="K52" i="94"/>
  <c r="J52" i="94"/>
  <c r="I52" i="94"/>
  <c r="H52" i="94"/>
  <c r="AN51" i="94"/>
  <c r="AM51" i="94"/>
  <c r="AL51" i="94"/>
  <c r="AK51" i="94"/>
  <c r="AJ51" i="94"/>
  <c r="AI51" i="94"/>
  <c r="AG51" i="94"/>
  <c r="AF51" i="94"/>
  <c r="AE51" i="94"/>
  <c r="AC51" i="94"/>
  <c r="AB51" i="94"/>
  <c r="AA51" i="94"/>
  <c r="Z51" i="94"/>
  <c r="Y51" i="94"/>
  <c r="X51" i="94"/>
  <c r="P51" i="94"/>
  <c r="O51" i="94"/>
  <c r="N51" i="94"/>
  <c r="M51" i="94"/>
  <c r="L51" i="94"/>
  <c r="K51" i="94"/>
  <c r="J51" i="94"/>
  <c r="I51" i="94"/>
  <c r="H51" i="94"/>
  <c r="AN50" i="94"/>
  <c r="AM50" i="94"/>
  <c r="AL50" i="94"/>
  <c r="AK50" i="94"/>
  <c r="AJ50" i="94"/>
  <c r="AI50" i="94"/>
  <c r="AG50" i="94"/>
  <c r="AF50" i="94"/>
  <c r="AE50" i="94"/>
  <c r="AC50" i="94"/>
  <c r="AB50" i="94"/>
  <c r="AA50" i="94"/>
  <c r="Z50" i="94"/>
  <c r="Y50" i="94"/>
  <c r="X50" i="94"/>
  <c r="P50" i="94"/>
  <c r="O50" i="94"/>
  <c r="N50" i="94"/>
  <c r="M50" i="94"/>
  <c r="L50" i="94"/>
  <c r="K50" i="94"/>
  <c r="J50" i="94"/>
  <c r="I50" i="94"/>
  <c r="H50" i="94"/>
  <c r="AN49" i="94"/>
  <c r="AM49" i="94"/>
  <c r="AL49" i="94"/>
  <c r="AK49" i="94"/>
  <c r="AJ49" i="94"/>
  <c r="AI49" i="94"/>
  <c r="AG49" i="94"/>
  <c r="AF49" i="94"/>
  <c r="AE49" i="94"/>
  <c r="AC49" i="94"/>
  <c r="AB49" i="94"/>
  <c r="AA49" i="94"/>
  <c r="Z49" i="94"/>
  <c r="Y49" i="94"/>
  <c r="X49" i="94"/>
  <c r="P49" i="94"/>
  <c r="O49" i="94"/>
  <c r="N49" i="94"/>
  <c r="M49" i="94"/>
  <c r="L49" i="94"/>
  <c r="K49" i="94"/>
  <c r="J49" i="94"/>
  <c r="I49" i="94"/>
  <c r="H49" i="94"/>
  <c r="AN48" i="94"/>
  <c r="AM48" i="94"/>
  <c r="AL48" i="94"/>
  <c r="AK48" i="94"/>
  <c r="AJ48" i="94"/>
  <c r="AI48" i="94"/>
  <c r="AG48" i="94"/>
  <c r="AF48" i="94"/>
  <c r="AE48" i="94"/>
  <c r="AC48" i="94"/>
  <c r="AB48" i="94"/>
  <c r="AA48" i="94"/>
  <c r="Z48" i="94"/>
  <c r="Y48" i="94"/>
  <c r="X48" i="94"/>
  <c r="P48" i="94"/>
  <c r="O48" i="94"/>
  <c r="N48" i="94"/>
  <c r="M48" i="94"/>
  <c r="L48" i="94"/>
  <c r="K48" i="94"/>
  <c r="J48" i="94"/>
  <c r="I48" i="94"/>
  <c r="H48" i="94"/>
  <c r="AN47" i="94"/>
  <c r="AM47" i="94"/>
  <c r="AL47" i="94"/>
  <c r="AK47" i="94"/>
  <c r="AJ47" i="94"/>
  <c r="AI47" i="94"/>
  <c r="AG47" i="94"/>
  <c r="AF47" i="94"/>
  <c r="AE47" i="94"/>
  <c r="AC47" i="94"/>
  <c r="AB47" i="94"/>
  <c r="AA47" i="94"/>
  <c r="Z47" i="94"/>
  <c r="Y47" i="94"/>
  <c r="X47" i="94"/>
  <c r="P47" i="94"/>
  <c r="O47" i="94"/>
  <c r="N47" i="94"/>
  <c r="M47" i="94"/>
  <c r="L47" i="94"/>
  <c r="K47" i="94"/>
  <c r="J47" i="94"/>
  <c r="I47" i="94"/>
  <c r="H47" i="94"/>
  <c r="AN46" i="94"/>
  <c r="AM46" i="94"/>
  <c r="AL46" i="94"/>
  <c r="AK46" i="94"/>
  <c r="AJ46" i="94"/>
  <c r="AI46" i="94"/>
  <c r="AG46" i="94"/>
  <c r="AF46" i="94"/>
  <c r="AE46" i="94"/>
  <c r="AC46" i="94"/>
  <c r="AB46" i="94"/>
  <c r="AA46" i="94"/>
  <c r="Z46" i="94"/>
  <c r="Y46" i="94"/>
  <c r="X46" i="94"/>
  <c r="P46" i="94"/>
  <c r="O46" i="94"/>
  <c r="N46" i="94"/>
  <c r="M46" i="94"/>
  <c r="L46" i="94"/>
  <c r="K46" i="94"/>
  <c r="J46" i="94"/>
  <c r="I46" i="94"/>
  <c r="H46" i="94"/>
  <c r="AN45" i="94"/>
  <c r="AM45" i="94"/>
  <c r="AL45" i="94"/>
  <c r="AK45" i="94"/>
  <c r="AJ45" i="94"/>
  <c r="AI45" i="94"/>
  <c r="AG45" i="94"/>
  <c r="AF45" i="94"/>
  <c r="AE45" i="94"/>
  <c r="AC45" i="94"/>
  <c r="AB45" i="94"/>
  <c r="AA45" i="94"/>
  <c r="Z45" i="94"/>
  <c r="Y45" i="94"/>
  <c r="X45" i="94"/>
  <c r="P45" i="94"/>
  <c r="O45" i="94"/>
  <c r="N45" i="94"/>
  <c r="M45" i="94"/>
  <c r="L45" i="94"/>
  <c r="K45" i="94"/>
  <c r="J45" i="94"/>
  <c r="I45" i="94"/>
  <c r="H45" i="94"/>
  <c r="AN44" i="94"/>
  <c r="AM44" i="94"/>
  <c r="AL44" i="94"/>
  <c r="AK44" i="94"/>
  <c r="AJ44" i="94"/>
  <c r="AI44" i="94"/>
  <c r="AG44" i="94"/>
  <c r="AF44" i="94"/>
  <c r="AE44" i="94"/>
  <c r="AC44" i="94"/>
  <c r="AB44" i="94"/>
  <c r="AA44" i="94"/>
  <c r="Z44" i="94"/>
  <c r="Y44" i="94"/>
  <c r="X44" i="94"/>
  <c r="P44" i="94"/>
  <c r="O44" i="94"/>
  <c r="N44" i="94"/>
  <c r="M44" i="94"/>
  <c r="L44" i="94"/>
  <c r="K44" i="94"/>
  <c r="J44" i="94"/>
  <c r="I44" i="94"/>
  <c r="H44" i="94"/>
  <c r="AN43" i="94"/>
  <c r="AM43" i="94"/>
  <c r="AL43" i="94"/>
  <c r="AK43" i="94"/>
  <c r="AJ43" i="94"/>
  <c r="AI43" i="94"/>
  <c r="AG43" i="94"/>
  <c r="AF43" i="94"/>
  <c r="AE43" i="94"/>
  <c r="AC43" i="94"/>
  <c r="AB43" i="94"/>
  <c r="AA43" i="94"/>
  <c r="Z43" i="94"/>
  <c r="Y43" i="94"/>
  <c r="X43" i="94"/>
  <c r="P43" i="94"/>
  <c r="O43" i="94"/>
  <c r="N43" i="94"/>
  <c r="M43" i="94"/>
  <c r="L43" i="94"/>
  <c r="K43" i="94"/>
  <c r="J43" i="94"/>
  <c r="I43" i="94"/>
  <c r="H43" i="94"/>
  <c r="AN42" i="94"/>
  <c r="AM42" i="94"/>
  <c r="AL42" i="94"/>
  <c r="AK42" i="94"/>
  <c r="AJ42" i="94"/>
  <c r="AI42" i="94"/>
  <c r="AG42" i="94"/>
  <c r="AF42" i="94"/>
  <c r="AE42" i="94"/>
  <c r="AC42" i="94"/>
  <c r="AB42" i="94"/>
  <c r="AA42" i="94"/>
  <c r="Z42" i="94"/>
  <c r="Y42" i="94"/>
  <c r="X42" i="94"/>
  <c r="P42" i="94"/>
  <c r="O42" i="94"/>
  <c r="N42" i="94"/>
  <c r="M42" i="94"/>
  <c r="L42" i="94"/>
  <c r="K42" i="94"/>
  <c r="J42" i="94"/>
  <c r="I42" i="94"/>
  <c r="H42" i="94"/>
  <c r="AN41" i="94"/>
  <c r="AM41" i="94"/>
  <c r="AL41" i="94"/>
  <c r="AK41" i="94"/>
  <c r="AJ41" i="94"/>
  <c r="AI41" i="94"/>
  <c r="AG41" i="94"/>
  <c r="AF41" i="94"/>
  <c r="AE41" i="94"/>
  <c r="AC41" i="94"/>
  <c r="AB41" i="94"/>
  <c r="AA41" i="94"/>
  <c r="Z41" i="94"/>
  <c r="Y41" i="94"/>
  <c r="X41" i="94"/>
  <c r="P41" i="94"/>
  <c r="O41" i="94"/>
  <c r="N41" i="94"/>
  <c r="M41" i="94"/>
  <c r="L41" i="94"/>
  <c r="K41" i="94"/>
  <c r="J41" i="94"/>
  <c r="I41" i="94"/>
  <c r="H41" i="94"/>
  <c r="AN40" i="94"/>
  <c r="AM40" i="94"/>
  <c r="AL40" i="94"/>
  <c r="AK40" i="94"/>
  <c r="AJ40" i="94"/>
  <c r="AI40" i="94"/>
  <c r="AG40" i="94"/>
  <c r="AF40" i="94"/>
  <c r="AE40" i="94"/>
  <c r="AC40" i="94"/>
  <c r="AB40" i="94"/>
  <c r="AA40" i="94"/>
  <c r="Z40" i="94"/>
  <c r="Y40" i="94"/>
  <c r="X40" i="94"/>
  <c r="P40" i="94"/>
  <c r="O40" i="94"/>
  <c r="N40" i="94"/>
  <c r="M40" i="94"/>
  <c r="L40" i="94"/>
  <c r="L63" i="94" s="1"/>
  <c r="K40" i="94"/>
  <c r="J40" i="94"/>
  <c r="I40" i="94"/>
  <c r="H40" i="94"/>
  <c r="AI38" i="94"/>
  <c r="AN33" i="94"/>
  <c r="AM33" i="94"/>
  <c r="AL33" i="94"/>
  <c r="AK33" i="94"/>
  <c r="AJ33" i="94"/>
  <c r="AI33" i="94"/>
  <c r="AG33" i="94"/>
  <c r="AF33" i="94"/>
  <c r="AE33" i="94"/>
  <c r="P33" i="94"/>
  <c r="O33" i="94"/>
  <c r="N33" i="94"/>
  <c r="W32" i="94"/>
  <c r="AC32" i="94" s="1"/>
  <c r="V32" i="94"/>
  <c r="U32" i="94"/>
  <c r="AA32" i="94" s="1"/>
  <c r="T32" i="94"/>
  <c r="S32" i="94"/>
  <c r="Y32" i="94" s="1"/>
  <c r="R32" i="94"/>
  <c r="X32" i="94" s="1"/>
  <c r="G32" i="94"/>
  <c r="F32" i="94"/>
  <c r="L32" i="94" s="1"/>
  <c r="E32" i="94"/>
  <c r="D32" i="94"/>
  <c r="J32" i="94" s="1"/>
  <c r="C32" i="94"/>
  <c r="B32" i="94"/>
  <c r="H32" i="94" s="1"/>
  <c r="AN31" i="94"/>
  <c r="AM31" i="94"/>
  <c r="AL31" i="94"/>
  <c r="AK31" i="94"/>
  <c r="AJ31" i="94"/>
  <c r="AI31" i="94"/>
  <c r="AG31" i="94"/>
  <c r="AF31" i="94"/>
  <c r="AE31" i="94"/>
  <c r="AC31" i="94"/>
  <c r="AB31" i="94"/>
  <c r="AA31" i="94"/>
  <c r="Z31" i="94"/>
  <c r="Y31" i="94"/>
  <c r="X31" i="94"/>
  <c r="P31" i="94"/>
  <c r="O31" i="94"/>
  <c r="N31" i="94"/>
  <c r="M31" i="94"/>
  <c r="L31" i="94"/>
  <c r="K31" i="94"/>
  <c r="J31" i="94"/>
  <c r="I31" i="94"/>
  <c r="H31" i="94"/>
  <c r="AN30" i="94"/>
  <c r="AM30" i="94"/>
  <c r="AL30" i="94"/>
  <c r="AK30" i="94"/>
  <c r="AJ30" i="94"/>
  <c r="AI30" i="94"/>
  <c r="AG30" i="94"/>
  <c r="AF30" i="94"/>
  <c r="AE30" i="94"/>
  <c r="AC30" i="94"/>
  <c r="AB30" i="94"/>
  <c r="AA30" i="94"/>
  <c r="Z30" i="94"/>
  <c r="Y30" i="94"/>
  <c r="X30" i="94"/>
  <c r="P30" i="94"/>
  <c r="O30" i="94"/>
  <c r="N30" i="94"/>
  <c r="M30" i="94"/>
  <c r="L30" i="94"/>
  <c r="K30" i="94"/>
  <c r="J30" i="94"/>
  <c r="I30" i="94"/>
  <c r="H30" i="94"/>
  <c r="AN29" i="94"/>
  <c r="AM29" i="94"/>
  <c r="AL29" i="94"/>
  <c r="AK29" i="94"/>
  <c r="AJ29" i="94"/>
  <c r="AI29" i="94"/>
  <c r="AG29" i="94"/>
  <c r="AF29" i="94"/>
  <c r="AE29" i="94"/>
  <c r="AC29" i="94"/>
  <c r="AB29" i="94"/>
  <c r="AA29" i="94"/>
  <c r="Z29" i="94"/>
  <c r="Y29" i="94"/>
  <c r="X29" i="94"/>
  <c r="P29" i="94"/>
  <c r="O29" i="94"/>
  <c r="N29" i="94"/>
  <c r="M29" i="94"/>
  <c r="L29" i="94"/>
  <c r="K29" i="94"/>
  <c r="J29" i="94"/>
  <c r="I29" i="94"/>
  <c r="H29" i="94"/>
  <c r="AN28" i="94"/>
  <c r="AM28" i="94"/>
  <c r="AL28" i="94"/>
  <c r="AK28" i="94"/>
  <c r="AJ28" i="94"/>
  <c r="AI28" i="94"/>
  <c r="AG28" i="94"/>
  <c r="AF28" i="94"/>
  <c r="AE28" i="94"/>
  <c r="AC28" i="94"/>
  <c r="AB28" i="94"/>
  <c r="AA28" i="94"/>
  <c r="Z28" i="94"/>
  <c r="Y28" i="94"/>
  <c r="X28" i="94"/>
  <c r="P28" i="94"/>
  <c r="O28" i="94"/>
  <c r="N28" i="94"/>
  <c r="M28" i="94"/>
  <c r="L28" i="94"/>
  <c r="K28" i="94"/>
  <c r="J28" i="94"/>
  <c r="I28" i="94"/>
  <c r="H28" i="94"/>
  <c r="AN27" i="94"/>
  <c r="AM27" i="94"/>
  <c r="AL27" i="94"/>
  <c r="AK27" i="94"/>
  <c r="AJ27" i="94"/>
  <c r="AI27" i="94"/>
  <c r="AG27" i="94"/>
  <c r="AF27" i="94"/>
  <c r="AE27" i="94"/>
  <c r="AC27" i="94"/>
  <c r="AB27" i="94"/>
  <c r="AA27" i="94"/>
  <c r="Z27" i="94"/>
  <c r="Y27" i="94"/>
  <c r="X27" i="94"/>
  <c r="P27" i="94"/>
  <c r="O27" i="94"/>
  <c r="N27" i="94"/>
  <c r="M27" i="94"/>
  <c r="L27" i="94"/>
  <c r="K27" i="94"/>
  <c r="J27" i="94"/>
  <c r="I27" i="94"/>
  <c r="H27" i="94"/>
  <c r="AN26" i="94"/>
  <c r="AM26" i="94"/>
  <c r="AL26" i="94"/>
  <c r="AK26" i="94"/>
  <c r="AJ26" i="94"/>
  <c r="AI26" i="94"/>
  <c r="AG26" i="94"/>
  <c r="AF26" i="94"/>
  <c r="AE26" i="94"/>
  <c r="AC26" i="94"/>
  <c r="AB26" i="94"/>
  <c r="AA26" i="94"/>
  <c r="Z26" i="94"/>
  <c r="Y26" i="94"/>
  <c r="X26" i="94"/>
  <c r="P26" i="94"/>
  <c r="O26" i="94"/>
  <c r="N26" i="94"/>
  <c r="M26" i="94"/>
  <c r="L26" i="94"/>
  <c r="K26" i="94"/>
  <c r="J26" i="94"/>
  <c r="I26" i="94"/>
  <c r="H26" i="94"/>
  <c r="AN25" i="94"/>
  <c r="AM25" i="94"/>
  <c r="AL25" i="94"/>
  <c r="AK25" i="94"/>
  <c r="AJ25" i="94"/>
  <c r="AI25" i="94"/>
  <c r="AG25" i="94"/>
  <c r="AF25" i="94"/>
  <c r="AE25" i="94"/>
  <c r="AC25" i="94"/>
  <c r="AB25" i="94"/>
  <c r="AA25" i="94"/>
  <c r="Z25" i="94"/>
  <c r="Y25" i="94"/>
  <c r="X25" i="94"/>
  <c r="P25" i="94"/>
  <c r="O25" i="94"/>
  <c r="N25" i="94"/>
  <c r="M25" i="94"/>
  <c r="L25" i="94"/>
  <c r="K25" i="94"/>
  <c r="J25" i="94"/>
  <c r="I25" i="94"/>
  <c r="H25" i="94"/>
  <c r="AN24" i="94"/>
  <c r="AM24" i="94"/>
  <c r="AL24" i="94"/>
  <c r="AK24" i="94"/>
  <c r="AJ24" i="94"/>
  <c r="AI24" i="94"/>
  <c r="AG24" i="94"/>
  <c r="AF24" i="94"/>
  <c r="AE24" i="94"/>
  <c r="AC24" i="94"/>
  <c r="AB24" i="94"/>
  <c r="AA24" i="94"/>
  <c r="Z24" i="94"/>
  <c r="Y24" i="94"/>
  <c r="X24" i="94"/>
  <c r="P24" i="94"/>
  <c r="O24" i="94"/>
  <c r="N24" i="94"/>
  <c r="M24" i="94"/>
  <c r="L24" i="94"/>
  <c r="K24" i="94"/>
  <c r="J24" i="94"/>
  <c r="I24" i="94"/>
  <c r="H24" i="94"/>
  <c r="AN23" i="94"/>
  <c r="AM23" i="94"/>
  <c r="AL23" i="94"/>
  <c r="AK23" i="94"/>
  <c r="AJ23" i="94"/>
  <c r="AI23" i="94"/>
  <c r="AG23" i="94"/>
  <c r="AF23" i="94"/>
  <c r="AE23" i="94"/>
  <c r="AC23" i="94"/>
  <c r="AB23" i="94"/>
  <c r="AA23" i="94"/>
  <c r="Z23" i="94"/>
  <c r="Y23" i="94"/>
  <c r="X23" i="94"/>
  <c r="P23" i="94"/>
  <c r="O23" i="94"/>
  <c r="N23" i="94"/>
  <c r="M23" i="94"/>
  <c r="L23" i="94"/>
  <c r="K23" i="94"/>
  <c r="J23" i="94"/>
  <c r="I23" i="94"/>
  <c r="H23" i="94"/>
  <c r="AN22" i="94"/>
  <c r="AM22" i="94"/>
  <c r="AL22" i="94"/>
  <c r="AK22" i="94"/>
  <c r="AJ22" i="94"/>
  <c r="AI22" i="94"/>
  <c r="AG22" i="94"/>
  <c r="AF22" i="94"/>
  <c r="AE22" i="94"/>
  <c r="AC22" i="94"/>
  <c r="AB22" i="94"/>
  <c r="AA22" i="94"/>
  <c r="Z22" i="94"/>
  <c r="Y22" i="94"/>
  <c r="X22" i="94"/>
  <c r="P22" i="94"/>
  <c r="O22" i="94"/>
  <c r="N22" i="94"/>
  <c r="M22" i="94"/>
  <c r="L22" i="94"/>
  <c r="K22" i="94"/>
  <c r="J22" i="94"/>
  <c r="I22" i="94"/>
  <c r="H22" i="94"/>
  <c r="AN21" i="94"/>
  <c r="AM21" i="94"/>
  <c r="AL21" i="94"/>
  <c r="AK21" i="94"/>
  <c r="AJ21" i="94"/>
  <c r="AI21" i="94"/>
  <c r="AG21" i="94"/>
  <c r="AF21" i="94"/>
  <c r="AE21" i="94"/>
  <c r="AC21" i="94"/>
  <c r="AB21" i="94"/>
  <c r="AA21" i="94"/>
  <c r="Z21" i="94"/>
  <c r="Y21" i="94"/>
  <c r="X21" i="94"/>
  <c r="P21" i="94"/>
  <c r="O21" i="94"/>
  <c r="N21" i="94"/>
  <c r="M21" i="94"/>
  <c r="L21" i="94"/>
  <c r="K21" i="94"/>
  <c r="J21" i="94"/>
  <c r="I21" i="94"/>
  <c r="H21" i="94"/>
  <c r="AN20" i="94"/>
  <c r="AM20" i="94"/>
  <c r="AL20" i="94"/>
  <c r="AK20" i="94"/>
  <c r="AJ20" i="94"/>
  <c r="AI20" i="94"/>
  <c r="AG20" i="94"/>
  <c r="AF20" i="94"/>
  <c r="AE20" i="94"/>
  <c r="AC20" i="94"/>
  <c r="AB20" i="94"/>
  <c r="AA20" i="94"/>
  <c r="Z20" i="94"/>
  <c r="Y20" i="94"/>
  <c r="X20" i="94"/>
  <c r="P20" i="94"/>
  <c r="O20" i="94"/>
  <c r="N20" i="94"/>
  <c r="M20" i="94"/>
  <c r="L20" i="94"/>
  <c r="K20" i="94"/>
  <c r="J20" i="94"/>
  <c r="I20" i="94"/>
  <c r="H20" i="94"/>
  <c r="AN19" i="94"/>
  <c r="AM19" i="94"/>
  <c r="AL19" i="94"/>
  <c r="AK19" i="94"/>
  <c r="AJ19" i="94"/>
  <c r="AI19" i="94"/>
  <c r="AG19" i="94"/>
  <c r="AF19" i="94"/>
  <c r="AE19" i="94"/>
  <c r="AC19" i="94"/>
  <c r="AB19" i="94"/>
  <c r="AA19" i="94"/>
  <c r="Z19" i="94"/>
  <c r="Y19" i="94"/>
  <c r="X19" i="94"/>
  <c r="P19" i="94"/>
  <c r="O19" i="94"/>
  <c r="N19" i="94"/>
  <c r="M19" i="94"/>
  <c r="L19" i="94"/>
  <c r="K19" i="94"/>
  <c r="J19" i="94"/>
  <c r="I19" i="94"/>
  <c r="H19" i="94"/>
  <c r="AN18" i="94"/>
  <c r="AM18" i="94"/>
  <c r="AL18" i="94"/>
  <c r="AK18" i="94"/>
  <c r="AJ18" i="94"/>
  <c r="AI18" i="94"/>
  <c r="AG18" i="94"/>
  <c r="AF18" i="94"/>
  <c r="AE18" i="94"/>
  <c r="AC18" i="94"/>
  <c r="AB18" i="94"/>
  <c r="AA18" i="94"/>
  <c r="Z18" i="94"/>
  <c r="Y18" i="94"/>
  <c r="X18" i="94"/>
  <c r="P18" i="94"/>
  <c r="O18" i="94"/>
  <c r="N18" i="94"/>
  <c r="M18" i="94"/>
  <c r="L18" i="94"/>
  <c r="K18" i="94"/>
  <c r="J18" i="94"/>
  <c r="I18" i="94"/>
  <c r="H18" i="94"/>
  <c r="AN17" i="94"/>
  <c r="AM17" i="94"/>
  <c r="AL17" i="94"/>
  <c r="AK17" i="94"/>
  <c r="AJ17" i="94"/>
  <c r="AI17" i="94"/>
  <c r="AG17" i="94"/>
  <c r="AF17" i="94"/>
  <c r="AE17" i="94"/>
  <c r="AC17" i="94"/>
  <c r="AB17" i="94"/>
  <c r="AA17" i="94"/>
  <c r="Z17" i="94"/>
  <c r="Y17" i="94"/>
  <c r="X17" i="94"/>
  <c r="P17" i="94"/>
  <c r="O17" i="94"/>
  <c r="N17" i="94"/>
  <c r="M17" i="94"/>
  <c r="L17" i="94"/>
  <c r="K17" i="94"/>
  <c r="J17" i="94"/>
  <c r="I17" i="94"/>
  <c r="H17" i="94"/>
  <c r="AN16" i="94"/>
  <c r="AM16" i="94"/>
  <c r="AL16" i="94"/>
  <c r="AK16" i="94"/>
  <c r="AJ16" i="94"/>
  <c r="AI16" i="94"/>
  <c r="AG16" i="94"/>
  <c r="AF16" i="94"/>
  <c r="AE16" i="94"/>
  <c r="AC16" i="94"/>
  <c r="AB16" i="94"/>
  <c r="AA16" i="94"/>
  <c r="Z16" i="94"/>
  <c r="Y16" i="94"/>
  <c r="X16" i="94"/>
  <c r="P16" i="94"/>
  <c r="O16" i="94"/>
  <c r="N16" i="94"/>
  <c r="M16" i="94"/>
  <c r="L16" i="94"/>
  <c r="K16" i="94"/>
  <c r="J16" i="94"/>
  <c r="I16" i="94"/>
  <c r="H16" i="94"/>
  <c r="AN15" i="94"/>
  <c r="AM15" i="94"/>
  <c r="AL15" i="94"/>
  <c r="AK15" i="94"/>
  <c r="AJ15" i="94"/>
  <c r="AI15" i="94"/>
  <c r="AG15" i="94"/>
  <c r="AF15" i="94"/>
  <c r="AE15" i="94"/>
  <c r="AC15" i="94"/>
  <c r="AB15" i="94"/>
  <c r="AA15" i="94"/>
  <c r="Z15" i="94"/>
  <c r="Y15" i="94"/>
  <c r="X15" i="94"/>
  <c r="P15" i="94"/>
  <c r="O15" i="94"/>
  <c r="N15" i="94"/>
  <c r="M15" i="94"/>
  <c r="L15" i="94"/>
  <c r="K15" i="94"/>
  <c r="J15" i="94"/>
  <c r="I15" i="94"/>
  <c r="H15" i="94"/>
  <c r="AN14" i="94"/>
  <c r="AM14" i="94"/>
  <c r="AL14" i="94"/>
  <c r="AK14" i="94"/>
  <c r="AJ14" i="94"/>
  <c r="AI14" i="94"/>
  <c r="AG14" i="94"/>
  <c r="AF14" i="94"/>
  <c r="AE14" i="94"/>
  <c r="AC14" i="94"/>
  <c r="AB14" i="94"/>
  <c r="AA14" i="94"/>
  <c r="Z14" i="94"/>
  <c r="Y14" i="94"/>
  <c r="X14" i="94"/>
  <c r="P14" i="94"/>
  <c r="O14" i="94"/>
  <c r="N14" i="94"/>
  <c r="M14" i="94"/>
  <c r="L14" i="94"/>
  <c r="K14" i="94"/>
  <c r="J14" i="94"/>
  <c r="I14" i="94"/>
  <c r="H14" i="94"/>
  <c r="AN13" i="94"/>
  <c r="AM13" i="94"/>
  <c r="AL13" i="94"/>
  <c r="AK13" i="94"/>
  <c r="AJ13" i="94"/>
  <c r="AI13" i="94"/>
  <c r="AG13" i="94"/>
  <c r="AF13" i="94"/>
  <c r="AE13" i="94"/>
  <c r="AC13" i="94"/>
  <c r="AB13" i="94"/>
  <c r="AA13" i="94"/>
  <c r="Z13" i="94"/>
  <c r="Y13" i="94"/>
  <c r="X13" i="94"/>
  <c r="P13" i="94"/>
  <c r="O13" i="94"/>
  <c r="N13" i="94"/>
  <c r="M13" i="94"/>
  <c r="L13" i="94"/>
  <c r="K13" i="94"/>
  <c r="J13" i="94"/>
  <c r="I13" i="94"/>
  <c r="H13" i="94"/>
  <c r="AN12" i="94"/>
  <c r="AM12" i="94"/>
  <c r="AL12" i="94"/>
  <c r="AK12" i="94"/>
  <c r="AJ12" i="94"/>
  <c r="AI12" i="94"/>
  <c r="AG12" i="94"/>
  <c r="AF12" i="94"/>
  <c r="AE12" i="94"/>
  <c r="AC12" i="94"/>
  <c r="AB12" i="94"/>
  <c r="AA12" i="94"/>
  <c r="Z12" i="94"/>
  <c r="Y12" i="94"/>
  <c r="X12" i="94"/>
  <c r="P12" i="94"/>
  <c r="O12" i="94"/>
  <c r="N12" i="94"/>
  <c r="M12" i="94"/>
  <c r="L12" i="94"/>
  <c r="K12" i="94"/>
  <c r="J12" i="94"/>
  <c r="I12" i="94"/>
  <c r="H12" i="94"/>
  <c r="AN11" i="94"/>
  <c r="AM11" i="94"/>
  <c r="AL11" i="94"/>
  <c r="AK11" i="94"/>
  <c r="AJ11" i="94"/>
  <c r="AI11" i="94"/>
  <c r="AG11" i="94"/>
  <c r="AF11" i="94"/>
  <c r="AE11" i="94"/>
  <c r="AC11" i="94"/>
  <c r="AB11" i="94"/>
  <c r="AA11" i="94"/>
  <c r="Z11" i="94"/>
  <c r="Y11" i="94"/>
  <c r="X11" i="94"/>
  <c r="P11" i="94"/>
  <c r="O11" i="94"/>
  <c r="N11" i="94"/>
  <c r="M11" i="94"/>
  <c r="L11" i="94"/>
  <c r="K11" i="94"/>
  <c r="J11" i="94"/>
  <c r="I11" i="94"/>
  <c r="H11" i="94"/>
  <c r="AN10" i="94"/>
  <c r="AM10" i="94"/>
  <c r="AL10" i="94"/>
  <c r="AK10" i="94"/>
  <c r="AJ10" i="94"/>
  <c r="AI10" i="94"/>
  <c r="AG10" i="94"/>
  <c r="AF10" i="94"/>
  <c r="AE10" i="94"/>
  <c r="AC10" i="94"/>
  <c r="AB10" i="94"/>
  <c r="AA10" i="94"/>
  <c r="Z10" i="94"/>
  <c r="Y10" i="94"/>
  <c r="X10" i="94"/>
  <c r="P10" i="94"/>
  <c r="O10" i="94"/>
  <c r="N10" i="94"/>
  <c r="M10" i="94"/>
  <c r="L10" i="94"/>
  <c r="K10" i="94"/>
  <c r="J10" i="94"/>
  <c r="I10" i="94"/>
  <c r="H10" i="94"/>
  <c r="AN9" i="94"/>
  <c r="AM9" i="94"/>
  <c r="AL9" i="94"/>
  <c r="AK9" i="94"/>
  <c r="AJ9" i="94"/>
  <c r="AI9" i="94"/>
  <c r="AG9" i="94"/>
  <c r="AF9" i="94"/>
  <c r="AE9" i="94"/>
  <c r="AC9" i="94"/>
  <c r="AB9" i="94"/>
  <c r="AA9" i="94"/>
  <c r="Z9" i="94"/>
  <c r="Y9" i="94"/>
  <c r="X9" i="94"/>
  <c r="P9" i="94"/>
  <c r="O9" i="94"/>
  <c r="N9" i="94"/>
  <c r="M9" i="94"/>
  <c r="L9" i="94"/>
  <c r="K9" i="94"/>
  <c r="J9" i="94"/>
  <c r="I9" i="94"/>
  <c r="H9" i="94"/>
  <c r="AN8" i="94"/>
  <c r="AM8" i="94"/>
  <c r="AL8" i="94"/>
  <c r="AK8" i="94"/>
  <c r="AJ8" i="94"/>
  <c r="AI8" i="94"/>
  <c r="AG8" i="94"/>
  <c r="AF8" i="94"/>
  <c r="AE8" i="94"/>
  <c r="AC8" i="94"/>
  <c r="AB8" i="94"/>
  <c r="AA8" i="94"/>
  <c r="Z8" i="94"/>
  <c r="Y8" i="94"/>
  <c r="X8" i="94"/>
  <c r="P8" i="94"/>
  <c r="O8" i="94"/>
  <c r="N8" i="94"/>
  <c r="M8" i="94"/>
  <c r="L8" i="94"/>
  <c r="K8" i="94"/>
  <c r="J8" i="94"/>
  <c r="I8" i="94"/>
  <c r="H8" i="94"/>
  <c r="AN7" i="94"/>
  <c r="AM7" i="94"/>
  <c r="AL7" i="94"/>
  <c r="AK7" i="94"/>
  <c r="AJ7" i="94"/>
  <c r="AI7" i="94"/>
  <c r="AG7" i="94"/>
  <c r="AF7" i="94"/>
  <c r="AE7" i="94"/>
  <c r="AC7" i="94"/>
  <c r="AB7" i="94"/>
  <c r="AA7" i="94"/>
  <c r="Z7" i="94"/>
  <c r="Y7" i="94"/>
  <c r="X7" i="94"/>
  <c r="P7" i="94"/>
  <c r="O7" i="94"/>
  <c r="N7" i="94"/>
  <c r="M7" i="94"/>
  <c r="L7" i="94"/>
  <c r="K7" i="94"/>
  <c r="J7" i="94"/>
  <c r="I7" i="94"/>
  <c r="H7" i="94"/>
  <c r="N94" i="36"/>
  <c r="O94" i="36"/>
  <c r="P94" i="36"/>
  <c r="N95" i="36"/>
  <c r="O95" i="36"/>
  <c r="P95" i="36"/>
  <c r="N70" i="36"/>
  <c r="O70" i="36"/>
  <c r="P70" i="36"/>
  <c r="N71" i="36"/>
  <c r="O71" i="36"/>
  <c r="P71" i="36"/>
  <c r="N72" i="36"/>
  <c r="O72" i="36"/>
  <c r="P72" i="36"/>
  <c r="N73" i="36"/>
  <c r="O73" i="36"/>
  <c r="P73" i="36"/>
  <c r="N74" i="36"/>
  <c r="O74" i="36"/>
  <c r="P74" i="36"/>
  <c r="N75" i="36"/>
  <c r="O75" i="36"/>
  <c r="P75" i="36"/>
  <c r="N76" i="36"/>
  <c r="O76" i="36"/>
  <c r="P76" i="36"/>
  <c r="H70" i="36"/>
  <c r="I70" i="36"/>
  <c r="J70" i="36"/>
  <c r="K70" i="36"/>
  <c r="L70" i="36"/>
  <c r="M70" i="36"/>
  <c r="H71" i="36"/>
  <c r="I71" i="36"/>
  <c r="J71" i="36"/>
  <c r="K71" i="36"/>
  <c r="L71" i="36"/>
  <c r="M71" i="36"/>
  <c r="H72" i="36"/>
  <c r="I72" i="36"/>
  <c r="J72" i="36"/>
  <c r="K72" i="36"/>
  <c r="L72" i="36"/>
  <c r="M72" i="36"/>
  <c r="H73" i="36"/>
  <c r="I73" i="36"/>
  <c r="J73" i="36"/>
  <c r="K73" i="36"/>
  <c r="L73" i="36"/>
  <c r="M73" i="36"/>
  <c r="H74" i="36"/>
  <c r="I74" i="36"/>
  <c r="J74" i="36"/>
  <c r="K74" i="36"/>
  <c r="L74" i="36"/>
  <c r="M74" i="36"/>
  <c r="H75" i="36"/>
  <c r="I75" i="36"/>
  <c r="J75" i="36"/>
  <c r="K75" i="36"/>
  <c r="L75" i="36"/>
  <c r="M75" i="36"/>
  <c r="H76" i="36"/>
  <c r="I76" i="36"/>
  <c r="J76" i="36"/>
  <c r="K76" i="36"/>
  <c r="L76" i="36"/>
  <c r="M76" i="36"/>
  <c r="H77" i="36"/>
  <c r="I77" i="36"/>
  <c r="J77" i="36"/>
  <c r="K77" i="36"/>
  <c r="L77" i="36"/>
  <c r="M77" i="36"/>
  <c r="H78" i="36"/>
  <c r="I78" i="36"/>
  <c r="J78" i="36"/>
  <c r="K78" i="36"/>
  <c r="L78" i="36"/>
  <c r="M78" i="36"/>
  <c r="H79" i="36"/>
  <c r="I79" i="36"/>
  <c r="J79" i="36"/>
  <c r="K79" i="36"/>
  <c r="L79" i="36"/>
  <c r="M79" i="36"/>
  <c r="H80" i="36"/>
  <c r="I80" i="36"/>
  <c r="J80" i="36"/>
  <c r="K80" i="36"/>
  <c r="L80" i="36"/>
  <c r="M80" i="36"/>
  <c r="H81" i="36"/>
  <c r="I81" i="36"/>
  <c r="J81" i="36"/>
  <c r="K81" i="36"/>
  <c r="L81" i="36"/>
  <c r="M81" i="36"/>
  <c r="H82" i="36"/>
  <c r="I82" i="36"/>
  <c r="J82" i="36"/>
  <c r="K82" i="36"/>
  <c r="L82" i="36"/>
  <c r="M82" i="36"/>
  <c r="H83" i="36"/>
  <c r="I83" i="36"/>
  <c r="J83" i="36"/>
  <c r="K83" i="36"/>
  <c r="L83" i="36"/>
  <c r="M83" i="36"/>
  <c r="H84" i="36"/>
  <c r="I84" i="36"/>
  <c r="J84" i="36"/>
  <c r="K84" i="36"/>
  <c r="L84" i="36"/>
  <c r="M84" i="36"/>
  <c r="H85" i="36"/>
  <c r="I85" i="36"/>
  <c r="J85" i="36"/>
  <c r="K85" i="36"/>
  <c r="L85" i="36"/>
  <c r="M85" i="36"/>
  <c r="H86" i="36"/>
  <c r="I86" i="36"/>
  <c r="J86" i="36"/>
  <c r="K86" i="36"/>
  <c r="L86" i="36"/>
  <c r="M86" i="36"/>
  <c r="H87" i="36"/>
  <c r="I87" i="36"/>
  <c r="J87" i="36"/>
  <c r="K87" i="36"/>
  <c r="L87" i="36"/>
  <c r="M87" i="36"/>
  <c r="H88" i="36"/>
  <c r="I88" i="36"/>
  <c r="J88" i="36"/>
  <c r="K88" i="36"/>
  <c r="L88" i="36"/>
  <c r="M88" i="36"/>
  <c r="H89" i="36"/>
  <c r="I89" i="36"/>
  <c r="J89" i="36"/>
  <c r="K89" i="36"/>
  <c r="L89" i="36"/>
  <c r="M89" i="36"/>
  <c r="H90" i="36"/>
  <c r="I90" i="36"/>
  <c r="J90" i="36"/>
  <c r="K90" i="36"/>
  <c r="L90" i="36"/>
  <c r="M90" i="36"/>
  <c r="H91" i="36"/>
  <c r="I91" i="36"/>
  <c r="J91" i="36"/>
  <c r="K91" i="36"/>
  <c r="L91" i="36"/>
  <c r="M91" i="36"/>
  <c r="H92" i="36"/>
  <c r="I92" i="36"/>
  <c r="J92" i="36"/>
  <c r="K92" i="36"/>
  <c r="L92" i="36"/>
  <c r="M92" i="36"/>
  <c r="H93" i="36"/>
  <c r="I93" i="36"/>
  <c r="J93" i="36"/>
  <c r="K93" i="36"/>
  <c r="L93" i="36"/>
  <c r="M93" i="36"/>
  <c r="H94" i="36"/>
  <c r="I94" i="36"/>
  <c r="J94" i="36"/>
  <c r="K94" i="36"/>
  <c r="L94" i="36"/>
  <c r="M94" i="36"/>
  <c r="H95" i="36"/>
  <c r="I95" i="36"/>
  <c r="J95" i="36"/>
  <c r="K95" i="36"/>
  <c r="L95" i="36"/>
  <c r="M95" i="36"/>
  <c r="AI94" i="36"/>
  <c r="AJ94" i="36"/>
  <c r="AK94" i="36"/>
  <c r="AL94" i="36"/>
  <c r="AM94" i="36"/>
  <c r="AN94" i="36"/>
  <c r="AI95" i="36"/>
  <c r="AJ95" i="36"/>
  <c r="AK95" i="36"/>
  <c r="AL95" i="36"/>
  <c r="AM95" i="36"/>
  <c r="AN95" i="36"/>
  <c r="AE94" i="36"/>
  <c r="AF94" i="36"/>
  <c r="AG94" i="36"/>
  <c r="AE95" i="36"/>
  <c r="AF95" i="36"/>
  <c r="AG95" i="36"/>
  <c r="Y70" i="36"/>
  <c r="Z70" i="36"/>
  <c r="AA70" i="36"/>
  <c r="AB70" i="36"/>
  <c r="AC70" i="36"/>
  <c r="Y71" i="36"/>
  <c r="Z71" i="36"/>
  <c r="AA71" i="36"/>
  <c r="AB71" i="36"/>
  <c r="AC71" i="36"/>
  <c r="Y72" i="36"/>
  <c r="Z72" i="36"/>
  <c r="AA72" i="36"/>
  <c r="AB72" i="36"/>
  <c r="AC72" i="36"/>
  <c r="Y73" i="36"/>
  <c r="Z73" i="36"/>
  <c r="AA73" i="36"/>
  <c r="AB73" i="36"/>
  <c r="AC73" i="36"/>
  <c r="Y74" i="36"/>
  <c r="Z74" i="36"/>
  <c r="AA74" i="36"/>
  <c r="AB74" i="36"/>
  <c r="AC74" i="36"/>
  <c r="Y75" i="36"/>
  <c r="Z75" i="36"/>
  <c r="AA75" i="36"/>
  <c r="AB75" i="36"/>
  <c r="AC75" i="36"/>
  <c r="Y76" i="36"/>
  <c r="Z76" i="36"/>
  <c r="AA76" i="36"/>
  <c r="AB76" i="36"/>
  <c r="AC76" i="36"/>
  <c r="Y77" i="36"/>
  <c r="Z77" i="36"/>
  <c r="AA77" i="36"/>
  <c r="AB77" i="36"/>
  <c r="AC77" i="36"/>
  <c r="Y78" i="36"/>
  <c r="Z78" i="36"/>
  <c r="AA78" i="36"/>
  <c r="AB78" i="36"/>
  <c r="AC78" i="36"/>
  <c r="Y79" i="36"/>
  <c r="Z79" i="36"/>
  <c r="AA79" i="36"/>
  <c r="AB79" i="36"/>
  <c r="AC79" i="36"/>
  <c r="Y80" i="36"/>
  <c r="Z80" i="36"/>
  <c r="AA80" i="36"/>
  <c r="AB80" i="36"/>
  <c r="AC80" i="36"/>
  <c r="Y81" i="36"/>
  <c r="Z81" i="36"/>
  <c r="AA81" i="36"/>
  <c r="AB81" i="36"/>
  <c r="AC81" i="36"/>
  <c r="Y82" i="36"/>
  <c r="Z82" i="36"/>
  <c r="AA82" i="36"/>
  <c r="AB82" i="36"/>
  <c r="AC82" i="36"/>
  <c r="Y83" i="36"/>
  <c r="Z83" i="36"/>
  <c r="AA83" i="36"/>
  <c r="AB83" i="36"/>
  <c r="AC83" i="36"/>
  <c r="Y84" i="36"/>
  <c r="Z84" i="36"/>
  <c r="AA84" i="36"/>
  <c r="AB84" i="36"/>
  <c r="AC84" i="36"/>
  <c r="Y85" i="36"/>
  <c r="Z85" i="36"/>
  <c r="AA85" i="36"/>
  <c r="AB85" i="36"/>
  <c r="AC85" i="36"/>
  <c r="Y86" i="36"/>
  <c r="Z86" i="36"/>
  <c r="AA86" i="36"/>
  <c r="AB86" i="36"/>
  <c r="AC86" i="36"/>
  <c r="Y87" i="36"/>
  <c r="Z87" i="36"/>
  <c r="AA87" i="36"/>
  <c r="AB87" i="36"/>
  <c r="AC87" i="36"/>
  <c r="Y88" i="36"/>
  <c r="Z88" i="36"/>
  <c r="AA88" i="36"/>
  <c r="AB88" i="36"/>
  <c r="AC88" i="36"/>
  <c r="Y89" i="36"/>
  <c r="Z89" i="36"/>
  <c r="AA89" i="36"/>
  <c r="AB89" i="36"/>
  <c r="AC89" i="36"/>
  <c r="Y90" i="36"/>
  <c r="Z90" i="36"/>
  <c r="AA90" i="36"/>
  <c r="AB90" i="36"/>
  <c r="AC90" i="36"/>
  <c r="Y91" i="36"/>
  <c r="Z91" i="36"/>
  <c r="AA91" i="36"/>
  <c r="AB91" i="36"/>
  <c r="AC91" i="36"/>
  <c r="Y92" i="36"/>
  <c r="Z92" i="36"/>
  <c r="AA92" i="36"/>
  <c r="AB92" i="36"/>
  <c r="AC92" i="36"/>
  <c r="Y93" i="36"/>
  <c r="Z93" i="36"/>
  <c r="AA93" i="36"/>
  <c r="AB93" i="36"/>
  <c r="AC93" i="36"/>
  <c r="Y94" i="36"/>
  <c r="Z94" i="36"/>
  <c r="AA94" i="36"/>
  <c r="AB94" i="36"/>
  <c r="AC94" i="36"/>
  <c r="Y95" i="36"/>
  <c r="Z95" i="36"/>
  <c r="AA95" i="36"/>
  <c r="AB95" i="36"/>
  <c r="AC95" i="36"/>
  <c r="AC69" i="36"/>
  <c r="AB69" i="36"/>
  <c r="AA69" i="36"/>
  <c r="Z69" i="36"/>
  <c r="Y69" i="36"/>
  <c r="M69" i="36"/>
  <c r="L69" i="36"/>
  <c r="K69" i="36"/>
  <c r="J69" i="36"/>
  <c r="I69" i="36"/>
  <c r="H69" i="36"/>
  <c r="X41" i="36"/>
  <c r="Y41" i="36"/>
  <c r="Z41" i="36"/>
  <c r="AA41" i="36"/>
  <c r="AB41" i="36"/>
  <c r="AC41" i="36"/>
  <c r="X42" i="36"/>
  <c r="Y42" i="36"/>
  <c r="Z42" i="36"/>
  <c r="AA42" i="36"/>
  <c r="AB42" i="36"/>
  <c r="AC42" i="36"/>
  <c r="X43" i="36"/>
  <c r="Y43" i="36"/>
  <c r="Z43" i="36"/>
  <c r="AA43" i="36"/>
  <c r="AB43" i="36"/>
  <c r="AC43" i="36"/>
  <c r="X44" i="36"/>
  <c r="Y44" i="36"/>
  <c r="Z44" i="36"/>
  <c r="AA44" i="36"/>
  <c r="AB44" i="36"/>
  <c r="AC44" i="36"/>
  <c r="X45" i="36"/>
  <c r="Y45" i="36"/>
  <c r="Z45" i="36"/>
  <c r="AA45" i="36"/>
  <c r="AB45" i="36"/>
  <c r="AC45" i="36"/>
  <c r="X46" i="36"/>
  <c r="Y46" i="36"/>
  <c r="Z46" i="36"/>
  <c r="AA46" i="36"/>
  <c r="AB46" i="36"/>
  <c r="AC46" i="36"/>
  <c r="X47" i="36"/>
  <c r="Y47" i="36"/>
  <c r="Z47" i="36"/>
  <c r="AA47" i="36"/>
  <c r="AB47" i="36"/>
  <c r="AC47" i="36"/>
  <c r="X48" i="36"/>
  <c r="Y48" i="36"/>
  <c r="Z48" i="36"/>
  <c r="AA48" i="36"/>
  <c r="AB48" i="36"/>
  <c r="AC48" i="36"/>
  <c r="X49" i="36"/>
  <c r="Y49" i="36"/>
  <c r="Z49" i="36"/>
  <c r="AA49" i="36"/>
  <c r="AB49" i="36"/>
  <c r="AC49" i="36"/>
  <c r="X50" i="36"/>
  <c r="Y50" i="36"/>
  <c r="Z50" i="36"/>
  <c r="AA50" i="36"/>
  <c r="AB50" i="36"/>
  <c r="AC50" i="36"/>
  <c r="X51" i="36"/>
  <c r="Y51" i="36"/>
  <c r="Z51" i="36"/>
  <c r="AA51" i="36"/>
  <c r="AB51" i="36"/>
  <c r="AC51" i="36"/>
  <c r="X52" i="36"/>
  <c r="Y52" i="36"/>
  <c r="Z52" i="36"/>
  <c r="AA52" i="36"/>
  <c r="AB52" i="36"/>
  <c r="AC52" i="36"/>
  <c r="X53" i="36"/>
  <c r="Y53" i="36"/>
  <c r="Z53" i="36"/>
  <c r="AA53" i="36"/>
  <c r="AB53" i="36"/>
  <c r="AC53" i="36"/>
  <c r="X54" i="36"/>
  <c r="Y54" i="36"/>
  <c r="Z54" i="36"/>
  <c r="AA54" i="36"/>
  <c r="AB54" i="36"/>
  <c r="AC54" i="36"/>
  <c r="X55" i="36"/>
  <c r="Y55" i="36"/>
  <c r="Z55" i="36"/>
  <c r="AA55" i="36"/>
  <c r="AB55" i="36"/>
  <c r="AC55" i="36"/>
  <c r="X56" i="36"/>
  <c r="Y56" i="36"/>
  <c r="Z56" i="36"/>
  <c r="AA56" i="36"/>
  <c r="AB56" i="36"/>
  <c r="AC56" i="36"/>
  <c r="X57" i="36"/>
  <c r="Y57" i="36"/>
  <c r="Z57" i="36"/>
  <c r="AA57" i="36"/>
  <c r="AB57" i="36"/>
  <c r="AC57" i="36"/>
  <c r="X58" i="36"/>
  <c r="Y58" i="36"/>
  <c r="Z58" i="36"/>
  <c r="AA58" i="36"/>
  <c r="AB58" i="36"/>
  <c r="AC58" i="36"/>
  <c r="X59" i="36"/>
  <c r="Y59" i="36"/>
  <c r="Z59" i="36"/>
  <c r="AA59" i="36"/>
  <c r="AB59" i="36"/>
  <c r="AC59" i="36"/>
  <c r="X60" i="36"/>
  <c r="Y60" i="36"/>
  <c r="Z60" i="36"/>
  <c r="AA60" i="36"/>
  <c r="AB60" i="36"/>
  <c r="AC60" i="36"/>
  <c r="X61" i="36"/>
  <c r="Y61" i="36"/>
  <c r="Z61" i="36"/>
  <c r="AA61" i="36"/>
  <c r="AB61" i="36"/>
  <c r="AC61" i="36"/>
  <c r="AC40" i="36"/>
  <c r="AB40" i="36"/>
  <c r="AA40" i="36"/>
  <c r="Z40" i="36"/>
  <c r="Y40" i="36"/>
  <c r="X40" i="36"/>
  <c r="H41" i="36"/>
  <c r="I41" i="36"/>
  <c r="J41" i="36"/>
  <c r="K41" i="36"/>
  <c r="L41" i="36"/>
  <c r="M41" i="36"/>
  <c r="H42" i="36"/>
  <c r="I42" i="36"/>
  <c r="J42" i="36"/>
  <c r="K42" i="36"/>
  <c r="L42" i="36"/>
  <c r="M42" i="36"/>
  <c r="H43" i="36"/>
  <c r="I43" i="36"/>
  <c r="J43" i="36"/>
  <c r="K43" i="36"/>
  <c r="L43" i="36"/>
  <c r="M43" i="36"/>
  <c r="H44" i="36"/>
  <c r="I44" i="36"/>
  <c r="J44" i="36"/>
  <c r="K44" i="36"/>
  <c r="L44" i="36"/>
  <c r="M44" i="36"/>
  <c r="H45" i="36"/>
  <c r="I45" i="36"/>
  <c r="J45" i="36"/>
  <c r="K45" i="36"/>
  <c r="L45" i="36"/>
  <c r="M45" i="36"/>
  <c r="H46" i="36"/>
  <c r="I46" i="36"/>
  <c r="J46" i="36"/>
  <c r="K46" i="36"/>
  <c r="L46" i="36"/>
  <c r="M46" i="36"/>
  <c r="H47" i="36"/>
  <c r="I47" i="36"/>
  <c r="J47" i="36"/>
  <c r="K47" i="36"/>
  <c r="L47" i="36"/>
  <c r="M47" i="36"/>
  <c r="H48" i="36"/>
  <c r="I48" i="36"/>
  <c r="J48" i="36"/>
  <c r="K48" i="36"/>
  <c r="L48" i="36"/>
  <c r="M48" i="36"/>
  <c r="H49" i="36"/>
  <c r="I49" i="36"/>
  <c r="J49" i="36"/>
  <c r="K49" i="36"/>
  <c r="L49" i="36"/>
  <c r="M49" i="36"/>
  <c r="H50" i="36"/>
  <c r="I50" i="36"/>
  <c r="J50" i="36"/>
  <c r="K50" i="36"/>
  <c r="L50" i="36"/>
  <c r="M50" i="36"/>
  <c r="H51" i="36"/>
  <c r="I51" i="36"/>
  <c r="J51" i="36"/>
  <c r="K51" i="36"/>
  <c r="L51" i="36"/>
  <c r="M51" i="36"/>
  <c r="H52" i="36"/>
  <c r="I52" i="36"/>
  <c r="J52" i="36"/>
  <c r="K52" i="36"/>
  <c r="L52" i="36"/>
  <c r="M52" i="36"/>
  <c r="H53" i="36"/>
  <c r="I53" i="36"/>
  <c r="J53" i="36"/>
  <c r="K53" i="36"/>
  <c r="L53" i="36"/>
  <c r="M53" i="36"/>
  <c r="H54" i="36"/>
  <c r="I54" i="36"/>
  <c r="J54" i="36"/>
  <c r="K54" i="36"/>
  <c r="L54" i="36"/>
  <c r="M54" i="36"/>
  <c r="H55" i="36"/>
  <c r="I55" i="36"/>
  <c r="J55" i="36"/>
  <c r="K55" i="36"/>
  <c r="L55" i="36"/>
  <c r="M55" i="36"/>
  <c r="H56" i="36"/>
  <c r="I56" i="36"/>
  <c r="J56" i="36"/>
  <c r="K56" i="36"/>
  <c r="L56" i="36"/>
  <c r="M56" i="36"/>
  <c r="H57" i="36"/>
  <c r="I57" i="36"/>
  <c r="J57" i="36"/>
  <c r="K57" i="36"/>
  <c r="L57" i="36"/>
  <c r="M57" i="36"/>
  <c r="H58" i="36"/>
  <c r="I58" i="36"/>
  <c r="J58" i="36"/>
  <c r="K58" i="36"/>
  <c r="L58" i="36"/>
  <c r="M58" i="36"/>
  <c r="H59" i="36"/>
  <c r="I59" i="36"/>
  <c r="J59" i="36"/>
  <c r="K59" i="36"/>
  <c r="L59" i="36"/>
  <c r="M59" i="36"/>
  <c r="H60" i="36"/>
  <c r="I60" i="36"/>
  <c r="J60" i="36"/>
  <c r="K60" i="36"/>
  <c r="L60" i="36"/>
  <c r="M60" i="36"/>
  <c r="H61" i="36"/>
  <c r="I61" i="36"/>
  <c r="J61" i="36"/>
  <c r="K61" i="36"/>
  <c r="L61" i="36"/>
  <c r="M61" i="36"/>
  <c r="M40" i="36"/>
  <c r="L40" i="36"/>
  <c r="K40" i="36"/>
  <c r="J40" i="36"/>
  <c r="I40" i="36"/>
  <c r="H40" i="36"/>
  <c r="AN97" i="36"/>
  <c r="AM97" i="36"/>
  <c r="AL97" i="36"/>
  <c r="AK97" i="36"/>
  <c r="AJ97" i="36"/>
  <c r="AI97" i="36"/>
  <c r="AG97" i="36"/>
  <c r="AF97" i="36"/>
  <c r="AE97" i="36"/>
  <c r="P97" i="36"/>
  <c r="O97" i="36"/>
  <c r="N97" i="36"/>
  <c r="W96" i="36"/>
  <c r="AC96" i="36" s="1"/>
  <c r="V96" i="36"/>
  <c r="AB96" i="36" s="1"/>
  <c r="U96" i="36"/>
  <c r="AA96" i="36" s="1"/>
  <c r="T96" i="36"/>
  <c r="Z96" i="36" s="1"/>
  <c r="S96" i="36"/>
  <c r="Y96" i="36" s="1"/>
  <c r="R96" i="36"/>
  <c r="X96" i="36" s="1"/>
  <c r="M96" i="36"/>
  <c r="L96" i="36"/>
  <c r="K96" i="36"/>
  <c r="J96" i="36"/>
  <c r="I96" i="36"/>
  <c r="H96" i="36"/>
  <c r="AN93" i="36"/>
  <c r="AM93" i="36"/>
  <c r="AL93" i="36"/>
  <c r="AK93" i="36"/>
  <c r="AJ93" i="36"/>
  <c r="AI93" i="36"/>
  <c r="AG93" i="36"/>
  <c r="AF93" i="36"/>
  <c r="AE93" i="36"/>
  <c r="P93" i="36"/>
  <c r="O93" i="36"/>
  <c r="N93" i="36"/>
  <c r="AN92" i="36"/>
  <c r="AM92" i="36"/>
  <c r="AL92" i="36"/>
  <c r="AK92" i="36"/>
  <c r="AJ92" i="36"/>
  <c r="AI92" i="36"/>
  <c r="AG92" i="36"/>
  <c r="AF92" i="36"/>
  <c r="AE92" i="36"/>
  <c r="P92" i="36"/>
  <c r="O92" i="36"/>
  <c r="N92" i="36"/>
  <c r="AN91" i="36"/>
  <c r="AM91" i="36"/>
  <c r="AL91" i="36"/>
  <c r="AK91" i="36"/>
  <c r="AJ91" i="36"/>
  <c r="AI91" i="36"/>
  <c r="AG91" i="36"/>
  <c r="AF91" i="36"/>
  <c r="AE91" i="36"/>
  <c r="P91" i="36"/>
  <c r="O91" i="36"/>
  <c r="N91" i="36"/>
  <c r="AN90" i="36"/>
  <c r="AM90" i="36"/>
  <c r="AL90" i="36"/>
  <c r="AK90" i="36"/>
  <c r="AJ90" i="36"/>
  <c r="AI90" i="36"/>
  <c r="AG90" i="36"/>
  <c r="AF90" i="36"/>
  <c r="AE90" i="36"/>
  <c r="P90" i="36"/>
  <c r="O90" i="36"/>
  <c r="N90" i="36"/>
  <c r="AN89" i="36"/>
  <c r="AM89" i="36"/>
  <c r="AL89" i="36"/>
  <c r="AK89" i="36"/>
  <c r="AJ89" i="36"/>
  <c r="AI89" i="36"/>
  <c r="AG89" i="36"/>
  <c r="AF89" i="36"/>
  <c r="AE89" i="36"/>
  <c r="P89" i="36"/>
  <c r="O89" i="36"/>
  <c r="N89" i="36"/>
  <c r="AN88" i="36"/>
  <c r="AM88" i="36"/>
  <c r="AL88" i="36"/>
  <c r="AK88" i="36"/>
  <c r="AJ88" i="36"/>
  <c r="AI88" i="36"/>
  <c r="AG88" i="36"/>
  <c r="AF88" i="36"/>
  <c r="AE88" i="36"/>
  <c r="P88" i="36"/>
  <c r="O88" i="36"/>
  <c r="N88" i="36"/>
  <c r="AN87" i="36"/>
  <c r="AM87" i="36"/>
  <c r="AL87" i="36"/>
  <c r="AK87" i="36"/>
  <c r="AJ87" i="36"/>
  <c r="AI87" i="36"/>
  <c r="AG87" i="36"/>
  <c r="AF87" i="36"/>
  <c r="AE87" i="36"/>
  <c r="P87" i="36"/>
  <c r="O87" i="36"/>
  <c r="N87" i="36"/>
  <c r="AN86" i="36"/>
  <c r="AM86" i="36"/>
  <c r="AL86" i="36"/>
  <c r="AK86" i="36"/>
  <c r="AJ86" i="36"/>
  <c r="AI86" i="36"/>
  <c r="AG86" i="36"/>
  <c r="AF86" i="36"/>
  <c r="AE86" i="36"/>
  <c r="P86" i="36"/>
  <c r="O86" i="36"/>
  <c r="N86" i="36"/>
  <c r="AN85" i="36"/>
  <c r="AM85" i="36"/>
  <c r="AL85" i="36"/>
  <c r="AK85" i="36"/>
  <c r="AJ85" i="36"/>
  <c r="AI85" i="36"/>
  <c r="AG85" i="36"/>
  <c r="AF85" i="36"/>
  <c r="AE85" i="36"/>
  <c r="P85" i="36"/>
  <c r="O85" i="36"/>
  <c r="N85" i="36"/>
  <c r="AN84" i="36"/>
  <c r="AM84" i="36"/>
  <c r="AL84" i="36"/>
  <c r="AK84" i="36"/>
  <c r="AJ84" i="36"/>
  <c r="AI84" i="36"/>
  <c r="AG84" i="36"/>
  <c r="AF84" i="36"/>
  <c r="AE84" i="36"/>
  <c r="P84" i="36"/>
  <c r="O84" i="36"/>
  <c r="N84" i="36"/>
  <c r="AN83" i="36"/>
  <c r="AM83" i="36"/>
  <c r="AL83" i="36"/>
  <c r="AK83" i="36"/>
  <c r="AJ83" i="36"/>
  <c r="AI83" i="36"/>
  <c r="AG83" i="36"/>
  <c r="AF83" i="36"/>
  <c r="AE83" i="36"/>
  <c r="P83" i="36"/>
  <c r="O83" i="36"/>
  <c r="N83" i="36"/>
  <c r="AN82" i="36"/>
  <c r="AM82" i="36"/>
  <c r="AL82" i="36"/>
  <c r="AK82" i="36"/>
  <c r="AJ82" i="36"/>
  <c r="AI82" i="36"/>
  <c r="AG82" i="36"/>
  <c r="AF82" i="36"/>
  <c r="AE82" i="36"/>
  <c r="P82" i="36"/>
  <c r="O82" i="36"/>
  <c r="N82" i="36"/>
  <c r="AN81" i="36"/>
  <c r="AM81" i="36"/>
  <c r="AL81" i="36"/>
  <c r="AK81" i="36"/>
  <c r="AJ81" i="36"/>
  <c r="AI81" i="36"/>
  <c r="AG81" i="36"/>
  <c r="AF81" i="36"/>
  <c r="AE81" i="36"/>
  <c r="P81" i="36"/>
  <c r="O81" i="36"/>
  <c r="N81" i="36"/>
  <c r="AN80" i="36"/>
  <c r="AM80" i="36"/>
  <c r="AL80" i="36"/>
  <c r="AK80" i="36"/>
  <c r="AJ80" i="36"/>
  <c r="AI80" i="36"/>
  <c r="AG80" i="36"/>
  <c r="AF80" i="36"/>
  <c r="AE80" i="36"/>
  <c r="P80" i="36"/>
  <c r="O80" i="36"/>
  <c r="N80" i="36"/>
  <c r="AN79" i="36"/>
  <c r="AM79" i="36"/>
  <c r="AL79" i="36"/>
  <c r="AK79" i="36"/>
  <c r="AJ79" i="36"/>
  <c r="AI79" i="36"/>
  <c r="AG79" i="36"/>
  <c r="AF79" i="36"/>
  <c r="AE79" i="36"/>
  <c r="P79" i="36"/>
  <c r="O79" i="36"/>
  <c r="N79" i="36"/>
  <c r="AN78" i="36"/>
  <c r="AM78" i="36"/>
  <c r="AL78" i="36"/>
  <c r="AK78" i="36"/>
  <c r="AJ78" i="36"/>
  <c r="AI78" i="36"/>
  <c r="AG78" i="36"/>
  <c r="AF78" i="36"/>
  <c r="AE78" i="36"/>
  <c r="P78" i="36"/>
  <c r="O78" i="36"/>
  <c r="N78" i="36"/>
  <c r="AN77" i="36"/>
  <c r="AM77" i="36"/>
  <c r="AL77" i="36"/>
  <c r="AK77" i="36"/>
  <c r="AJ77" i="36"/>
  <c r="AI77" i="36"/>
  <c r="AG77" i="36"/>
  <c r="AF77" i="36"/>
  <c r="AE77" i="36"/>
  <c r="P77" i="36"/>
  <c r="O77" i="36"/>
  <c r="N77" i="36"/>
  <c r="AN76" i="36"/>
  <c r="AM76" i="36"/>
  <c r="AL76" i="36"/>
  <c r="AK76" i="36"/>
  <c r="AJ76" i="36"/>
  <c r="AI76" i="36"/>
  <c r="AG76" i="36"/>
  <c r="AF76" i="36"/>
  <c r="AE76" i="36"/>
  <c r="AN75" i="36"/>
  <c r="AM75" i="36"/>
  <c r="AL75" i="36"/>
  <c r="AK75" i="36"/>
  <c r="AJ75" i="36"/>
  <c r="AI75" i="36"/>
  <c r="AG75" i="36"/>
  <c r="AF75" i="36"/>
  <c r="AE75" i="36"/>
  <c r="AN74" i="36"/>
  <c r="AM74" i="36"/>
  <c r="AL74" i="36"/>
  <c r="AK74" i="36"/>
  <c r="AJ74" i="36"/>
  <c r="AI74" i="36"/>
  <c r="AG74" i="36"/>
  <c r="AF74" i="36"/>
  <c r="AE74" i="36"/>
  <c r="AN71" i="36"/>
  <c r="AM71" i="36"/>
  <c r="AL71" i="36"/>
  <c r="AK71" i="36"/>
  <c r="AJ71" i="36"/>
  <c r="AI71" i="36"/>
  <c r="AG71" i="36"/>
  <c r="AF71" i="36"/>
  <c r="AE71" i="36"/>
  <c r="AN70" i="36"/>
  <c r="AM70" i="36"/>
  <c r="AL70" i="36"/>
  <c r="AK70" i="36"/>
  <c r="AJ70" i="36"/>
  <c r="AI70" i="36"/>
  <c r="AG70" i="36"/>
  <c r="AF70" i="36"/>
  <c r="AE70" i="36"/>
  <c r="AN69" i="36"/>
  <c r="AM69" i="36"/>
  <c r="AL69" i="36"/>
  <c r="AK69" i="36"/>
  <c r="AJ69" i="36"/>
  <c r="AI69" i="36"/>
  <c r="AG69" i="36"/>
  <c r="AF69" i="36"/>
  <c r="AE69" i="36"/>
  <c r="P69" i="36"/>
  <c r="O69" i="36"/>
  <c r="N69" i="36"/>
  <c r="X67" i="36"/>
  <c r="AN63" i="36"/>
  <c r="AM63" i="36"/>
  <c r="AL63" i="36"/>
  <c r="AK63" i="36"/>
  <c r="AJ63" i="36"/>
  <c r="AI63" i="36"/>
  <c r="AG63" i="36"/>
  <c r="AF63" i="36"/>
  <c r="AE63" i="36"/>
  <c r="P63" i="36"/>
  <c r="O63" i="36"/>
  <c r="N63" i="36"/>
  <c r="AC62" i="36"/>
  <c r="AB62" i="36"/>
  <c r="AA62" i="36"/>
  <c r="Z62" i="36"/>
  <c r="Y62" i="36"/>
  <c r="M62" i="36"/>
  <c r="L62" i="36"/>
  <c r="K62" i="36"/>
  <c r="J62" i="36"/>
  <c r="I62" i="36"/>
  <c r="H62" i="36"/>
  <c r="AN61" i="36"/>
  <c r="AM61" i="36"/>
  <c r="AL61" i="36"/>
  <c r="AK61" i="36"/>
  <c r="AJ61" i="36"/>
  <c r="AI61" i="36"/>
  <c r="AG61" i="36"/>
  <c r="AF61" i="36"/>
  <c r="AE61" i="36"/>
  <c r="P61" i="36"/>
  <c r="O61" i="36"/>
  <c r="N61" i="36"/>
  <c r="AN60" i="36"/>
  <c r="AM60" i="36"/>
  <c r="AL60" i="36"/>
  <c r="AK60" i="36"/>
  <c r="AJ60" i="36"/>
  <c r="AI60" i="36"/>
  <c r="AG60" i="36"/>
  <c r="AF60" i="36"/>
  <c r="AE60" i="36"/>
  <c r="P60" i="36"/>
  <c r="O60" i="36"/>
  <c r="N60" i="36"/>
  <c r="AN59" i="36"/>
  <c r="AM59" i="36"/>
  <c r="AL59" i="36"/>
  <c r="AK59" i="36"/>
  <c r="AJ59" i="36"/>
  <c r="AI59" i="36"/>
  <c r="AG59" i="36"/>
  <c r="AF59" i="36"/>
  <c r="AE59" i="36"/>
  <c r="P59" i="36"/>
  <c r="O59" i="36"/>
  <c r="N59" i="36"/>
  <c r="AN58" i="36"/>
  <c r="AM58" i="36"/>
  <c r="AL58" i="36"/>
  <c r="AK58" i="36"/>
  <c r="AJ58" i="36"/>
  <c r="AI58" i="36"/>
  <c r="AG58" i="36"/>
  <c r="AF58" i="36"/>
  <c r="AE58" i="36"/>
  <c r="P58" i="36"/>
  <c r="O58" i="36"/>
  <c r="N58" i="36"/>
  <c r="AN57" i="36"/>
  <c r="AM57" i="36"/>
  <c r="AL57" i="36"/>
  <c r="AK57" i="36"/>
  <c r="AJ57" i="36"/>
  <c r="AI57" i="36"/>
  <c r="AG57" i="36"/>
  <c r="AF57" i="36"/>
  <c r="AE57" i="36"/>
  <c r="P57" i="36"/>
  <c r="O57" i="36"/>
  <c r="N57" i="36"/>
  <c r="AN56" i="36"/>
  <c r="AM56" i="36"/>
  <c r="AL56" i="36"/>
  <c r="AK56" i="36"/>
  <c r="AJ56" i="36"/>
  <c r="AI56" i="36"/>
  <c r="AG56" i="36"/>
  <c r="AF56" i="36"/>
  <c r="AE56" i="36"/>
  <c r="P56" i="36"/>
  <c r="O56" i="36"/>
  <c r="N56" i="36"/>
  <c r="AN55" i="36"/>
  <c r="AM55" i="36"/>
  <c r="AL55" i="36"/>
  <c r="AK55" i="36"/>
  <c r="AJ55" i="36"/>
  <c r="AI55" i="36"/>
  <c r="AG55" i="36"/>
  <c r="AF55" i="36"/>
  <c r="AE55" i="36"/>
  <c r="P55" i="36"/>
  <c r="O55" i="36"/>
  <c r="N55" i="36"/>
  <c r="AN54" i="36"/>
  <c r="AM54" i="36"/>
  <c r="AL54" i="36"/>
  <c r="AK54" i="36"/>
  <c r="AJ54" i="36"/>
  <c r="AI54" i="36"/>
  <c r="AG54" i="36"/>
  <c r="AF54" i="36"/>
  <c r="AE54" i="36"/>
  <c r="P54" i="36"/>
  <c r="O54" i="36"/>
  <c r="N54" i="36"/>
  <c r="AN53" i="36"/>
  <c r="AM53" i="36"/>
  <c r="AL53" i="36"/>
  <c r="AK53" i="36"/>
  <c r="AJ53" i="36"/>
  <c r="AI53" i="36"/>
  <c r="AG53" i="36"/>
  <c r="AF53" i="36"/>
  <c r="AE53" i="36"/>
  <c r="P53" i="36"/>
  <c r="O53" i="36"/>
  <c r="N53" i="36"/>
  <c r="AN52" i="36"/>
  <c r="AM52" i="36"/>
  <c r="AL52" i="36"/>
  <c r="AK52" i="36"/>
  <c r="AJ52" i="36"/>
  <c r="AI52" i="36"/>
  <c r="AG52" i="36"/>
  <c r="AF52" i="36"/>
  <c r="AE52" i="36"/>
  <c r="P52" i="36"/>
  <c r="O52" i="36"/>
  <c r="N52" i="36"/>
  <c r="AN51" i="36"/>
  <c r="AM51" i="36"/>
  <c r="AL51" i="36"/>
  <c r="AK51" i="36"/>
  <c r="AJ51" i="36"/>
  <c r="AI51" i="36"/>
  <c r="AG51" i="36"/>
  <c r="AF51" i="36"/>
  <c r="AE51" i="36"/>
  <c r="P51" i="36"/>
  <c r="O51" i="36"/>
  <c r="N51" i="36"/>
  <c r="AN50" i="36"/>
  <c r="AM50" i="36"/>
  <c r="AL50" i="36"/>
  <c r="AK50" i="36"/>
  <c r="AJ50" i="36"/>
  <c r="AI50" i="36"/>
  <c r="AG50" i="36"/>
  <c r="AF50" i="36"/>
  <c r="AE50" i="36"/>
  <c r="P50" i="36"/>
  <c r="O50" i="36"/>
  <c r="N50" i="36"/>
  <c r="AN49" i="36"/>
  <c r="AM49" i="36"/>
  <c r="AL49" i="36"/>
  <c r="AK49" i="36"/>
  <c r="AJ49" i="36"/>
  <c r="AI49" i="36"/>
  <c r="AG49" i="36"/>
  <c r="AF49" i="36"/>
  <c r="AE49" i="36"/>
  <c r="P49" i="36"/>
  <c r="O49" i="36"/>
  <c r="N49" i="36"/>
  <c r="AN48" i="36"/>
  <c r="AM48" i="36"/>
  <c r="AL48" i="36"/>
  <c r="AK48" i="36"/>
  <c r="AJ48" i="36"/>
  <c r="AI48" i="36"/>
  <c r="AG48" i="36"/>
  <c r="AF48" i="36"/>
  <c r="AE48" i="36"/>
  <c r="P48" i="36"/>
  <c r="O48" i="36"/>
  <c r="N48" i="36"/>
  <c r="AN47" i="36"/>
  <c r="AM47" i="36"/>
  <c r="AL47" i="36"/>
  <c r="AK47" i="36"/>
  <c r="AJ47" i="36"/>
  <c r="AI47" i="36"/>
  <c r="AG47" i="36"/>
  <c r="AF47" i="36"/>
  <c r="AE47" i="36"/>
  <c r="P47" i="36"/>
  <c r="O47" i="36"/>
  <c r="N47" i="36"/>
  <c r="AN46" i="36"/>
  <c r="AM46" i="36"/>
  <c r="AL46" i="36"/>
  <c r="AK46" i="36"/>
  <c r="AJ46" i="36"/>
  <c r="AI46" i="36"/>
  <c r="AG46" i="36"/>
  <c r="AF46" i="36"/>
  <c r="AE46" i="36"/>
  <c r="P46" i="36"/>
  <c r="O46" i="36"/>
  <c r="N46" i="36"/>
  <c r="AN45" i="36"/>
  <c r="AM45" i="36"/>
  <c r="AL45" i="36"/>
  <c r="AK45" i="36"/>
  <c r="AJ45" i="36"/>
  <c r="AI45" i="36"/>
  <c r="AG45" i="36"/>
  <c r="AF45" i="36"/>
  <c r="AE45" i="36"/>
  <c r="P45" i="36"/>
  <c r="O45" i="36"/>
  <c r="N45" i="36"/>
  <c r="AN44" i="36"/>
  <c r="AM44" i="36"/>
  <c r="AL44" i="36"/>
  <c r="AK44" i="36"/>
  <c r="AJ44" i="36"/>
  <c r="AI44" i="36"/>
  <c r="AG44" i="36"/>
  <c r="AF44" i="36"/>
  <c r="AE44" i="36"/>
  <c r="P44" i="36"/>
  <c r="O44" i="36"/>
  <c r="N44" i="36"/>
  <c r="AN43" i="36"/>
  <c r="AM43" i="36"/>
  <c r="AL43" i="36"/>
  <c r="AK43" i="36"/>
  <c r="AJ43" i="36"/>
  <c r="AI43" i="36"/>
  <c r="AG43" i="36"/>
  <c r="AF43" i="36"/>
  <c r="AE43" i="36"/>
  <c r="P43" i="36"/>
  <c r="O43" i="36"/>
  <c r="N43" i="36"/>
  <c r="AN42" i="36"/>
  <c r="AM42" i="36"/>
  <c r="AL42" i="36"/>
  <c r="AK42" i="36"/>
  <c r="AJ42" i="36"/>
  <c r="AI42" i="36"/>
  <c r="AG42" i="36"/>
  <c r="AF42" i="36"/>
  <c r="AE42" i="36"/>
  <c r="P42" i="36"/>
  <c r="O42" i="36"/>
  <c r="N42" i="36"/>
  <c r="AN41" i="36"/>
  <c r="AM41" i="36"/>
  <c r="AL41" i="36"/>
  <c r="AK41" i="36"/>
  <c r="AJ41" i="36"/>
  <c r="AI41" i="36"/>
  <c r="AG41" i="36"/>
  <c r="AF41" i="36"/>
  <c r="AE41" i="36"/>
  <c r="P41" i="36"/>
  <c r="O41" i="36"/>
  <c r="N41" i="36"/>
  <c r="AN40" i="36"/>
  <c r="AM40" i="36"/>
  <c r="AL40" i="36"/>
  <c r="AK40" i="36"/>
  <c r="AJ40" i="36"/>
  <c r="AI40" i="36"/>
  <c r="AG40" i="36"/>
  <c r="AF40" i="36"/>
  <c r="AE40" i="36"/>
  <c r="P40" i="36"/>
  <c r="O40" i="36"/>
  <c r="N40" i="36"/>
  <c r="AI20" i="36"/>
  <c r="AJ20" i="36"/>
  <c r="AK20" i="36"/>
  <c r="AL20" i="36"/>
  <c r="AM20" i="36"/>
  <c r="AN20" i="36"/>
  <c r="AI21" i="36"/>
  <c r="AJ21" i="36"/>
  <c r="AK21" i="36"/>
  <c r="AL21" i="36"/>
  <c r="AM21" i="36"/>
  <c r="AN21" i="36"/>
  <c r="AI22" i="36"/>
  <c r="AJ22" i="36"/>
  <c r="AK22" i="36"/>
  <c r="AL22" i="36"/>
  <c r="AM22" i="36"/>
  <c r="AN22" i="36"/>
  <c r="AI23" i="36"/>
  <c r="AJ23" i="36"/>
  <c r="AK23" i="36"/>
  <c r="AL23" i="36"/>
  <c r="AM23" i="36"/>
  <c r="AN23" i="36"/>
  <c r="AI24" i="36"/>
  <c r="AJ24" i="36"/>
  <c r="AK24" i="36"/>
  <c r="AL24" i="36"/>
  <c r="AM24" i="36"/>
  <c r="AN24" i="36"/>
  <c r="AI25" i="36"/>
  <c r="AJ25" i="36"/>
  <c r="AK25" i="36"/>
  <c r="AL25" i="36"/>
  <c r="AM25" i="36"/>
  <c r="AN25" i="36"/>
  <c r="AI26" i="36"/>
  <c r="AJ26" i="36"/>
  <c r="AK26" i="36"/>
  <c r="AL26" i="36"/>
  <c r="AM26" i="36"/>
  <c r="AN26" i="36"/>
  <c r="AI27" i="36"/>
  <c r="AJ27" i="36"/>
  <c r="AK27" i="36"/>
  <c r="AL27" i="36"/>
  <c r="AM27" i="36"/>
  <c r="AN27" i="36"/>
  <c r="AI28" i="36"/>
  <c r="AJ28" i="36"/>
  <c r="AK28" i="36"/>
  <c r="AL28" i="36"/>
  <c r="AM28" i="36"/>
  <c r="AN28" i="36"/>
  <c r="AI29" i="36"/>
  <c r="AJ29" i="36"/>
  <c r="AK29" i="36"/>
  <c r="AL29" i="36"/>
  <c r="AM29" i="36"/>
  <c r="AN29" i="36"/>
  <c r="AI30" i="36"/>
  <c r="AJ30" i="36"/>
  <c r="AK30" i="36"/>
  <c r="AL30" i="36"/>
  <c r="AM30" i="36"/>
  <c r="AN30" i="36"/>
  <c r="AI31" i="36"/>
  <c r="AJ31" i="36"/>
  <c r="AK31" i="36"/>
  <c r="AL31" i="36"/>
  <c r="AM31" i="36"/>
  <c r="AN31" i="36"/>
  <c r="AI33" i="36"/>
  <c r="AJ33" i="36"/>
  <c r="AK33" i="36"/>
  <c r="AL33" i="36"/>
  <c r="AM33" i="36"/>
  <c r="AN33" i="36"/>
  <c r="AI7" i="36"/>
  <c r="AJ7" i="36"/>
  <c r="AK7" i="36"/>
  <c r="AL7" i="36"/>
  <c r="AM7" i="36"/>
  <c r="AN7" i="36"/>
  <c r="AI8" i="36"/>
  <c r="AJ8" i="36"/>
  <c r="AK8" i="36"/>
  <c r="AL8" i="36"/>
  <c r="AM8" i="36"/>
  <c r="AN8" i="36"/>
  <c r="AI9" i="36"/>
  <c r="AJ9" i="36"/>
  <c r="AK9" i="36"/>
  <c r="AL9" i="36"/>
  <c r="AM9" i="36"/>
  <c r="AN9" i="36"/>
  <c r="AI10" i="36"/>
  <c r="AJ10" i="36"/>
  <c r="AK10" i="36"/>
  <c r="AL10" i="36"/>
  <c r="AM10" i="36"/>
  <c r="AN10" i="36"/>
  <c r="AI11" i="36"/>
  <c r="AJ11" i="36"/>
  <c r="AK11" i="36"/>
  <c r="AL11" i="36"/>
  <c r="AM11" i="36"/>
  <c r="AN11" i="36"/>
  <c r="AI12" i="36"/>
  <c r="AJ12" i="36"/>
  <c r="AK12" i="36"/>
  <c r="AL12" i="36"/>
  <c r="AM12" i="36"/>
  <c r="AN12" i="36"/>
  <c r="AI13" i="36"/>
  <c r="AJ13" i="36"/>
  <c r="AK13" i="36"/>
  <c r="AL13" i="36"/>
  <c r="AM13" i="36"/>
  <c r="AN13" i="36"/>
  <c r="AI14" i="36"/>
  <c r="AJ14" i="36"/>
  <c r="AK14" i="36"/>
  <c r="AL14" i="36"/>
  <c r="AM14" i="36"/>
  <c r="AN14" i="36"/>
  <c r="AI15" i="36"/>
  <c r="AJ15" i="36"/>
  <c r="AK15" i="36"/>
  <c r="AL15" i="36"/>
  <c r="AM15" i="36"/>
  <c r="AN15" i="36"/>
  <c r="AI16" i="36"/>
  <c r="AJ16" i="36"/>
  <c r="AK16" i="36"/>
  <c r="AL16" i="36"/>
  <c r="AM16" i="36"/>
  <c r="AN16" i="36"/>
  <c r="AI17" i="36"/>
  <c r="AJ17" i="36"/>
  <c r="AK17" i="36"/>
  <c r="AL17" i="36"/>
  <c r="AM17" i="36"/>
  <c r="AN17" i="36"/>
  <c r="AI18" i="36"/>
  <c r="AJ18" i="36"/>
  <c r="AK18" i="36"/>
  <c r="AL18" i="36"/>
  <c r="AM18" i="36"/>
  <c r="AN18" i="36"/>
  <c r="AN19" i="36"/>
  <c r="AM19" i="36"/>
  <c r="AL19" i="36"/>
  <c r="AK19" i="36"/>
  <c r="AJ19" i="36"/>
  <c r="AI19" i="36"/>
  <c r="N8" i="36"/>
  <c r="O8" i="36"/>
  <c r="P8" i="36"/>
  <c r="AE8" i="36"/>
  <c r="AF8" i="36"/>
  <c r="AG8" i="36"/>
  <c r="N9" i="36"/>
  <c r="O9" i="36"/>
  <c r="P9" i="36"/>
  <c r="AE9" i="36"/>
  <c r="AF9" i="36"/>
  <c r="AG9" i="36"/>
  <c r="N10" i="36"/>
  <c r="O10" i="36"/>
  <c r="P10" i="36"/>
  <c r="AE10" i="36"/>
  <c r="AF10" i="36"/>
  <c r="AG10" i="36"/>
  <c r="N11" i="36"/>
  <c r="O11" i="36"/>
  <c r="P11" i="36"/>
  <c r="AE11" i="36"/>
  <c r="AF11" i="36"/>
  <c r="AG11" i="36"/>
  <c r="N12" i="36"/>
  <c r="O12" i="36"/>
  <c r="P12" i="36"/>
  <c r="AE12" i="36"/>
  <c r="AF12" i="36"/>
  <c r="AG12" i="36"/>
  <c r="N13" i="36"/>
  <c r="O13" i="36"/>
  <c r="P13" i="36"/>
  <c r="AE13" i="36"/>
  <c r="AF13" i="36"/>
  <c r="AG13" i="36"/>
  <c r="N14" i="36"/>
  <c r="O14" i="36"/>
  <c r="P14" i="36"/>
  <c r="AE14" i="36"/>
  <c r="AF14" i="36"/>
  <c r="AG14" i="36"/>
  <c r="N15" i="36"/>
  <c r="O15" i="36"/>
  <c r="P15" i="36"/>
  <c r="AE15" i="36"/>
  <c r="AF15" i="36"/>
  <c r="AG15" i="36"/>
  <c r="N16" i="36"/>
  <c r="O16" i="36"/>
  <c r="P16" i="36"/>
  <c r="AE16" i="36"/>
  <c r="AF16" i="36"/>
  <c r="AG16" i="36"/>
  <c r="N17" i="36"/>
  <c r="O17" i="36"/>
  <c r="P17" i="36"/>
  <c r="AE17" i="36"/>
  <c r="AF17" i="36"/>
  <c r="AG17" i="36"/>
  <c r="N18" i="36"/>
  <c r="O18" i="36"/>
  <c r="P18" i="36"/>
  <c r="AE18" i="36"/>
  <c r="AF18" i="36"/>
  <c r="AG18" i="36"/>
  <c r="N19" i="36"/>
  <c r="O19" i="36"/>
  <c r="P19" i="36"/>
  <c r="AE19" i="36"/>
  <c r="AF19" i="36"/>
  <c r="AG19" i="36"/>
  <c r="N20" i="36"/>
  <c r="O20" i="36"/>
  <c r="P20" i="36"/>
  <c r="AE20" i="36"/>
  <c r="AF20" i="36"/>
  <c r="AG20" i="36"/>
  <c r="N21" i="36"/>
  <c r="O21" i="36"/>
  <c r="P21" i="36"/>
  <c r="AE21" i="36"/>
  <c r="AF21" i="36"/>
  <c r="AG21" i="36"/>
  <c r="N22" i="36"/>
  <c r="O22" i="36"/>
  <c r="P22" i="36"/>
  <c r="AE22" i="36"/>
  <c r="AF22" i="36"/>
  <c r="AG22" i="36"/>
  <c r="N23" i="36"/>
  <c r="O23" i="36"/>
  <c r="P23" i="36"/>
  <c r="AE23" i="36"/>
  <c r="AF23" i="36"/>
  <c r="AG23" i="36"/>
  <c r="N24" i="36"/>
  <c r="O24" i="36"/>
  <c r="P24" i="36"/>
  <c r="AE24" i="36"/>
  <c r="AF24" i="36"/>
  <c r="AG24" i="36"/>
  <c r="N25" i="36"/>
  <c r="O25" i="36"/>
  <c r="P25" i="36"/>
  <c r="AE25" i="36"/>
  <c r="AF25" i="36"/>
  <c r="AG25" i="36"/>
  <c r="N26" i="36"/>
  <c r="O26" i="36"/>
  <c r="P26" i="36"/>
  <c r="AE26" i="36"/>
  <c r="AF26" i="36"/>
  <c r="AG26" i="36"/>
  <c r="N27" i="36"/>
  <c r="O27" i="36"/>
  <c r="P27" i="36"/>
  <c r="AE27" i="36"/>
  <c r="AF27" i="36"/>
  <c r="AG27" i="36"/>
  <c r="N28" i="36"/>
  <c r="O28" i="36"/>
  <c r="P28" i="36"/>
  <c r="AE28" i="36"/>
  <c r="AF28" i="36"/>
  <c r="AG28" i="36"/>
  <c r="N29" i="36"/>
  <c r="O29" i="36"/>
  <c r="P29" i="36"/>
  <c r="AE29" i="36"/>
  <c r="AF29" i="36"/>
  <c r="AG29" i="36"/>
  <c r="N30" i="36"/>
  <c r="O30" i="36"/>
  <c r="P30" i="36"/>
  <c r="AE30" i="36"/>
  <c r="AF30" i="36"/>
  <c r="AG30" i="36"/>
  <c r="N31" i="36"/>
  <c r="O31" i="36"/>
  <c r="P31" i="36"/>
  <c r="AE31" i="36"/>
  <c r="AF31" i="36"/>
  <c r="AG31" i="36"/>
  <c r="N33" i="36"/>
  <c r="O33" i="36"/>
  <c r="P33" i="36"/>
  <c r="AE33" i="36"/>
  <c r="AF33" i="36"/>
  <c r="AG33" i="36"/>
  <c r="AG7" i="36"/>
  <c r="AF7" i="36"/>
  <c r="AE7" i="36"/>
  <c r="P7" i="36"/>
  <c r="O7" i="36"/>
  <c r="N7" i="36"/>
  <c r="X8" i="36"/>
  <c r="Y8" i="36"/>
  <c r="Z8" i="36"/>
  <c r="AA8" i="36"/>
  <c r="AB8" i="36"/>
  <c r="AC8" i="36"/>
  <c r="X9" i="36"/>
  <c r="Y9" i="36"/>
  <c r="Z9" i="36"/>
  <c r="AA9" i="36"/>
  <c r="AB9" i="36"/>
  <c r="AC9" i="36"/>
  <c r="X10" i="36"/>
  <c r="Y10" i="36"/>
  <c r="Z10" i="36"/>
  <c r="AA10" i="36"/>
  <c r="AB10" i="36"/>
  <c r="AC10" i="36"/>
  <c r="X11" i="36"/>
  <c r="Y11" i="36"/>
  <c r="Z11" i="36"/>
  <c r="AA11" i="36"/>
  <c r="AB11" i="36"/>
  <c r="AC11" i="36"/>
  <c r="X12" i="36"/>
  <c r="Y12" i="36"/>
  <c r="Z12" i="36"/>
  <c r="AA12" i="36"/>
  <c r="AB12" i="36"/>
  <c r="AC12" i="36"/>
  <c r="X13" i="36"/>
  <c r="Y13" i="36"/>
  <c r="Z13" i="36"/>
  <c r="AA13" i="36"/>
  <c r="AB13" i="36"/>
  <c r="AC13" i="36"/>
  <c r="X14" i="36"/>
  <c r="Y14" i="36"/>
  <c r="Z14" i="36"/>
  <c r="AA14" i="36"/>
  <c r="AB14" i="36"/>
  <c r="AC14" i="36"/>
  <c r="X15" i="36"/>
  <c r="Y15" i="36"/>
  <c r="Z15" i="36"/>
  <c r="AA15" i="36"/>
  <c r="AB15" i="36"/>
  <c r="AC15" i="36"/>
  <c r="X16" i="36"/>
  <c r="Y16" i="36"/>
  <c r="Z16" i="36"/>
  <c r="AA16" i="36"/>
  <c r="AB16" i="36"/>
  <c r="AC16" i="36"/>
  <c r="X17" i="36"/>
  <c r="Y17" i="36"/>
  <c r="Z17" i="36"/>
  <c r="AA17" i="36"/>
  <c r="AB17" i="36"/>
  <c r="AC17" i="36"/>
  <c r="X18" i="36"/>
  <c r="Y18" i="36"/>
  <c r="Z18" i="36"/>
  <c r="AA18" i="36"/>
  <c r="AB18" i="36"/>
  <c r="AC18" i="36"/>
  <c r="X19" i="36"/>
  <c r="Y19" i="36"/>
  <c r="Z19" i="36"/>
  <c r="AA19" i="36"/>
  <c r="AB19" i="36"/>
  <c r="AC19" i="36"/>
  <c r="X20" i="36"/>
  <c r="Y20" i="36"/>
  <c r="Z20" i="36"/>
  <c r="AA20" i="36"/>
  <c r="AB20" i="36"/>
  <c r="AC20" i="36"/>
  <c r="X21" i="36"/>
  <c r="Y21" i="36"/>
  <c r="Z21" i="36"/>
  <c r="AA21" i="36"/>
  <c r="AB21" i="36"/>
  <c r="AC21" i="36"/>
  <c r="X22" i="36"/>
  <c r="Y22" i="36"/>
  <c r="Z22" i="36"/>
  <c r="AA22" i="36"/>
  <c r="AB22" i="36"/>
  <c r="AC22" i="36"/>
  <c r="X23" i="36"/>
  <c r="Y23" i="36"/>
  <c r="Z23" i="36"/>
  <c r="AA23" i="36"/>
  <c r="AB23" i="36"/>
  <c r="AC23" i="36"/>
  <c r="X24" i="36"/>
  <c r="Y24" i="36"/>
  <c r="Z24" i="36"/>
  <c r="AA24" i="36"/>
  <c r="AB24" i="36"/>
  <c r="AC24" i="36"/>
  <c r="X25" i="36"/>
  <c r="Y25" i="36"/>
  <c r="Z25" i="36"/>
  <c r="AA25" i="36"/>
  <c r="AB25" i="36"/>
  <c r="AC25" i="36"/>
  <c r="X26" i="36"/>
  <c r="Y26" i="36"/>
  <c r="Z26" i="36"/>
  <c r="AA26" i="36"/>
  <c r="AB26" i="36"/>
  <c r="AC26" i="36"/>
  <c r="X27" i="36"/>
  <c r="Y27" i="36"/>
  <c r="Z27" i="36"/>
  <c r="AA27" i="36"/>
  <c r="AB27" i="36"/>
  <c r="AC27" i="36"/>
  <c r="X28" i="36"/>
  <c r="Y28" i="36"/>
  <c r="Z28" i="36"/>
  <c r="AA28" i="36"/>
  <c r="AB28" i="36"/>
  <c r="AC28" i="36"/>
  <c r="X29" i="36"/>
  <c r="Y29" i="36"/>
  <c r="Z29" i="36"/>
  <c r="AA29" i="36"/>
  <c r="AB29" i="36"/>
  <c r="AC29" i="36"/>
  <c r="X30" i="36"/>
  <c r="Y30" i="36"/>
  <c r="Z30" i="36"/>
  <c r="AA30" i="36"/>
  <c r="AB30" i="36"/>
  <c r="AC30" i="36"/>
  <c r="X31" i="36"/>
  <c r="Y31" i="36"/>
  <c r="Z31" i="36"/>
  <c r="AA31" i="36"/>
  <c r="AB31" i="36"/>
  <c r="AC31" i="36"/>
  <c r="AC7" i="36"/>
  <c r="AB7" i="36"/>
  <c r="AA7" i="36"/>
  <c r="Z7" i="36"/>
  <c r="Y7" i="36"/>
  <c r="X7" i="36"/>
  <c r="H8" i="36"/>
  <c r="I8" i="36"/>
  <c r="J8" i="36"/>
  <c r="K8" i="36"/>
  <c r="L8" i="36"/>
  <c r="M8" i="36"/>
  <c r="H9" i="36"/>
  <c r="I9" i="36"/>
  <c r="J9" i="36"/>
  <c r="K9" i="36"/>
  <c r="L9" i="36"/>
  <c r="M9" i="36"/>
  <c r="H10" i="36"/>
  <c r="I10" i="36"/>
  <c r="J10" i="36"/>
  <c r="K10" i="36"/>
  <c r="L10" i="36"/>
  <c r="M10" i="36"/>
  <c r="H11" i="36"/>
  <c r="I11" i="36"/>
  <c r="J11" i="36"/>
  <c r="K11" i="36"/>
  <c r="L11" i="36"/>
  <c r="M11" i="36"/>
  <c r="H12" i="36"/>
  <c r="I12" i="36"/>
  <c r="J12" i="36"/>
  <c r="K12" i="36"/>
  <c r="L12" i="36"/>
  <c r="M12" i="36"/>
  <c r="H13" i="36"/>
  <c r="I13" i="36"/>
  <c r="J13" i="36"/>
  <c r="K13" i="36"/>
  <c r="L13" i="36"/>
  <c r="M13" i="36"/>
  <c r="H14" i="36"/>
  <c r="I14" i="36"/>
  <c r="J14" i="36"/>
  <c r="K14" i="36"/>
  <c r="L14" i="36"/>
  <c r="M14" i="36"/>
  <c r="H15" i="36"/>
  <c r="I15" i="36"/>
  <c r="J15" i="36"/>
  <c r="K15" i="36"/>
  <c r="L15" i="36"/>
  <c r="M15" i="36"/>
  <c r="H16" i="36"/>
  <c r="I16" i="36"/>
  <c r="J16" i="36"/>
  <c r="K16" i="36"/>
  <c r="L16" i="36"/>
  <c r="M16" i="36"/>
  <c r="H17" i="36"/>
  <c r="I17" i="36"/>
  <c r="J17" i="36"/>
  <c r="K17" i="36"/>
  <c r="L17" i="36"/>
  <c r="M17" i="36"/>
  <c r="H18" i="36"/>
  <c r="I18" i="36"/>
  <c r="J18" i="36"/>
  <c r="K18" i="36"/>
  <c r="L18" i="36"/>
  <c r="M18" i="36"/>
  <c r="H19" i="36"/>
  <c r="I19" i="36"/>
  <c r="J19" i="36"/>
  <c r="K19" i="36"/>
  <c r="L19" i="36"/>
  <c r="M19" i="36"/>
  <c r="H20" i="36"/>
  <c r="I20" i="36"/>
  <c r="J20" i="36"/>
  <c r="K20" i="36"/>
  <c r="L20" i="36"/>
  <c r="M20" i="36"/>
  <c r="H21" i="36"/>
  <c r="I21" i="36"/>
  <c r="J21" i="36"/>
  <c r="K21" i="36"/>
  <c r="L21" i="36"/>
  <c r="M21" i="36"/>
  <c r="H22" i="36"/>
  <c r="I22" i="36"/>
  <c r="J22" i="36"/>
  <c r="K22" i="36"/>
  <c r="L22" i="36"/>
  <c r="M22" i="36"/>
  <c r="H23" i="36"/>
  <c r="I23" i="36"/>
  <c r="J23" i="36"/>
  <c r="K23" i="36"/>
  <c r="L23" i="36"/>
  <c r="M23" i="36"/>
  <c r="H24" i="36"/>
  <c r="I24" i="36"/>
  <c r="J24" i="36"/>
  <c r="K24" i="36"/>
  <c r="L24" i="36"/>
  <c r="M24" i="36"/>
  <c r="H25" i="36"/>
  <c r="I25" i="36"/>
  <c r="J25" i="36"/>
  <c r="K25" i="36"/>
  <c r="L25" i="36"/>
  <c r="M25" i="36"/>
  <c r="H26" i="36"/>
  <c r="I26" i="36"/>
  <c r="J26" i="36"/>
  <c r="K26" i="36"/>
  <c r="L26" i="36"/>
  <c r="M26" i="36"/>
  <c r="H27" i="36"/>
  <c r="I27" i="36"/>
  <c r="J27" i="36"/>
  <c r="K27" i="36"/>
  <c r="L27" i="36"/>
  <c r="M27" i="36"/>
  <c r="H28" i="36"/>
  <c r="I28" i="36"/>
  <c r="J28" i="36"/>
  <c r="K28" i="36"/>
  <c r="L28" i="36"/>
  <c r="M28" i="36"/>
  <c r="H29" i="36"/>
  <c r="I29" i="36"/>
  <c r="J29" i="36"/>
  <c r="K29" i="36"/>
  <c r="L29" i="36"/>
  <c r="M29" i="36"/>
  <c r="H30" i="36"/>
  <c r="I30" i="36"/>
  <c r="J30" i="36"/>
  <c r="K30" i="36"/>
  <c r="L30" i="36"/>
  <c r="M30" i="36"/>
  <c r="H31" i="36"/>
  <c r="I31" i="36"/>
  <c r="J31" i="36"/>
  <c r="K31" i="36"/>
  <c r="L31" i="36"/>
  <c r="M31" i="36"/>
  <c r="M7" i="36"/>
  <c r="L7" i="36"/>
  <c r="K7" i="36"/>
  <c r="J7" i="36"/>
  <c r="I7" i="36"/>
  <c r="H7" i="36"/>
  <c r="X5" i="36"/>
  <c r="AI5" i="36" s="1"/>
  <c r="U32" i="36"/>
  <c r="AA32" i="36" s="1"/>
  <c r="V32" i="36"/>
  <c r="W32" i="36"/>
  <c r="R32" i="36"/>
  <c r="X32" i="36" s="1"/>
  <c r="S32" i="36"/>
  <c r="Y32" i="36" s="1"/>
  <c r="T32" i="36"/>
  <c r="Z32" i="36" s="1"/>
  <c r="C32" i="36"/>
  <c r="I32" i="36" s="1"/>
  <c r="F32" i="36"/>
  <c r="G32" i="36"/>
  <c r="M32" i="36" s="1"/>
  <c r="N52" i="71"/>
  <c r="J38" i="71"/>
  <c r="I38" i="71"/>
  <c r="P38" i="71" s="1"/>
  <c r="H38" i="71"/>
  <c r="O38" i="71" s="1"/>
  <c r="G38" i="71"/>
  <c r="N38" i="71" s="1"/>
  <c r="F38" i="71"/>
  <c r="M38" i="71" s="1"/>
  <c r="E38" i="71"/>
  <c r="L38" i="71" s="1"/>
  <c r="J37" i="71"/>
  <c r="Q37" i="71" s="1"/>
  <c r="I37" i="71"/>
  <c r="P37" i="71" s="1"/>
  <c r="H37" i="71"/>
  <c r="O37" i="71" s="1"/>
  <c r="G37" i="71"/>
  <c r="N37" i="71" s="1"/>
  <c r="F37" i="71"/>
  <c r="M37" i="71" s="1"/>
  <c r="E37" i="71"/>
  <c r="L37" i="71" s="1"/>
  <c r="J36" i="71"/>
  <c r="I36" i="71"/>
  <c r="P36" i="71" s="1"/>
  <c r="H36" i="71"/>
  <c r="O36" i="71" s="1"/>
  <c r="G36" i="71"/>
  <c r="N36" i="71" s="1"/>
  <c r="F36" i="71"/>
  <c r="E36" i="71"/>
  <c r="L36" i="71" s="1"/>
  <c r="U35" i="71"/>
  <c r="T35" i="71"/>
  <c r="S35" i="71"/>
  <c r="U34" i="71"/>
  <c r="T34" i="71"/>
  <c r="S34" i="71"/>
  <c r="P34" i="71"/>
  <c r="O34" i="71"/>
  <c r="M34" i="71"/>
  <c r="L34" i="71"/>
  <c r="U33" i="71"/>
  <c r="T33" i="71"/>
  <c r="S33" i="71"/>
  <c r="P33" i="71"/>
  <c r="O33" i="71"/>
  <c r="M33" i="71"/>
  <c r="L33" i="71"/>
  <c r="U32" i="71"/>
  <c r="T32" i="71"/>
  <c r="S32" i="71"/>
  <c r="P32" i="71"/>
  <c r="O32" i="71"/>
  <c r="M32" i="71"/>
  <c r="L32" i="71"/>
  <c r="U31" i="71"/>
  <c r="T31" i="71"/>
  <c r="S31" i="71"/>
  <c r="Q31" i="71"/>
  <c r="P31" i="71"/>
  <c r="O31" i="71"/>
  <c r="N31" i="71"/>
  <c r="M31" i="71"/>
  <c r="L31" i="71"/>
  <c r="U30" i="71"/>
  <c r="T30" i="71"/>
  <c r="S30" i="71"/>
  <c r="Q30" i="71"/>
  <c r="P30" i="71"/>
  <c r="O30" i="71"/>
  <c r="N30" i="71"/>
  <c r="M30" i="71"/>
  <c r="L30" i="71"/>
  <c r="U29" i="71"/>
  <c r="T29" i="71"/>
  <c r="S29" i="71"/>
  <c r="Q29" i="71"/>
  <c r="P29" i="71"/>
  <c r="O29" i="71"/>
  <c r="N29" i="71"/>
  <c r="M29" i="71"/>
  <c r="L29" i="71"/>
  <c r="U28" i="71"/>
  <c r="T28" i="71"/>
  <c r="S28" i="71"/>
  <c r="Q28" i="71"/>
  <c r="P28" i="71"/>
  <c r="O28" i="71"/>
  <c r="N28" i="71"/>
  <c r="M28" i="71"/>
  <c r="L28" i="71"/>
  <c r="U27" i="71"/>
  <c r="T27" i="71"/>
  <c r="S27" i="71"/>
  <c r="Q27" i="71"/>
  <c r="Q35" i="71" s="1"/>
  <c r="P27" i="71"/>
  <c r="P35" i="71" s="1"/>
  <c r="O27" i="71"/>
  <c r="O35" i="71" s="1"/>
  <c r="N27" i="71"/>
  <c r="N35" i="71" s="1"/>
  <c r="M27" i="71"/>
  <c r="M35" i="71" s="1"/>
  <c r="L27" i="71"/>
  <c r="L35" i="71" s="1"/>
  <c r="O8" i="71"/>
  <c r="P8" i="71"/>
  <c r="Q8" i="71"/>
  <c r="O9" i="71"/>
  <c r="P9" i="71"/>
  <c r="Q9" i="71"/>
  <c r="O10" i="71"/>
  <c r="P10" i="71"/>
  <c r="Q10" i="71"/>
  <c r="O11" i="71"/>
  <c r="P11" i="71"/>
  <c r="Q11" i="71"/>
  <c r="O12" i="71"/>
  <c r="P12" i="71"/>
  <c r="Q12" i="71"/>
  <c r="O13" i="71"/>
  <c r="P13" i="71"/>
  <c r="O14" i="71"/>
  <c r="P14" i="71"/>
  <c r="O15" i="71"/>
  <c r="P15" i="71"/>
  <c r="M9" i="71"/>
  <c r="N9" i="71"/>
  <c r="M10" i="71"/>
  <c r="N10" i="71"/>
  <c r="M11" i="71"/>
  <c r="N11" i="71"/>
  <c r="T8" i="71"/>
  <c r="U8" i="71"/>
  <c r="S8" i="71"/>
  <c r="N12" i="71"/>
  <c r="M12" i="71"/>
  <c r="M8" i="71"/>
  <c r="N8" i="71"/>
  <c r="M13" i="71"/>
  <c r="M14" i="71"/>
  <c r="M15" i="71"/>
  <c r="H17" i="71"/>
  <c r="O17" i="71" s="1"/>
  <c r="I17" i="71"/>
  <c r="P17" i="71" s="1"/>
  <c r="J17" i="71"/>
  <c r="Q17" i="71" s="1"/>
  <c r="H18" i="71"/>
  <c r="O18" i="71" s="1"/>
  <c r="I18" i="71"/>
  <c r="P18" i="71" s="1"/>
  <c r="J18" i="71"/>
  <c r="H19" i="71"/>
  <c r="O19" i="71" s="1"/>
  <c r="I19" i="71"/>
  <c r="P19" i="71" s="1"/>
  <c r="J19" i="71"/>
  <c r="Q19" i="71" s="1"/>
  <c r="F17" i="71"/>
  <c r="M17" i="71" s="1"/>
  <c r="G17" i="71"/>
  <c r="N17" i="71" s="1"/>
  <c r="F18" i="71"/>
  <c r="M18" i="71" s="1"/>
  <c r="G18" i="71"/>
  <c r="N18" i="71" s="1"/>
  <c r="F19" i="71"/>
  <c r="M19" i="71" s="1"/>
  <c r="G19" i="71"/>
  <c r="N19" i="71" s="1"/>
  <c r="S9" i="71"/>
  <c r="T9" i="71"/>
  <c r="U9" i="71"/>
  <c r="S10" i="71"/>
  <c r="T10" i="71"/>
  <c r="U10" i="71"/>
  <c r="S11" i="71"/>
  <c r="T11" i="71"/>
  <c r="U11" i="71"/>
  <c r="S12" i="71"/>
  <c r="T12" i="71"/>
  <c r="U12" i="71"/>
  <c r="S13" i="71"/>
  <c r="T13" i="71"/>
  <c r="U13" i="71"/>
  <c r="S14" i="71"/>
  <c r="T14" i="71"/>
  <c r="U14" i="71"/>
  <c r="S15" i="71"/>
  <c r="T15" i="71"/>
  <c r="U15" i="71"/>
  <c r="S16" i="71"/>
  <c r="T16" i="71"/>
  <c r="U16" i="71"/>
  <c r="AM18" i="91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39" i="68"/>
  <c r="I61" i="68"/>
  <c r="H61" i="68"/>
  <c r="J61" i="68" s="1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AL44" i="91"/>
  <c r="N81" i="86"/>
  <c r="O81" i="86"/>
  <c r="N82" i="86"/>
  <c r="O82" i="86"/>
  <c r="L81" i="86"/>
  <c r="L82" i="86"/>
  <c r="F81" i="86"/>
  <c r="F82" i="86"/>
  <c r="F83" i="86"/>
  <c r="F84" i="86"/>
  <c r="N31" i="86"/>
  <c r="O31" i="86"/>
  <c r="L31" i="86"/>
  <c r="F31" i="86"/>
  <c r="O37" i="93"/>
  <c r="P37" i="93"/>
  <c r="M37" i="93"/>
  <c r="G37" i="93"/>
  <c r="B32" i="70"/>
  <c r="C32" i="70"/>
  <c r="AO50" i="101" l="1"/>
  <c r="AO51" i="101"/>
  <c r="P96" i="101"/>
  <c r="N96" i="101"/>
  <c r="O96" i="101"/>
  <c r="AO52" i="101"/>
  <c r="S17" i="100"/>
  <c r="AO53" i="101"/>
  <c r="AQ53" i="99"/>
  <c r="X33" i="99"/>
  <c r="H96" i="101"/>
  <c r="H97" i="101" s="1"/>
  <c r="J96" i="101"/>
  <c r="J97" i="101" s="1"/>
  <c r="N33" i="100"/>
  <c r="AQ9" i="36"/>
  <c r="AQ31" i="36"/>
  <c r="AQ27" i="36"/>
  <c r="AO16" i="36"/>
  <c r="AO10" i="36"/>
  <c r="AO8" i="36"/>
  <c r="AQ29" i="36"/>
  <c r="AQ72" i="101"/>
  <c r="AA33" i="94"/>
  <c r="I63" i="101"/>
  <c r="J63" i="101"/>
  <c r="AP30" i="101"/>
  <c r="AQ73" i="99"/>
  <c r="AL62" i="99"/>
  <c r="L62" i="99"/>
  <c r="L63" i="99" s="1"/>
  <c r="AM62" i="99"/>
  <c r="AO53" i="99"/>
  <c r="M62" i="99"/>
  <c r="M63" i="99" s="1"/>
  <c r="AN62" i="99"/>
  <c r="AP53" i="99"/>
  <c r="O35" i="98"/>
  <c r="N54" i="98"/>
  <c r="O16" i="98"/>
  <c r="Z97" i="97"/>
  <c r="K97" i="97"/>
  <c r="AO48" i="97"/>
  <c r="AO57" i="97"/>
  <c r="AP42" i="97"/>
  <c r="AA33" i="97"/>
  <c r="AQ9" i="97"/>
  <c r="AP26" i="97"/>
  <c r="AQ70" i="94"/>
  <c r="AO73" i="94"/>
  <c r="AQ72" i="94"/>
  <c r="N33" i="95"/>
  <c r="K63" i="97"/>
  <c r="I63" i="97"/>
  <c r="AQ93" i="94"/>
  <c r="AP93" i="94"/>
  <c r="AO93" i="94"/>
  <c r="AQ73" i="101"/>
  <c r="AQ31" i="101"/>
  <c r="AO30" i="101"/>
  <c r="AQ16" i="101"/>
  <c r="AQ15" i="101"/>
  <c r="M51" i="100"/>
  <c r="L49" i="100"/>
  <c r="S36" i="100"/>
  <c r="L48" i="100"/>
  <c r="AQ85" i="99"/>
  <c r="AQ63" i="99"/>
  <c r="J63" i="99"/>
  <c r="U38" i="98"/>
  <c r="L50" i="98"/>
  <c r="M54" i="98"/>
  <c r="N49" i="98"/>
  <c r="L48" i="98"/>
  <c r="AP86" i="97"/>
  <c r="AP85" i="97"/>
  <c r="AP77" i="97"/>
  <c r="AG96" i="97"/>
  <c r="AP93" i="97"/>
  <c r="AP89" i="97"/>
  <c r="AP80" i="97"/>
  <c r="AP90" i="97"/>
  <c r="AP81" i="97"/>
  <c r="AO13" i="97"/>
  <c r="AQ16" i="97"/>
  <c r="AQ19" i="97"/>
  <c r="AO7" i="97"/>
  <c r="AQ30" i="97"/>
  <c r="AQ18" i="97"/>
  <c r="AO12" i="97"/>
  <c r="AP8" i="97"/>
  <c r="AO11" i="97"/>
  <c r="AO9" i="97"/>
  <c r="AO8" i="97"/>
  <c r="AO97" i="94"/>
  <c r="AO88" i="94"/>
  <c r="AP95" i="94"/>
  <c r="AP41" i="94"/>
  <c r="AP47" i="94"/>
  <c r="AP46" i="94"/>
  <c r="AO61" i="94"/>
  <c r="AP42" i="94"/>
  <c r="AO69" i="101"/>
  <c r="AQ70" i="101"/>
  <c r="AP72" i="101"/>
  <c r="AO76" i="101"/>
  <c r="AP50" i="101"/>
  <c r="AO97" i="99"/>
  <c r="AO84" i="99"/>
  <c r="AP81" i="99"/>
  <c r="AP73" i="99"/>
  <c r="AQ72" i="99"/>
  <c r="AQ74" i="99"/>
  <c r="AO73" i="99"/>
  <c r="AP72" i="99"/>
  <c r="AC63" i="99"/>
  <c r="AP41" i="99"/>
  <c r="AP49" i="99"/>
  <c r="AO31" i="99"/>
  <c r="AE32" i="99"/>
  <c r="AQ78" i="97"/>
  <c r="AQ83" i="97"/>
  <c r="AQ85" i="97"/>
  <c r="AQ94" i="97"/>
  <c r="AP48" i="97"/>
  <c r="J97" i="94"/>
  <c r="AP72" i="94"/>
  <c r="AP74" i="94"/>
  <c r="AE62" i="94"/>
  <c r="AP54" i="94"/>
  <c r="AO48" i="94"/>
  <c r="AO49" i="94"/>
  <c r="AO50" i="94"/>
  <c r="AO52" i="94"/>
  <c r="AO53" i="94"/>
  <c r="AO54" i="94"/>
  <c r="AP19" i="94"/>
  <c r="AP24" i="94"/>
  <c r="AP28" i="94"/>
  <c r="T37" i="100"/>
  <c r="N50" i="100"/>
  <c r="L51" i="100"/>
  <c r="N35" i="98"/>
  <c r="M35" i="98"/>
  <c r="Q35" i="98"/>
  <c r="M16" i="98"/>
  <c r="Q16" i="98"/>
  <c r="Q13" i="98"/>
  <c r="N54" i="96"/>
  <c r="T38" i="96"/>
  <c r="L35" i="95"/>
  <c r="M35" i="95"/>
  <c r="Q35" i="95"/>
  <c r="Q33" i="95"/>
  <c r="P35" i="95"/>
  <c r="T37" i="95"/>
  <c r="L16" i="95"/>
  <c r="P16" i="95"/>
  <c r="O16" i="95"/>
  <c r="M46" i="95"/>
  <c r="J55" i="71"/>
  <c r="J57" i="71"/>
  <c r="L16" i="98"/>
  <c r="P16" i="98"/>
  <c r="Q14" i="98"/>
  <c r="S18" i="98"/>
  <c r="F56" i="98"/>
  <c r="J56" i="98"/>
  <c r="M53" i="98"/>
  <c r="L35" i="96"/>
  <c r="P35" i="96"/>
  <c r="M35" i="96"/>
  <c r="Q35" i="96"/>
  <c r="N35" i="96"/>
  <c r="L16" i="96"/>
  <c r="P16" i="96"/>
  <c r="Q13" i="96"/>
  <c r="N15" i="96"/>
  <c r="M16" i="96"/>
  <c r="N16" i="96"/>
  <c r="Q16" i="96"/>
  <c r="O35" i="95"/>
  <c r="N16" i="95"/>
  <c r="M46" i="71"/>
  <c r="J56" i="71"/>
  <c r="N54" i="71"/>
  <c r="L53" i="71"/>
  <c r="L51" i="71"/>
  <c r="N50" i="71"/>
  <c r="L49" i="71"/>
  <c r="N48" i="71"/>
  <c r="L47" i="71"/>
  <c r="M54" i="71"/>
  <c r="M52" i="71"/>
  <c r="M50" i="71"/>
  <c r="M48" i="71"/>
  <c r="N46" i="71"/>
  <c r="M51" i="71"/>
  <c r="M47" i="71"/>
  <c r="AC97" i="101"/>
  <c r="AO97" i="101"/>
  <c r="AP69" i="101"/>
  <c r="AP70" i="101"/>
  <c r="AO72" i="101"/>
  <c r="AQ71" i="101"/>
  <c r="AP73" i="101"/>
  <c r="AO73" i="101"/>
  <c r="AP63" i="101"/>
  <c r="K63" i="101"/>
  <c r="AP7" i="101"/>
  <c r="AP8" i="101"/>
  <c r="AO13" i="101"/>
  <c r="AP19" i="101"/>
  <c r="AP23" i="101"/>
  <c r="AO29" i="101"/>
  <c r="AO17" i="101"/>
  <c r="AO21" i="101"/>
  <c r="AO22" i="101"/>
  <c r="AO25" i="101"/>
  <c r="AO26" i="101"/>
  <c r="N32" i="100"/>
  <c r="Q33" i="100"/>
  <c r="T36" i="100"/>
  <c r="Q32" i="100"/>
  <c r="N34" i="100"/>
  <c r="O36" i="100"/>
  <c r="F57" i="100"/>
  <c r="T18" i="100"/>
  <c r="U19" i="100"/>
  <c r="N54" i="100"/>
  <c r="E56" i="100"/>
  <c r="S18" i="100"/>
  <c r="T19" i="100"/>
  <c r="E57" i="100"/>
  <c r="I57" i="100"/>
  <c r="M57" i="100" s="1"/>
  <c r="M52" i="100"/>
  <c r="M54" i="100"/>
  <c r="AP74" i="99"/>
  <c r="Y97" i="99"/>
  <c r="AP85" i="99"/>
  <c r="AP88" i="99"/>
  <c r="AQ97" i="99"/>
  <c r="AQ78" i="99"/>
  <c r="AQ80" i="99"/>
  <c r="AP83" i="99"/>
  <c r="AO74" i="99"/>
  <c r="AO72" i="99"/>
  <c r="AP69" i="99"/>
  <c r="AO79" i="99"/>
  <c r="AO80" i="99"/>
  <c r="AQ87" i="99"/>
  <c r="K97" i="99"/>
  <c r="AP76" i="99"/>
  <c r="AP77" i="99"/>
  <c r="AP80" i="99"/>
  <c r="AO83" i="99"/>
  <c r="Y63" i="99"/>
  <c r="AO33" i="99"/>
  <c r="AQ13" i="99"/>
  <c r="AQ22" i="99"/>
  <c r="AQ25" i="99"/>
  <c r="AQ29" i="99"/>
  <c r="AO8" i="99"/>
  <c r="AO10" i="99"/>
  <c r="AO21" i="99"/>
  <c r="AO22" i="99"/>
  <c r="AO29" i="99"/>
  <c r="AP17" i="99"/>
  <c r="AP18" i="99"/>
  <c r="AP22" i="99"/>
  <c r="AP24" i="99"/>
  <c r="AP29" i="99"/>
  <c r="H55" i="98"/>
  <c r="L35" i="98"/>
  <c r="P35" i="98"/>
  <c r="L52" i="98"/>
  <c r="N34" i="98"/>
  <c r="N16" i="98"/>
  <c r="E55" i="98"/>
  <c r="I55" i="98"/>
  <c r="N53" i="98"/>
  <c r="F55" i="98"/>
  <c r="J55" i="98"/>
  <c r="Q15" i="98"/>
  <c r="E56" i="98"/>
  <c r="AO97" i="97"/>
  <c r="AO70" i="97"/>
  <c r="AP69" i="97"/>
  <c r="AF62" i="97"/>
  <c r="AP63" i="97"/>
  <c r="AO43" i="97"/>
  <c r="AO44" i="97"/>
  <c r="AO45" i="97"/>
  <c r="AQ42" i="97"/>
  <c r="AP50" i="97"/>
  <c r="AQ46" i="97"/>
  <c r="AQ52" i="97"/>
  <c r="AQ59" i="97"/>
  <c r="AQ60" i="97"/>
  <c r="AQ61" i="97"/>
  <c r="AP33" i="97"/>
  <c r="AO20" i="97"/>
  <c r="AO21" i="97"/>
  <c r="AO24" i="97"/>
  <c r="AO25" i="97"/>
  <c r="AP30" i="97"/>
  <c r="L52" i="96"/>
  <c r="O35" i="96"/>
  <c r="M38" i="96"/>
  <c r="O16" i="96"/>
  <c r="N14" i="96"/>
  <c r="N13" i="96"/>
  <c r="Q15" i="96"/>
  <c r="Q14" i="96"/>
  <c r="G55" i="96"/>
  <c r="N47" i="96"/>
  <c r="L48" i="96"/>
  <c r="AP80" i="94"/>
  <c r="AO72" i="94"/>
  <c r="AP76" i="94"/>
  <c r="AP77" i="94"/>
  <c r="AP79" i="94"/>
  <c r="AP81" i="94"/>
  <c r="AP82" i="94"/>
  <c r="AP90" i="94"/>
  <c r="AQ73" i="94"/>
  <c r="AP73" i="94"/>
  <c r="AQ75" i="94"/>
  <c r="AQ78" i="94"/>
  <c r="AQ79" i="94"/>
  <c r="AQ86" i="94"/>
  <c r="AQ74" i="94"/>
  <c r="AO70" i="94"/>
  <c r="AO71" i="94"/>
  <c r="O96" i="94"/>
  <c r="AO74" i="94"/>
  <c r="AP43" i="94"/>
  <c r="AP49" i="94"/>
  <c r="AP51" i="94"/>
  <c r="AP52" i="94"/>
  <c r="AP53" i="94"/>
  <c r="AO58" i="94"/>
  <c r="AO59" i="94"/>
  <c r="AO60" i="94"/>
  <c r="H63" i="94"/>
  <c r="AQ55" i="94"/>
  <c r="AQ56" i="94"/>
  <c r="AQ57" i="94"/>
  <c r="AQ58" i="94"/>
  <c r="AQ60" i="94"/>
  <c r="N35" i="95"/>
  <c r="Q32" i="95"/>
  <c r="S36" i="95"/>
  <c r="N32" i="95"/>
  <c r="M16" i="95"/>
  <c r="Q16" i="95"/>
  <c r="Q15" i="95"/>
  <c r="M54" i="95"/>
  <c r="M47" i="95"/>
  <c r="M51" i="95"/>
  <c r="N54" i="95"/>
  <c r="AP16" i="36"/>
  <c r="AQ19" i="36"/>
  <c r="L46" i="71"/>
  <c r="H56" i="71"/>
  <c r="L54" i="71"/>
  <c r="N53" i="71"/>
  <c r="L52" i="71"/>
  <c r="N51" i="71"/>
  <c r="L50" i="71"/>
  <c r="N49" i="71"/>
  <c r="L48" i="71"/>
  <c r="N47" i="71"/>
  <c r="M53" i="71"/>
  <c r="M49" i="71"/>
  <c r="I57" i="71"/>
  <c r="G56" i="71"/>
  <c r="I55" i="71"/>
  <c r="F57" i="71"/>
  <c r="F55" i="71"/>
  <c r="H57" i="71"/>
  <c r="F56" i="71"/>
  <c r="H55" i="71"/>
  <c r="G57" i="71"/>
  <c r="I56" i="71"/>
  <c r="G55" i="71"/>
  <c r="P94" i="86"/>
  <c r="AM19" i="91"/>
  <c r="Y97" i="101"/>
  <c r="AF96" i="101"/>
  <c r="AP14" i="101"/>
  <c r="AO40" i="101"/>
  <c r="AO44" i="101"/>
  <c r="AO48" i="101"/>
  <c r="AP9" i="101"/>
  <c r="AQ69" i="101"/>
  <c r="AB63" i="101"/>
  <c r="X33" i="101"/>
  <c r="AO7" i="101"/>
  <c r="AO8" i="101"/>
  <c r="AO9" i="101"/>
  <c r="AO11" i="101"/>
  <c r="AO12" i="101"/>
  <c r="AQ19" i="101"/>
  <c r="AQ23" i="101"/>
  <c r="AP26" i="101"/>
  <c r="AO33" i="101"/>
  <c r="Z63" i="101"/>
  <c r="AQ40" i="101"/>
  <c r="AQ44" i="101"/>
  <c r="AP47" i="101"/>
  <c r="AQ48" i="101"/>
  <c r="AQ52" i="101"/>
  <c r="AG62" i="101"/>
  <c r="AQ63" i="101"/>
  <c r="AQ97" i="101"/>
  <c r="AB96" i="101"/>
  <c r="AB97" i="101" s="1"/>
  <c r="AP74" i="101"/>
  <c r="AQ74" i="101"/>
  <c r="X96" i="101"/>
  <c r="X97" i="101" s="1"/>
  <c r="K96" i="101"/>
  <c r="K97" i="101" s="1"/>
  <c r="AO71" i="101"/>
  <c r="L96" i="101"/>
  <c r="L97" i="101" s="1"/>
  <c r="AO75" i="101"/>
  <c r="AO74" i="101"/>
  <c r="AQ75" i="101"/>
  <c r="AP76" i="101"/>
  <c r="X63" i="101"/>
  <c r="AE62" i="101"/>
  <c r="AA62" i="101"/>
  <c r="AA63" i="101" s="1"/>
  <c r="AQ42" i="101"/>
  <c r="AQ43" i="101"/>
  <c r="AQ46" i="101"/>
  <c r="AQ47" i="101"/>
  <c r="AO41" i="101"/>
  <c r="AO42" i="101"/>
  <c r="AO45" i="101"/>
  <c r="AO46" i="101"/>
  <c r="AO47" i="101"/>
  <c r="AQ50" i="101"/>
  <c r="AQ51" i="101"/>
  <c r="AF62" i="101"/>
  <c r="AK62" i="101"/>
  <c r="AP42" i="101"/>
  <c r="AP46" i="101"/>
  <c r="AL62" i="101"/>
  <c r="AP49" i="101"/>
  <c r="AP53" i="101"/>
  <c r="AP43" i="101"/>
  <c r="AP51" i="101"/>
  <c r="AP41" i="101"/>
  <c r="AP45" i="101"/>
  <c r="Y33" i="101"/>
  <c r="AC33" i="101"/>
  <c r="AG32" i="101"/>
  <c r="Z33" i="101"/>
  <c r="I33" i="101"/>
  <c r="AP33" i="101"/>
  <c r="H33" i="101"/>
  <c r="AP18" i="101"/>
  <c r="AI32" i="101"/>
  <c r="AE32" i="101"/>
  <c r="AP10" i="101"/>
  <c r="AP11" i="101"/>
  <c r="AO14" i="101"/>
  <c r="AP22" i="101"/>
  <c r="AQ24" i="101"/>
  <c r="AP27" i="101"/>
  <c r="AN32" i="101"/>
  <c r="AQ9" i="101"/>
  <c r="AQ10" i="101"/>
  <c r="AQ11" i="101"/>
  <c r="AQ12" i="101"/>
  <c r="AP15" i="101"/>
  <c r="AO18" i="101"/>
  <c r="AQ27" i="101"/>
  <c r="AP31" i="101"/>
  <c r="M32" i="101"/>
  <c r="M33" i="101" s="1"/>
  <c r="AJ32" i="101"/>
  <c r="AO20" i="101"/>
  <c r="AQ14" i="101"/>
  <c r="AO16" i="101"/>
  <c r="AQ18" i="101"/>
  <c r="AQ22" i="101"/>
  <c r="AO24" i="101"/>
  <c r="AQ26" i="101"/>
  <c r="AQ30" i="101"/>
  <c r="AQ7" i="101"/>
  <c r="AQ8" i="101"/>
  <c r="AO10" i="101"/>
  <c r="AP13" i="101"/>
  <c r="AP17" i="101"/>
  <c r="AO19" i="101"/>
  <c r="AQ20" i="101"/>
  <c r="AP21" i="101"/>
  <c r="AP25" i="101"/>
  <c r="AQ28" i="101"/>
  <c r="AP29" i="101"/>
  <c r="O32" i="101"/>
  <c r="L32" i="101"/>
  <c r="L33" i="101" s="1"/>
  <c r="AC97" i="99"/>
  <c r="Z97" i="99"/>
  <c r="X97" i="99"/>
  <c r="AB97" i="99"/>
  <c r="H97" i="99"/>
  <c r="AP97" i="99"/>
  <c r="M97" i="99"/>
  <c r="AP48" i="99"/>
  <c r="AP52" i="99"/>
  <c r="AP7" i="99"/>
  <c r="AP10" i="99"/>
  <c r="AO12" i="99"/>
  <c r="AO15" i="99"/>
  <c r="AO17" i="99"/>
  <c r="AO19" i="99"/>
  <c r="AO23" i="99"/>
  <c r="AO24" i="99"/>
  <c r="AQ47" i="99"/>
  <c r="AQ49" i="99"/>
  <c r="AQ50" i="99"/>
  <c r="AO76" i="99"/>
  <c r="AQ7" i="99"/>
  <c r="AQ8" i="99"/>
  <c r="AQ9" i="99"/>
  <c r="AQ14" i="99"/>
  <c r="AQ16" i="99"/>
  <c r="AQ19" i="99"/>
  <c r="AP26" i="99"/>
  <c r="AQ30" i="99"/>
  <c r="AP33" i="99"/>
  <c r="I63" i="99"/>
  <c r="AO40" i="99"/>
  <c r="AO44" i="99"/>
  <c r="AO45" i="99"/>
  <c r="AO48" i="99"/>
  <c r="AO49" i="99"/>
  <c r="AO52" i="99"/>
  <c r="AO71" i="99"/>
  <c r="AQ77" i="99"/>
  <c r="AO87" i="99"/>
  <c r="AO88" i="99"/>
  <c r="AG96" i="99"/>
  <c r="AQ84" i="99"/>
  <c r="AI96" i="99"/>
  <c r="AM96" i="99"/>
  <c r="AQ82" i="99"/>
  <c r="AQ69" i="99"/>
  <c r="AO75" i="99"/>
  <c r="AP79" i="99"/>
  <c r="AQ79" i="99"/>
  <c r="AQ81" i="99"/>
  <c r="AO82" i="99"/>
  <c r="AP82" i="99"/>
  <c r="AP84" i="99"/>
  <c r="AQ86" i="99"/>
  <c r="AJ96" i="99"/>
  <c r="AN96" i="99"/>
  <c r="AO70" i="99"/>
  <c r="AP71" i="99"/>
  <c r="AP75" i="99"/>
  <c r="AO78" i="99"/>
  <c r="AO81" i="99"/>
  <c r="AO86" i="99"/>
  <c r="AQ88" i="99"/>
  <c r="I96" i="99"/>
  <c r="I97" i="99" s="1"/>
  <c r="AQ70" i="99"/>
  <c r="AQ71" i="99"/>
  <c r="AQ75" i="99"/>
  <c r="AP78" i="99"/>
  <c r="AQ83" i="99"/>
  <c r="AP86" i="99"/>
  <c r="O96" i="99"/>
  <c r="L96" i="99"/>
  <c r="L97" i="99" s="1"/>
  <c r="AO69" i="99"/>
  <c r="AO77" i="99"/>
  <c r="AO85" i="99"/>
  <c r="AF62" i="99"/>
  <c r="X63" i="99"/>
  <c r="AB62" i="99"/>
  <c r="AB63" i="99" s="1"/>
  <c r="AP42" i="99"/>
  <c r="AP44" i="99"/>
  <c r="AP45" i="99"/>
  <c r="AP46" i="99"/>
  <c r="AO47" i="99"/>
  <c r="AP47" i="99"/>
  <c r="AO51" i="99"/>
  <c r="AQ41" i="99"/>
  <c r="AQ43" i="99"/>
  <c r="AQ46" i="99"/>
  <c r="AQ51" i="99"/>
  <c r="AQ52" i="99"/>
  <c r="AI62" i="99"/>
  <c r="AP40" i="99"/>
  <c r="AO43" i="99"/>
  <c r="AP43" i="99"/>
  <c r="AQ45" i="99"/>
  <c r="AO50" i="99"/>
  <c r="AQ42" i="99"/>
  <c r="AP50" i="99"/>
  <c r="H62" i="99"/>
  <c r="H63" i="99" s="1"/>
  <c r="AJ62" i="99"/>
  <c r="AO41" i="99"/>
  <c r="AQ44" i="99"/>
  <c r="N62" i="99"/>
  <c r="K62" i="99"/>
  <c r="K63" i="99" s="1"/>
  <c r="AQ33" i="99"/>
  <c r="Y33" i="99"/>
  <c r="AC33" i="99"/>
  <c r="AF32" i="99"/>
  <c r="I33" i="99"/>
  <c r="AO9" i="99"/>
  <c r="AP9" i="99"/>
  <c r="AO11" i="99"/>
  <c r="AO13" i="99"/>
  <c r="AP20" i="99"/>
  <c r="AP21" i="99"/>
  <c r="AO25" i="99"/>
  <c r="AB32" i="99"/>
  <c r="AB33" i="99" s="1"/>
  <c r="AA32" i="99"/>
  <c r="AA33" i="99" s="1"/>
  <c r="AQ10" i="99"/>
  <c r="AP13" i="99"/>
  <c r="AQ18" i="99"/>
  <c r="AP23" i="99"/>
  <c r="AP25" i="99"/>
  <c r="AO28" i="99"/>
  <c r="AO7" i="99"/>
  <c r="AQ11" i="99"/>
  <c r="AQ12" i="99"/>
  <c r="AO18" i="99"/>
  <c r="AQ23" i="99"/>
  <c r="AQ26" i="99"/>
  <c r="AQ27" i="99"/>
  <c r="AQ28" i="99"/>
  <c r="AQ17" i="99"/>
  <c r="N32" i="99"/>
  <c r="AK32" i="99"/>
  <c r="AP12" i="99"/>
  <c r="AQ15" i="99"/>
  <c r="AP16" i="99"/>
  <c r="AP28" i="99"/>
  <c r="AQ31" i="99"/>
  <c r="AP8" i="99"/>
  <c r="AP11" i="99"/>
  <c r="AP14" i="99"/>
  <c r="AO16" i="99"/>
  <c r="AO20" i="99"/>
  <c r="AQ21" i="99"/>
  <c r="AO27" i="99"/>
  <c r="AP27" i="99"/>
  <c r="AP30" i="99"/>
  <c r="P32" i="99"/>
  <c r="O32" i="99"/>
  <c r="X97" i="97"/>
  <c r="AB97" i="97"/>
  <c r="I97" i="97"/>
  <c r="M97" i="97"/>
  <c r="AP97" i="97"/>
  <c r="O96" i="97"/>
  <c r="AQ92" i="97"/>
  <c r="AF96" i="97"/>
  <c r="AO80" i="97"/>
  <c r="AO81" i="97"/>
  <c r="AO87" i="97"/>
  <c r="AO88" i="97"/>
  <c r="AO91" i="97"/>
  <c r="AO92" i="97"/>
  <c r="AO93" i="97"/>
  <c r="AQ22" i="97"/>
  <c r="AQ23" i="97"/>
  <c r="P32" i="97"/>
  <c r="AO78" i="97"/>
  <c r="AO84" i="97"/>
  <c r="N96" i="97"/>
  <c r="Y96" i="97"/>
  <c r="Y97" i="97" s="1"/>
  <c r="X63" i="97"/>
  <c r="AG62" i="97"/>
  <c r="AB62" i="97"/>
  <c r="AB63" i="97" s="1"/>
  <c r="AP83" i="97"/>
  <c r="AP87" i="97"/>
  <c r="AO90" i="97"/>
  <c r="AC96" i="97"/>
  <c r="AC97" i="97" s="1"/>
  <c r="AQ10" i="97"/>
  <c r="AP14" i="97"/>
  <c r="AP17" i="97"/>
  <c r="AP18" i="97"/>
  <c r="AP19" i="97"/>
  <c r="AP21" i="97"/>
  <c r="AP22" i="97"/>
  <c r="AP25" i="97"/>
  <c r="J63" i="97"/>
  <c r="AO61" i="97"/>
  <c r="AQ63" i="97"/>
  <c r="AQ70" i="97"/>
  <c r="AO75" i="97"/>
  <c r="AO76" i="97"/>
  <c r="AQ80" i="97"/>
  <c r="AQ82" i="97"/>
  <c r="AQ86" i="97"/>
  <c r="AQ88" i="97"/>
  <c r="AQ89" i="97"/>
  <c r="AQ90" i="97"/>
  <c r="AO94" i="97"/>
  <c r="AQ97" i="97"/>
  <c r="AQ69" i="97"/>
  <c r="AP70" i="97"/>
  <c r="AO71" i="97"/>
  <c r="AP76" i="97"/>
  <c r="AO77" i="97"/>
  <c r="AQ84" i="97"/>
  <c r="AO86" i="97"/>
  <c r="AM96" i="97"/>
  <c r="AP71" i="97"/>
  <c r="AQ75" i="97"/>
  <c r="AQ76" i="97"/>
  <c r="AQ81" i="97"/>
  <c r="AO82" i="97"/>
  <c r="AP82" i="97"/>
  <c r="AO83" i="97"/>
  <c r="AP88" i="97"/>
  <c r="AO89" i="97"/>
  <c r="AP91" i="97"/>
  <c r="AQ91" i="97"/>
  <c r="H96" i="97"/>
  <c r="H97" i="97" s="1"/>
  <c r="AI96" i="97"/>
  <c r="AO69" i="97"/>
  <c r="AQ71" i="97"/>
  <c r="AQ77" i="97"/>
  <c r="AP78" i="97"/>
  <c r="AP84" i="97"/>
  <c r="AO85" i="97"/>
  <c r="AQ87" i="97"/>
  <c r="AQ93" i="97"/>
  <c r="AP94" i="97"/>
  <c r="L96" i="97"/>
  <c r="L97" i="97" s="1"/>
  <c r="AA63" i="97"/>
  <c r="H63" i="97"/>
  <c r="L63" i="97"/>
  <c r="AQ50" i="97"/>
  <c r="AQ51" i="97"/>
  <c r="AP58" i="97"/>
  <c r="AP53" i="97"/>
  <c r="AP57" i="97"/>
  <c r="AO40" i="97"/>
  <c r="AP40" i="97"/>
  <c r="AP41" i="97"/>
  <c r="AO46" i="97"/>
  <c r="AO53" i="97"/>
  <c r="AQ40" i="97"/>
  <c r="AP43" i="97"/>
  <c r="AQ47" i="97"/>
  <c r="AQ48" i="97"/>
  <c r="AQ49" i="97"/>
  <c r="AO52" i="97"/>
  <c r="AO55" i="97"/>
  <c r="AL62" i="97"/>
  <c r="AQ43" i="97"/>
  <c r="AP45" i="97"/>
  <c r="AQ53" i="97"/>
  <c r="AP54" i="97"/>
  <c r="AP55" i="97"/>
  <c r="AO58" i="97"/>
  <c r="AO41" i="97"/>
  <c r="AQ45" i="97"/>
  <c r="AP46" i="97"/>
  <c r="AO49" i="97"/>
  <c r="AO50" i="97"/>
  <c r="AO51" i="97"/>
  <c r="AQ55" i="97"/>
  <c r="AP59" i="97"/>
  <c r="AP60" i="97"/>
  <c r="AP61" i="97"/>
  <c r="AQ58" i="97"/>
  <c r="AQ41" i="97"/>
  <c r="AO42" i="97"/>
  <c r="AP44" i="97"/>
  <c r="AO47" i="97"/>
  <c r="AP51" i="97"/>
  <c r="AQ54" i="97"/>
  <c r="AO56" i="97"/>
  <c r="AP56" i="97"/>
  <c r="AP49" i="97"/>
  <c r="AO60" i="97"/>
  <c r="AQ44" i="97"/>
  <c r="AP47" i="97"/>
  <c r="AO54" i="97"/>
  <c r="AQ56" i="97"/>
  <c r="N62" i="97"/>
  <c r="AI62" i="97"/>
  <c r="Y33" i="97"/>
  <c r="AC33" i="97"/>
  <c r="AO33" i="97"/>
  <c r="Z33" i="97"/>
  <c r="H33" i="97"/>
  <c r="L33" i="97"/>
  <c r="AQ33" i="97"/>
  <c r="I33" i="97"/>
  <c r="J32" i="97"/>
  <c r="J33" i="97" s="1"/>
  <c r="AQ27" i="97"/>
  <c r="AP7" i="97"/>
  <c r="AQ14" i="97"/>
  <c r="AQ15" i="97"/>
  <c r="AQ31" i="97"/>
  <c r="AQ12" i="97"/>
  <c r="AE32" i="97"/>
  <c r="AP9" i="97"/>
  <c r="AO10" i="97"/>
  <c r="AP13" i="97"/>
  <c r="AO16" i="97"/>
  <c r="AO17" i="97"/>
  <c r="AQ24" i="97"/>
  <c r="AQ26" i="97"/>
  <c r="AP27" i="97"/>
  <c r="AN32" i="97"/>
  <c r="AQ8" i="97"/>
  <c r="AP11" i="97"/>
  <c r="AQ11" i="97"/>
  <c r="AP12" i="97"/>
  <c r="AO18" i="97"/>
  <c r="AO26" i="97"/>
  <c r="M32" i="97"/>
  <c r="M33" i="97" s="1"/>
  <c r="AP15" i="97"/>
  <c r="AQ20" i="97"/>
  <c r="AP23" i="97"/>
  <c r="AP31" i="97"/>
  <c r="AJ32" i="97"/>
  <c r="AQ7" i="97"/>
  <c r="AP10" i="97"/>
  <c r="AQ13" i="97"/>
  <c r="AO14" i="97"/>
  <c r="AP16" i="97"/>
  <c r="AO19" i="97"/>
  <c r="AQ21" i="97"/>
  <c r="AO22" i="97"/>
  <c r="AP24" i="97"/>
  <c r="AO27" i="97"/>
  <c r="AO30" i="97"/>
  <c r="Y97" i="94"/>
  <c r="X97" i="94"/>
  <c r="AB97" i="94"/>
  <c r="K97" i="94"/>
  <c r="H97" i="94"/>
  <c r="I97" i="94"/>
  <c r="M97" i="94"/>
  <c r="AO41" i="94"/>
  <c r="AO45" i="94"/>
  <c r="AQ82" i="94"/>
  <c r="AO17" i="94"/>
  <c r="AO23" i="94"/>
  <c r="AO25" i="94"/>
  <c r="AO28" i="94"/>
  <c r="P32" i="94"/>
  <c r="AQ40" i="94"/>
  <c r="AQ41" i="94"/>
  <c r="AQ42" i="94"/>
  <c r="AQ44" i="94"/>
  <c r="AQ46" i="94"/>
  <c r="AQ47" i="94"/>
  <c r="AO80" i="94"/>
  <c r="AO81" i="94"/>
  <c r="AQ89" i="94"/>
  <c r="AQ90" i="94"/>
  <c r="AQ91" i="94"/>
  <c r="AQ94" i="94"/>
  <c r="AQ95" i="94"/>
  <c r="AG96" i="94"/>
  <c r="AQ97" i="94"/>
  <c r="AP69" i="94"/>
  <c r="AP70" i="94"/>
  <c r="AO86" i="94"/>
  <c r="AO87" i="94"/>
  <c r="AC96" i="94"/>
  <c r="AC97" i="94" s="1"/>
  <c r="AP89" i="94"/>
  <c r="AQ69" i="94"/>
  <c r="AO75" i="94"/>
  <c r="AO76" i="94"/>
  <c r="AO77" i="94"/>
  <c r="AQ83" i="94"/>
  <c r="AP86" i="94"/>
  <c r="AO91" i="94"/>
  <c r="AI96" i="94"/>
  <c r="AJ96" i="94"/>
  <c r="AP71" i="94"/>
  <c r="AQ76" i="94"/>
  <c r="AO78" i="94"/>
  <c r="AQ81" i="94"/>
  <c r="AO83" i="94"/>
  <c r="AP87" i="94"/>
  <c r="AP88" i="94"/>
  <c r="AO89" i="94"/>
  <c r="AO94" i="94"/>
  <c r="AM96" i="94"/>
  <c r="AO69" i="94"/>
  <c r="AQ71" i="94"/>
  <c r="AQ77" i="94"/>
  <c r="AP78" i="94"/>
  <c r="AO79" i="94"/>
  <c r="AQ87" i="94"/>
  <c r="AP94" i="94"/>
  <c r="L96" i="94"/>
  <c r="L97" i="94" s="1"/>
  <c r="AA63" i="94"/>
  <c r="AF62" i="94"/>
  <c r="AP63" i="94"/>
  <c r="AQ63" i="94"/>
  <c r="I63" i="94"/>
  <c r="N62" i="94"/>
  <c r="J63" i="94"/>
  <c r="AB62" i="94"/>
  <c r="AB63" i="94" s="1"/>
  <c r="AQ59" i="94"/>
  <c r="AQ43" i="94"/>
  <c r="X62" i="94"/>
  <c r="X63" i="94" s="1"/>
  <c r="AO42" i="94"/>
  <c r="AO43" i="94"/>
  <c r="AO44" i="94"/>
  <c r="AP50" i="94"/>
  <c r="AQ50" i="94"/>
  <c r="AQ51" i="94"/>
  <c r="AQ52" i="94"/>
  <c r="AO57" i="94"/>
  <c r="AP57" i="94"/>
  <c r="AP58" i="94"/>
  <c r="AP59" i="94"/>
  <c r="K62" i="94"/>
  <c r="K63" i="94" s="1"/>
  <c r="AO40" i="94"/>
  <c r="AP44" i="94"/>
  <c r="AP45" i="94"/>
  <c r="AO46" i="94"/>
  <c r="AQ48" i="94"/>
  <c r="AO51" i="94"/>
  <c r="AQ54" i="94"/>
  <c r="AP55" i="94"/>
  <c r="AO56" i="94"/>
  <c r="AP60" i="94"/>
  <c r="AP61" i="94"/>
  <c r="AL62" i="94"/>
  <c r="AO13" i="94"/>
  <c r="AO15" i="94"/>
  <c r="AP12" i="94"/>
  <c r="AP26" i="94"/>
  <c r="AO29" i="94"/>
  <c r="AQ25" i="94"/>
  <c r="AQ27" i="94"/>
  <c r="AQ8" i="94"/>
  <c r="AQ11" i="94"/>
  <c r="AQ13" i="94"/>
  <c r="AQ16" i="94"/>
  <c r="AO19" i="94"/>
  <c r="AP20" i="94"/>
  <c r="AP25" i="94"/>
  <c r="AO7" i="94"/>
  <c r="AQ20" i="94"/>
  <c r="AP7" i="94"/>
  <c r="AQ29" i="94"/>
  <c r="AP12" i="36"/>
  <c r="AP7" i="36"/>
  <c r="AP29" i="36"/>
  <c r="AO26" i="36"/>
  <c r="AP20" i="36"/>
  <c r="AO78" i="36"/>
  <c r="AO94" i="36"/>
  <c r="AP95" i="36"/>
  <c r="AP94" i="36"/>
  <c r="AQ94" i="36"/>
  <c r="AQ95" i="36"/>
  <c r="AO95" i="36"/>
  <c r="AE62" i="36"/>
  <c r="X62" i="36"/>
  <c r="X63" i="36" s="1"/>
  <c r="AP53" i="36"/>
  <c r="AO54" i="36"/>
  <c r="AP55" i="36"/>
  <c r="AP56" i="36"/>
  <c r="AP57" i="36"/>
  <c r="AP58" i="36"/>
  <c r="P37" i="100"/>
  <c r="M47" i="100"/>
  <c r="N47" i="100"/>
  <c r="M49" i="100"/>
  <c r="N52" i="100"/>
  <c r="M46" i="100"/>
  <c r="M48" i="100"/>
  <c r="N49" i="100"/>
  <c r="L50" i="100"/>
  <c r="M53" i="100"/>
  <c r="H55" i="100"/>
  <c r="Q34" i="100"/>
  <c r="U38" i="100"/>
  <c r="N46" i="100"/>
  <c r="L47" i="100"/>
  <c r="L52" i="100"/>
  <c r="N53" i="100"/>
  <c r="L54" i="100"/>
  <c r="E55" i="100"/>
  <c r="I55" i="100"/>
  <c r="F56" i="100"/>
  <c r="J56" i="100"/>
  <c r="U17" i="100"/>
  <c r="N17" i="100"/>
  <c r="S19" i="100"/>
  <c r="J55" i="100"/>
  <c r="G56" i="100"/>
  <c r="G57" i="100"/>
  <c r="G55" i="100"/>
  <c r="H57" i="100"/>
  <c r="L46" i="100"/>
  <c r="N48" i="100"/>
  <c r="M50" i="100"/>
  <c r="N51" i="100"/>
  <c r="L53" i="100"/>
  <c r="J57" i="100"/>
  <c r="N57" i="100" s="1"/>
  <c r="N32" i="98"/>
  <c r="Q33" i="98"/>
  <c r="Q32" i="98"/>
  <c r="M46" i="98"/>
  <c r="M48" i="98"/>
  <c r="M47" i="98"/>
  <c r="M51" i="98"/>
  <c r="Q34" i="98"/>
  <c r="M37" i="98"/>
  <c r="N46" i="98"/>
  <c r="N50" i="98"/>
  <c r="P36" i="98"/>
  <c r="T37" i="98"/>
  <c r="P37" i="98"/>
  <c r="L47" i="98"/>
  <c r="L54" i="98"/>
  <c r="F57" i="98"/>
  <c r="J57" i="98"/>
  <c r="L36" i="98"/>
  <c r="Q37" i="98"/>
  <c r="L51" i="98"/>
  <c r="M52" i="98"/>
  <c r="N33" i="98"/>
  <c r="S36" i="98"/>
  <c r="O36" i="98"/>
  <c r="L37" i="98"/>
  <c r="Q38" i="98"/>
  <c r="N47" i="98"/>
  <c r="N52" i="98"/>
  <c r="O17" i="98"/>
  <c r="O18" i="98"/>
  <c r="G57" i="98"/>
  <c r="S17" i="98"/>
  <c r="M19" i="98"/>
  <c r="G55" i="98"/>
  <c r="H57" i="98"/>
  <c r="T19" i="98"/>
  <c r="P19" i="98"/>
  <c r="E57" i="98"/>
  <c r="I57" i="98"/>
  <c r="L46" i="98"/>
  <c r="N48" i="98"/>
  <c r="M50" i="98"/>
  <c r="N51" i="98"/>
  <c r="S36" i="96"/>
  <c r="T37" i="96"/>
  <c r="M46" i="96"/>
  <c r="M51" i="96"/>
  <c r="N51" i="96"/>
  <c r="M53" i="96"/>
  <c r="U38" i="96"/>
  <c r="N46" i="96"/>
  <c r="N48" i="96"/>
  <c r="M50" i="96"/>
  <c r="M52" i="96"/>
  <c r="N53" i="96"/>
  <c r="M47" i="96"/>
  <c r="N50" i="96"/>
  <c r="L51" i="96"/>
  <c r="E55" i="96"/>
  <c r="I55" i="96"/>
  <c r="F56" i="96"/>
  <c r="J56" i="96"/>
  <c r="L54" i="96"/>
  <c r="H55" i="96"/>
  <c r="S17" i="96"/>
  <c r="E56" i="96"/>
  <c r="L46" i="96"/>
  <c r="S18" i="96"/>
  <c r="F55" i="96"/>
  <c r="J55" i="96"/>
  <c r="L47" i="96"/>
  <c r="M48" i="96"/>
  <c r="L50" i="96"/>
  <c r="N52" i="96"/>
  <c r="M54" i="96"/>
  <c r="M53" i="95"/>
  <c r="S19" i="95"/>
  <c r="E56" i="95"/>
  <c r="L48" i="95"/>
  <c r="T19" i="95"/>
  <c r="E57" i="95"/>
  <c r="I57" i="95"/>
  <c r="N50" i="95"/>
  <c r="Z96" i="101"/>
  <c r="Z97" i="101" s="1"/>
  <c r="AQ13" i="101"/>
  <c r="AP16" i="101"/>
  <c r="AQ21" i="101"/>
  <c r="AP24" i="101"/>
  <c r="AQ29" i="101"/>
  <c r="AK32" i="101"/>
  <c r="J32" i="101"/>
  <c r="J33" i="101" s="1"/>
  <c r="P32" i="101"/>
  <c r="AL32" i="101"/>
  <c r="AA32" i="101"/>
  <c r="AA33" i="101" s="1"/>
  <c r="AQ33" i="101"/>
  <c r="AQ41" i="101"/>
  <c r="AP44" i="101"/>
  <c r="AQ49" i="101"/>
  <c r="AP52" i="101"/>
  <c r="AI62" i="101"/>
  <c r="H62" i="101"/>
  <c r="H63" i="101" s="1"/>
  <c r="AM62" i="101"/>
  <c r="L62" i="101"/>
  <c r="L63" i="101" s="1"/>
  <c r="N62" i="101"/>
  <c r="AQ76" i="101"/>
  <c r="AA96" i="101"/>
  <c r="AA97" i="101" s="1"/>
  <c r="AE96" i="101"/>
  <c r="AP97" i="101"/>
  <c r="AN62" i="101"/>
  <c r="AC62" i="101"/>
  <c r="AC63" i="101" s="1"/>
  <c r="I96" i="101"/>
  <c r="I97" i="101" s="1"/>
  <c r="AG96" i="101"/>
  <c r="AP12" i="101"/>
  <c r="AO15" i="101"/>
  <c r="AO23" i="101"/>
  <c r="AO31" i="101"/>
  <c r="K32" i="101"/>
  <c r="K33" i="101" s="1"/>
  <c r="N32" i="101"/>
  <c r="AB32" i="101"/>
  <c r="AB33" i="101" s="1"/>
  <c r="AF32" i="101"/>
  <c r="AM32" i="101"/>
  <c r="AO43" i="101"/>
  <c r="M62" i="101"/>
  <c r="M63" i="101" s="1"/>
  <c r="P62" i="101"/>
  <c r="O62" i="101"/>
  <c r="AO63" i="101"/>
  <c r="AP71" i="101"/>
  <c r="AJ62" i="101"/>
  <c r="Y62" i="101"/>
  <c r="Y63" i="101" s="1"/>
  <c r="M96" i="101"/>
  <c r="M97" i="101" s="1"/>
  <c r="AQ17" i="101"/>
  <c r="AP20" i="101"/>
  <c r="AQ25" i="101"/>
  <c r="AP28" i="101"/>
  <c r="AP40" i="101"/>
  <c r="AQ45" i="101"/>
  <c r="AP48" i="101"/>
  <c r="AQ53" i="101"/>
  <c r="AO70" i="101"/>
  <c r="AP75" i="101"/>
  <c r="T17" i="100"/>
  <c r="U18" i="100"/>
  <c r="L36" i="100"/>
  <c r="P36" i="100"/>
  <c r="U36" i="100"/>
  <c r="M37" i="100"/>
  <c r="Q37" i="100"/>
  <c r="N38" i="100"/>
  <c r="S38" i="100"/>
  <c r="H56" i="100"/>
  <c r="L17" i="100"/>
  <c r="M18" i="100"/>
  <c r="N19" i="100"/>
  <c r="M36" i="100"/>
  <c r="Q36" i="100"/>
  <c r="N37" i="100"/>
  <c r="S37" i="100"/>
  <c r="O38" i="100"/>
  <c r="T38" i="100"/>
  <c r="F55" i="100"/>
  <c r="I56" i="100"/>
  <c r="U37" i="100"/>
  <c r="N36" i="100"/>
  <c r="L38" i="100"/>
  <c r="P38" i="100"/>
  <c r="Z32" i="99"/>
  <c r="Z33" i="99" s="1"/>
  <c r="AL32" i="99"/>
  <c r="AP15" i="99"/>
  <c r="AQ20" i="99"/>
  <c r="AO26" i="99"/>
  <c r="AP31" i="99"/>
  <c r="AI32" i="99"/>
  <c r="AM32" i="99"/>
  <c r="AG32" i="99"/>
  <c r="AN32" i="99"/>
  <c r="AO42" i="99"/>
  <c r="AO46" i="99"/>
  <c r="O62" i="99"/>
  <c r="AK62" i="99"/>
  <c r="Z62" i="99"/>
  <c r="Z63" i="99" s="1"/>
  <c r="AG62" i="99"/>
  <c r="AO63" i="99"/>
  <c r="AQ76" i="99"/>
  <c r="AP87" i="99"/>
  <c r="AO14" i="99"/>
  <c r="AP19" i="99"/>
  <c r="AQ24" i="99"/>
  <c r="AO30" i="99"/>
  <c r="M32" i="99"/>
  <c r="M33" i="99" s="1"/>
  <c r="AJ32" i="99"/>
  <c r="AQ40" i="99"/>
  <c r="AQ48" i="99"/>
  <c r="AP51" i="99"/>
  <c r="P62" i="99"/>
  <c r="AA62" i="99"/>
  <c r="AA63" i="99" s="1"/>
  <c r="AE62" i="99"/>
  <c r="AP63" i="99"/>
  <c r="AP70" i="99"/>
  <c r="AK96" i="99"/>
  <c r="J96" i="99"/>
  <c r="J97" i="99" s="1"/>
  <c r="P96" i="99"/>
  <c r="AL96" i="99"/>
  <c r="AA96" i="99"/>
  <c r="AA97" i="99" s="1"/>
  <c r="AE96" i="99"/>
  <c r="N96" i="99"/>
  <c r="AF96" i="99"/>
  <c r="T18" i="98"/>
  <c r="H56" i="98"/>
  <c r="U19" i="98"/>
  <c r="T36" i="98"/>
  <c r="U37" i="98"/>
  <c r="G56" i="98"/>
  <c r="T17" i="98"/>
  <c r="U18" i="98"/>
  <c r="U36" i="98"/>
  <c r="S38" i="98"/>
  <c r="L17" i="98"/>
  <c r="U17" i="98"/>
  <c r="S19" i="98"/>
  <c r="M36" i="98"/>
  <c r="Q36" i="98"/>
  <c r="S37" i="98"/>
  <c r="O38" i="98"/>
  <c r="T38" i="98"/>
  <c r="I56" i="98"/>
  <c r="N36" i="98"/>
  <c r="L38" i="98"/>
  <c r="P38" i="98"/>
  <c r="AM32" i="97"/>
  <c r="AB32" i="97"/>
  <c r="AB33" i="97" s="1"/>
  <c r="AF32" i="97"/>
  <c r="AK96" i="97"/>
  <c r="J96" i="97"/>
  <c r="J97" i="97" s="1"/>
  <c r="M62" i="97"/>
  <c r="M63" i="97" s="1"/>
  <c r="P62" i="97"/>
  <c r="AJ62" i="97"/>
  <c r="AN62" i="97"/>
  <c r="K32" i="97"/>
  <c r="K33" i="97" s="1"/>
  <c r="N32" i="97"/>
  <c r="AK62" i="97"/>
  <c r="Z62" i="97"/>
  <c r="Z63" i="97" s="1"/>
  <c r="P96" i="97"/>
  <c r="AL96" i="97"/>
  <c r="AA96" i="97"/>
  <c r="AA97" i="97" s="1"/>
  <c r="AE96" i="97"/>
  <c r="AI32" i="97"/>
  <c r="X32" i="97"/>
  <c r="X33" i="97" s="1"/>
  <c r="AO15" i="97"/>
  <c r="AQ17" i="97"/>
  <c r="AP20" i="97"/>
  <c r="AO23" i="97"/>
  <c r="AQ25" i="97"/>
  <c r="AO31" i="97"/>
  <c r="AL32" i="97"/>
  <c r="AP52" i="97"/>
  <c r="AQ57" i="97"/>
  <c r="AO59" i="97"/>
  <c r="O62" i="97"/>
  <c r="AO63" i="97"/>
  <c r="AP75" i="97"/>
  <c r="AK32" i="97"/>
  <c r="Y62" i="97"/>
  <c r="Y63" i="97" s="1"/>
  <c r="AC62" i="97"/>
  <c r="AC63" i="97" s="1"/>
  <c r="AM62" i="97"/>
  <c r="AJ96" i="97"/>
  <c r="AN96" i="97"/>
  <c r="O32" i="97"/>
  <c r="AG32" i="97"/>
  <c r="AE62" i="97"/>
  <c r="T36" i="96"/>
  <c r="T17" i="96"/>
  <c r="U18" i="96"/>
  <c r="L36" i="96"/>
  <c r="P36" i="96"/>
  <c r="U36" i="96"/>
  <c r="M37" i="96"/>
  <c r="Q37" i="96"/>
  <c r="N38" i="96"/>
  <c r="H56" i="96"/>
  <c r="T18" i="96"/>
  <c r="U37" i="96"/>
  <c r="G56" i="96"/>
  <c r="L17" i="96"/>
  <c r="U17" i="96"/>
  <c r="N19" i="96"/>
  <c r="M36" i="96"/>
  <c r="Q36" i="96"/>
  <c r="S37" i="96"/>
  <c r="O38" i="96"/>
  <c r="I56" i="96"/>
  <c r="N36" i="96"/>
  <c r="L38" i="96"/>
  <c r="P38" i="96"/>
  <c r="Q34" i="95"/>
  <c r="U38" i="95"/>
  <c r="N46" i="95"/>
  <c r="L52" i="95"/>
  <c r="L37" i="95"/>
  <c r="N34" i="95"/>
  <c r="O36" i="95"/>
  <c r="P37" i="95"/>
  <c r="Q38" i="95"/>
  <c r="N47" i="95"/>
  <c r="N52" i="95"/>
  <c r="U17" i="95"/>
  <c r="S18" i="95"/>
  <c r="E55" i="95"/>
  <c r="I55" i="95"/>
  <c r="F56" i="95"/>
  <c r="J56" i="95"/>
  <c r="M49" i="95"/>
  <c r="L51" i="95"/>
  <c r="M52" i="95"/>
  <c r="N53" i="95"/>
  <c r="L54" i="95"/>
  <c r="H55" i="95"/>
  <c r="O19" i="95"/>
  <c r="F55" i="95"/>
  <c r="J55" i="95"/>
  <c r="G57" i="95"/>
  <c r="L47" i="95"/>
  <c r="M48" i="95"/>
  <c r="N49" i="95"/>
  <c r="L50" i="95"/>
  <c r="F57" i="95"/>
  <c r="Q13" i="95"/>
  <c r="Q14" i="95"/>
  <c r="G55" i="95"/>
  <c r="H57" i="95"/>
  <c r="L46" i="95"/>
  <c r="N48" i="95"/>
  <c r="M50" i="95"/>
  <c r="N51" i="95"/>
  <c r="L53" i="95"/>
  <c r="J57" i="95"/>
  <c r="T17" i="95"/>
  <c r="L18" i="95"/>
  <c r="U18" i="95"/>
  <c r="M19" i="95"/>
  <c r="L36" i="95"/>
  <c r="P36" i="95"/>
  <c r="U36" i="95"/>
  <c r="M37" i="95"/>
  <c r="Q37" i="95"/>
  <c r="N38" i="95"/>
  <c r="S38" i="95"/>
  <c r="H56" i="95"/>
  <c r="S17" i="95"/>
  <c r="T18" i="95"/>
  <c r="U19" i="95"/>
  <c r="T36" i="95"/>
  <c r="U37" i="95"/>
  <c r="G56" i="95"/>
  <c r="M36" i="95"/>
  <c r="Q36" i="95"/>
  <c r="S37" i="95"/>
  <c r="O38" i="95"/>
  <c r="T38" i="95"/>
  <c r="I56" i="95"/>
  <c r="N36" i="95"/>
  <c r="L38" i="95"/>
  <c r="P38" i="95"/>
  <c r="AQ33" i="94"/>
  <c r="AQ15" i="94"/>
  <c r="AQ17" i="94"/>
  <c r="Y33" i="94"/>
  <c r="AC33" i="94"/>
  <c r="AO8" i="94"/>
  <c r="AP10" i="94"/>
  <c r="AP11" i="94"/>
  <c r="AO16" i="94"/>
  <c r="AQ19" i="94"/>
  <c r="AQ21" i="94"/>
  <c r="AQ23" i="94"/>
  <c r="AQ24" i="94"/>
  <c r="AO27" i="94"/>
  <c r="AO31" i="94"/>
  <c r="AJ32" i="94"/>
  <c r="X33" i="94"/>
  <c r="AP22" i="94"/>
  <c r="AQ31" i="94"/>
  <c r="AQ7" i="94"/>
  <c r="AQ9" i="94"/>
  <c r="AQ10" i="94"/>
  <c r="AP15" i="94"/>
  <c r="AP16" i="94"/>
  <c r="AP31" i="94"/>
  <c r="AO33" i="94"/>
  <c r="AP33" i="94"/>
  <c r="AP14" i="94"/>
  <c r="AQ14" i="94"/>
  <c r="AP18" i="94"/>
  <c r="AQ18" i="94"/>
  <c r="AO21" i="94"/>
  <c r="AP21" i="94"/>
  <c r="AO22" i="94"/>
  <c r="AO26" i="94"/>
  <c r="AP30" i="94"/>
  <c r="AQ30" i="94"/>
  <c r="AI32" i="94"/>
  <c r="M32" i="94"/>
  <c r="J33" i="94"/>
  <c r="AP8" i="94"/>
  <c r="AO9" i="94"/>
  <c r="AO10" i="94"/>
  <c r="AP17" i="94"/>
  <c r="AP23" i="94"/>
  <c r="AO24" i="94"/>
  <c r="AP27" i="94"/>
  <c r="N32" i="94"/>
  <c r="K32" i="94"/>
  <c r="K33" i="94" s="1"/>
  <c r="AL32" i="94"/>
  <c r="AO32" i="94" s="1"/>
  <c r="M33" i="94"/>
  <c r="H33" i="94"/>
  <c r="L33" i="94"/>
  <c r="AO11" i="94"/>
  <c r="AQ12" i="94"/>
  <c r="AP13" i="94"/>
  <c r="AO14" i="94"/>
  <c r="AO18" i="94"/>
  <c r="AO20" i="94"/>
  <c r="AQ22" i="94"/>
  <c r="AQ26" i="94"/>
  <c r="AQ28" i="94"/>
  <c r="AP29" i="94"/>
  <c r="AO30" i="94"/>
  <c r="AK32" i="94"/>
  <c r="AO12" i="94"/>
  <c r="I32" i="94"/>
  <c r="I33" i="94" s="1"/>
  <c r="O32" i="94"/>
  <c r="AE32" i="94"/>
  <c r="AN32" i="94"/>
  <c r="AP48" i="94"/>
  <c r="AQ53" i="94"/>
  <c r="AO55" i="94"/>
  <c r="O62" i="94"/>
  <c r="AP83" i="94"/>
  <c r="AQ88" i="94"/>
  <c r="AO90" i="94"/>
  <c r="AK96" i="94"/>
  <c r="AK62" i="94"/>
  <c r="Z62" i="94"/>
  <c r="Z63" i="94" s="1"/>
  <c r="AM32" i="94"/>
  <c r="AF32" i="94"/>
  <c r="Z32" i="94"/>
  <c r="Z33" i="94" s="1"/>
  <c r="AG32" i="94"/>
  <c r="AQ49" i="94"/>
  <c r="M62" i="94"/>
  <c r="M63" i="94" s="1"/>
  <c r="P62" i="94"/>
  <c r="AO63" i="94"/>
  <c r="P96" i="94"/>
  <c r="AL96" i="94"/>
  <c r="AA96" i="94"/>
  <c r="AA97" i="94" s="1"/>
  <c r="AE96" i="94"/>
  <c r="AP97" i="94"/>
  <c r="AP9" i="94"/>
  <c r="AB32" i="94"/>
  <c r="AB33" i="94" s="1"/>
  <c r="AP40" i="94"/>
  <c r="AQ45" i="94"/>
  <c r="AO47" i="94"/>
  <c r="AP56" i="94"/>
  <c r="AQ61" i="94"/>
  <c r="AJ62" i="94"/>
  <c r="AN62" i="94"/>
  <c r="AG62" i="94"/>
  <c r="AP75" i="94"/>
  <c r="AQ80" i="94"/>
  <c r="AO82" i="94"/>
  <c r="AP91" i="94"/>
  <c r="Y62" i="94"/>
  <c r="Y63" i="94" s="1"/>
  <c r="AC62" i="94"/>
  <c r="AC63" i="94" s="1"/>
  <c r="AI62" i="94"/>
  <c r="AM62" i="94"/>
  <c r="Z96" i="94"/>
  <c r="Z97" i="94" s="1"/>
  <c r="AN96" i="94"/>
  <c r="N96" i="94"/>
  <c r="AF96" i="94"/>
  <c r="AQ76" i="36"/>
  <c r="AQ88" i="36"/>
  <c r="AP75" i="36"/>
  <c r="AP76" i="36"/>
  <c r="AP85" i="36"/>
  <c r="AP86" i="36"/>
  <c r="AP87" i="36"/>
  <c r="AP88" i="36"/>
  <c r="AO81" i="36"/>
  <c r="AO82" i="36"/>
  <c r="AO83" i="36"/>
  <c r="AO93" i="36"/>
  <c r="AQ14" i="36"/>
  <c r="AQ12" i="36"/>
  <c r="AO7" i="36"/>
  <c r="AP27" i="36"/>
  <c r="AQ40" i="36"/>
  <c r="AQ45" i="36"/>
  <c r="AO19" i="36"/>
  <c r="AP79" i="36"/>
  <c r="AQ79" i="36"/>
  <c r="AQ80" i="36"/>
  <c r="AP83" i="36"/>
  <c r="AQ91" i="36"/>
  <c r="AP19" i="36"/>
  <c r="AO12" i="36"/>
  <c r="AP10" i="36"/>
  <c r="AO33" i="36"/>
  <c r="AP24" i="36"/>
  <c r="AO23" i="36"/>
  <c r="AO21" i="36"/>
  <c r="AQ71" i="36"/>
  <c r="AQ74" i="36"/>
  <c r="AO84" i="36"/>
  <c r="AO86" i="36"/>
  <c r="AO90" i="36"/>
  <c r="P96" i="36"/>
  <c r="AP93" i="36"/>
  <c r="AQ18" i="36"/>
  <c r="AP15" i="36"/>
  <c r="AP11" i="36"/>
  <c r="AQ10" i="36"/>
  <c r="AO9" i="36"/>
  <c r="AP31" i="36"/>
  <c r="AO24" i="36"/>
  <c r="AP21" i="36"/>
  <c r="I97" i="36"/>
  <c r="M97" i="36"/>
  <c r="X97" i="36"/>
  <c r="AB97" i="36"/>
  <c r="AO69" i="36"/>
  <c r="AO70" i="36"/>
  <c r="AO74" i="36"/>
  <c r="AO52" i="36"/>
  <c r="AP40" i="36"/>
  <c r="AP45" i="36"/>
  <c r="AQ46" i="36"/>
  <c r="AQ47" i="36"/>
  <c r="AQ48" i="36"/>
  <c r="AQ51" i="36"/>
  <c r="AP14" i="36"/>
  <c r="AQ8" i="36"/>
  <c r="AP28" i="36"/>
  <c r="AO27" i="36"/>
  <c r="AQ26" i="36"/>
  <c r="AO25" i="36"/>
  <c r="AQ24" i="36"/>
  <c r="AO20" i="36"/>
  <c r="AP41" i="36"/>
  <c r="AO56" i="36"/>
  <c r="AO57" i="36"/>
  <c r="AO58" i="36"/>
  <c r="AO61" i="36"/>
  <c r="AL62" i="36"/>
  <c r="AQ63" i="36"/>
  <c r="AP69" i="36"/>
  <c r="AO76" i="36"/>
  <c r="AO77" i="36"/>
  <c r="AQ82" i="36"/>
  <c r="AQ84" i="36"/>
  <c r="AQ85" i="36"/>
  <c r="AQ86" i="36"/>
  <c r="AQ87" i="36"/>
  <c r="AP89" i="36"/>
  <c r="AQ89" i="36"/>
  <c r="AP91" i="36"/>
  <c r="AP92" i="36"/>
  <c r="AF96" i="36"/>
  <c r="AO97" i="36"/>
  <c r="AM32" i="36"/>
  <c r="AP17" i="36"/>
  <c r="K97" i="36"/>
  <c r="Z97" i="36"/>
  <c r="AQ7" i="36"/>
  <c r="AO29" i="36"/>
  <c r="AQ25" i="36"/>
  <c r="AQ23" i="36"/>
  <c r="AP22" i="36"/>
  <c r="AO22" i="36"/>
  <c r="AO40" i="36"/>
  <c r="AO41" i="36"/>
  <c r="AO44" i="36"/>
  <c r="AO45" i="36"/>
  <c r="AQ53" i="36"/>
  <c r="AQ70" i="36"/>
  <c r="AQ75" i="36"/>
  <c r="AP80" i="36"/>
  <c r="AP81" i="36"/>
  <c r="AP82" i="36"/>
  <c r="AO87" i="36"/>
  <c r="AQ92" i="36"/>
  <c r="AP97" i="36"/>
  <c r="AQ50" i="36"/>
  <c r="AP42" i="36"/>
  <c r="AP43" i="36"/>
  <c r="AO48" i="36"/>
  <c r="AO49" i="36"/>
  <c r="AO50" i="36"/>
  <c r="AQ55" i="36"/>
  <c r="AP60" i="36"/>
  <c r="AP61" i="36"/>
  <c r="O62" i="36"/>
  <c r="H63" i="36"/>
  <c r="L63" i="36"/>
  <c r="AQ41" i="36"/>
  <c r="AQ42" i="36"/>
  <c r="AQ43" i="36"/>
  <c r="AP47" i="36"/>
  <c r="AP49" i="36"/>
  <c r="AQ59" i="36"/>
  <c r="AQ60" i="36"/>
  <c r="AQ61" i="36"/>
  <c r="AJ32" i="36"/>
  <c r="AA63" i="36"/>
  <c r="AJ62" i="36"/>
  <c r="AQ13" i="36"/>
  <c r="AO11" i="36"/>
  <c r="AP9" i="36"/>
  <c r="AQ30" i="36"/>
  <c r="AO28" i="36"/>
  <c r="AQ20" i="36"/>
  <c r="AO43" i="36"/>
  <c r="AQ52" i="36"/>
  <c r="AK62" i="36"/>
  <c r="Y97" i="36"/>
  <c r="AO92" i="36"/>
  <c r="AO18" i="36"/>
  <c r="AQ17" i="36"/>
  <c r="AO15" i="36"/>
  <c r="AP13" i="36"/>
  <c r="AO13" i="36"/>
  <c r="AQ11" i="36"/>
  <c r="AP33" i="36"/>
  <c r="AP30" i="36"/>
  <c r="AO30" i="36"/>
  <c r="AQ28" i="36"/>
  <c r="AP23" i="36"/>
  <c r="AQ21" i="36"/>
  <c r="AP44" i="36"/>
  <c r="AQ44" i="36"/>
  <c r="AO46" i="36"/>
  <c r="AQ49" i="36"/>
  <c r="AP50" i="36"/>
  <c r="AO51" i="36"/>
  <c r="AP54" i="36"/>
  <c r="AQ56" i="36"/>
  <c r="AQ57" i="36"/>
  <c r="AO59" i="36"/>
  <c r="N62" i="36"/>
  <c r="K63" i="36"/>
  <c r="AO63" i="36"/>
  <c r="AQ69" i="36"/>
  <c r="AP70" i="36"/>
  <c r="AO71" i="36"/>
  <c r="AP77" i="36"/>
  <c r="AP78" i="36"/>
  <c r="AO79" i="36"/>
  <c r="AQ81" i="36"/>
  <c r="AO88" i="36"/>
  <c r="AO89" i="36"/>
  <c r="N96" i="36"/>
  <c r="O96" i="36"/>
  <c r="AI96" i="36"/>
  <c r="AN32" i="36"/>
  <c r="J63" i="36"/>
  <c r="AN62" i="36"/>
  <c r="AP18" i="36"/>
  <c r="AQ16" i="36"/>
  <c r="AO14" i="36"/>
  <c r="AQ33" i="36"/>
  <c r="AO31" i="36"/>
  <c r="AP26" i="36"/>
  <c r="M63" i="36"/>
  <c r="AP48" i="36"/>
  <c r="AC97" i="36"/>
  <c r="AQ90" i="36"/>
  <c r="AL96" i="36"/>
  <c r="AO17" i="36"/>
  <c r="AQ15" i="36"/>
  <c r="AP8" i="36"/>
  <c r="AP25" i="36"/>
  <c r="AQ22" i="36"/>
  <c r="AO42" i="36"/>
  <c r="AP46" i="36"/>
  <c r="AO47" i="36"/>
  <c r="AP51" i="36"/>
  <c r="AP52" i="36"/>
  <c r="AO53" i="36"/>
  <c r="AQ54" i="36"/>
  <c r="AO55" i="36"/>
  <c r="AQ58" i="36"/>
  <c r="AP59" i="36"/>
  <c r="AO60" i="36"/>
  <c r="AF62" i="36"/>
  <c r="AB63" i="36"/>
  <c r="AP63" i="36"/>
  <c r="H97" i="36"/>
  <c r="L97" i="36"/>
  <c r="AP71" i="36"/>
  <c r="AP74" i="36"/>
  <c r="AO75" i="36"/>
  <c r="AQ77" i="36"/>
  <c r="AQ78" i="36"/>
  <c r="AO80" i="36"/>
  <c r="AQ83" i="36"/>
  <c r="AP84" i="36"/>
  <c r="AO85" i="36"/>
  <c r="AP90" i="36"/>
  <c r="AO91" i="36"/>
  <c r="AQ93" i="36"/>
  <c r="AG96" i="36"/>
  <c r="AM96" i="36"/>
  <c r="AQ97" i="36"/>
  <c r="AE96" i="36"/>
  <c r="AJ96" i="36"/>
  <c r="AN96" i="36"/>
  <c r="J97" i="36"/>
  <c r="AA97" i="36"/>
  <c r="AK96" i="36"/>
  <c r="P62" i="36"/>
  <c r="Y63" i="36"/>
  <c r="AC63" i="36"/>
  <c r="AI62" i="36"/>
  <c r="AM62" i="36"/>
  <c r="AG62" i="36"/>
  <c r="I63" i="36"/>
  <c r="Z63" i="36"/>
  <c r="O32" i="36"/>
  <c r="AF32" i="36"/>
  <c r="I33" i="36"/>
  <c r="M33" i="36"/>
  <c r="Y33" i="36"/>
  <c r="AA33" i="36"/>
  <c r="Z33" i="36"/>
  <c r="AG32" i="36"/>
  <c r="X33" i="36"/>
  <c r="AE32" i="36"/>
  <c r="L32" i="36"/>
  <c r="L33" i="36" s="1"/>
  <c r="AC32" i="36"/>
  <c r="AC33" i="36" s="1"/>
  <c r="AB32" i="36"/>
  <c r="AB33" i="36" s="1"/>
  <c r="U18" i="71"/>
  <c r="U17" i="71"/>
  <c r="Q18" i="71"/>
  <c r="N16" i="71"/>
  <c r="M16" i="71"/>
  <c r="Q32" i="71"/>
  <c r="N34" i="71"/>
  <c r="U38" i="71"/>
  <c r="N32" i="71"/>
  <c r="T36" i="71"/>
  <c r="U19" i="71"/>
  <c r="Q33" i="71"/>
  <c r="Q34" i="71"/>
  <c r="Q38" i="71"/>
  <c r="U36" i="71"/>
  <c r="T37" i="71"/>
  <c r="N33" i="71"/>
  <c r="S36" i="71"/>
  <c r="U37" i="71"/>
  <c r="S38" i="71"/>
  <c r="M36" i="71"/>
  <c r="Q36" i="71"/>
  <c r="S37" i="71"/>
  <c r="T38" i="71"/>
  <c r="P16" i="71"/>
  <c r="O16" i="71"/>
  <c r="P82" i="86"/>
  <c r="P31" i="86"/>
  <c r="Q37" i="93"/>
  <c r="P81" i="86"/>
  <c r="M57" i="98" l="1"/>
  <c r="AO96" i="101"/>
  <c r="AQ96" i="101"/>
  <c r="AP96" i="101"/>
  <c r="M56" i="98"/>
  <c r="AO62" i="99"/>
  <c r="L56" i="100"/>
  <c r="N57" i="71"/>
  <c r="AP62" i="99"/>
  <c r="AQ62" i="99"/>
  <c r="N55" i="71"/>
  <c r="AO96" i="99"/>
  <c r="AP32" i="97"/>
  <c r="L57" i="100"/>
  <c r="L55" i="100"/>
  <c r="N56" i="100"/>
  <c r="N56" i="98"/>
  <c r="L55" i="98"/>
  <c r="N55" i="98"/>
  <c r="M55" i="98"/>
  <c r="L55" i="96"/>
  <c r="N56" i="71"/>
  <c r="N55" i="100"/>
  <c r="L56" i="98"/>
  <c r="N57" i="98"/>
  <c r="M55" i="96"/>
  <c r="L56" i="96"/>
  <c r="N55" i="96"/>
  <c r="M56" i="96"/>
  <c r="M57" i="95"/>
  <c r="M55" i="71"/>
  <c r="AQ62" i="101"/>
  <c r="M55" i="100"/>
  <c r="AQ32" i="97"/>
  <c r="AP96" i="94"/>
  <c r="AP32" i="94"/>
  <c r="N56" i="95"/>
  <c r="M56" i="95"/>
  <c r="L55" i="95"/>
  <c r="M55" i="95"/>
  <c r="L57" i="95"/>
  <c r="M56" i="71"/>
  <c r="M57" i="71"/>
  <c r="AQ32" i="101"/>
  <c r="AO32" i="101"/>
  <c r="AO62" i="101"/>
  <c r="AP62" i="101"/>
  <c r="AP32" i="101"/>
  <c r="AQ96" i="99"/>
  <c r="AP96" i="99"/>
  <c r="AQ32" i="99"/>
  <c r="AO96" i="97"/>
  <c r="AP96" i="97"/>
  <c r="AO62" i="97"/>
  <c r="AP62" i="97"/>
  <c r="AO62" i="94"/>
  <c r="AO96" i="94"/>
  <c r="M56" i="100"/>
  <c r="L57" i="98"/>
  <c r="L56" i="95"/>
  <c r="AO32" i="99"/>
  <c r="AP32" i="99"/>
  <c r="AQ96" i="97"/>
  <c r="AO32" i="97"/>
  <c r="AQ62" i="97"/>
  <c r="N57" i="95"/>
  <c r="N55" i="95"/>
  <c r="AQ32" i="94"/>
  <c r="AP62" i="94"/>
  <c r="AQ96" i="94"/>
  <c r="AQ62" i="94"/>
  <c r="AO62" i="36"/>
  <c r="AP32" i="36"/>
  <c r="AO96" i="36"/>
  <c r="AQ62" i="36"/>
  <c r="AP96" i="36"/>
  <c r="AP62" i="36"/>
  <c r="AQ96" i="36"/>
  <c r="Q16" i="71"/>
  <c r="S41" i="91"/>
  <c r="J33" i="93"/>
  <c r="I33" i="93"/>
  <c r="N59" i="70"/>
  <c r="O59" i="70"/>
  <c r="L59" i="70"/>
  <c r="F59" i="70"/>
  <c r="O38" i="93"/>
  <c r="P38" i="93"/>
  <c r="Q6" i="67"/>
  <c r="V42" i="91"/>
  <c r="V43" i="91"/>
  <c r="V44" i="91"/>
  <c r="BE51" i="91"/>
  <c r="BE52" i="91"/>
  <c r="BE61" i="91"/>
  <c r="BE62" i="91"/>
  <c r="R67" i="91"/>
  <c r="R66" i="91"/>
  <c r="R65" i="91"/>
  <c r="Q64" i="91"/>
  <c r="Q65" i="91"/>
  <c r="Q66" i="91"/>
  <c r="Q67" i="91"/>
  <c r="S30" i="91"/>
  <c r="S31" i="91"/>
  <c r="S32" i="91"/>
  <c r="S33" i="91"/>
  <c r="S34" i="91"/>
  <c r="S35" i="91"/>
  <c r="S36" i="91"/>
  <c r="S37" i="91"/>
  <c r="S38" i="91"/>
  <c r="S39" i="91"/>
  <c r="S40" i="91"/>
  <c r="S29" i="91"/>
  <c r="R42" i="91"/>
  <c r="R43" i="91"/>
  <c r="R44" i="91"/>
  <c r="R45" i="91"/>
  <c r="Q45" i="91"/>
  <c r="Q43" i="91"/>
  <c r="Q44" i="91"/>
  <c r="Q42" i="91"/>
  <c r="BE8" i="91"/>
  <c r="BE9" i="91"/>
  <c r="BE10" i="91"/>
  <c r="BE11" i="91"/>
  <c r="BE12" i="91"/>
  <c r="BE13" i="91"/>
  <c r="BE14" i="91"/>
  <c r="BE15" i="91"/>
  <c r="BE16" i="91"/>
  <c r="BE17" i="91"/>
  <c r="BE18" i="91"/>
  <c r="BE7" i="91"/>
  <c r="S8" i="91"/>
  <c r="S9" i="91"/>
  <c r="S10" i="91"/>
  <c r="S11" i="91"/>
  <c r="S12" i="91"/>
  <c r="S13" i="91"/>
  <c r="S14" i="91"/>
  <c r="S15" i="91"/>
  <c r="S16" i="91"/>
  <c r="S17" i="91"/>
  <c r="S18" i="91"/>
  <c r="S7" i="91"/>
  <c r="R23" i="91"/>
  <c r="R22" i="91"/>
  <c r="Q20" i="91"/>
  <c r="Q21" i="91"/>
  <c r="Q22" i="91"/>
  <c r="Q23" i="91"/>
  <c r="Y7" i="87"/>
  <c r="S20" i="87"/>
  <c r="W7" i="87"/>
  <c r="W18" i="87"/>
  <c r="S45" i="91" l="1"/>
  <c r="S67" i="91"/>
  <c r="S23" i="91"/>
  <c r="S65" i="91"/>
  <c r="S66" i="91"/>
  <c r="S44" i="91"/>
  <c r="S22" i="91"/>
  <c r="S63" i="91"/>
  <c r="S42" i="91"/>
  <c r="P59" i="70"/>
  <c r="S21" i="91"/>
  <c r="Q38" i="93"/>
  <c r="BE63" i="91"/>
  <c r="S43" i="91"/>
  <c r="N56" i="70"/>
  <c r="O56" i="70"/>
  <c r="N57" i="70"/>
  <c r="O57" i="70"/>
  <c r="N58" i="70"/>
  <c r="O58" i="70"/>
  <c r="N60" i="70"/>
  <c r="O60" i="70"/>
  <c r="L56" i="70"/>
  <c r="L57" i="70"/>
  <c r="L58" i="70"/>
  <c r="L60" i="70"/>
  <c r="F55" i="70"/>
  <c r="F56" i="70"/>
  <c r="F57" i="70"/>
  <c r="F58" i="70"/>
  <c r="F60" i="70"/>
  <c r="N88" i="68"/>
  <c r="O88" i="68"/>
  <c r="N89" i="68"/>
  <c r="O89" i="68"/>
  <c r="L88" i="68"/>
  <c r="F88" i="68"/>
  <c r="B64" i="91"/>
  <c r="J53" i="2"/>
  <c r="I53" i="2"/>
  <c r="C10" i="93"/>
  <c r="D10" i="93"/>
  <c r="R29" i="87"/>
  <c r="R31" i="87"/>
  <c r="S31" i="87"/>
  <c r="S29" i="87"/>
  <c r="R20" i="87"/>
  <c r="Q18" i="87"/>
  <c r="R18" i="87"/>
  <c r="S18" i="87"/>
  <c r="R10" i="87"/>
  <c r="S10" i="87"/>
  <c r="R9" i="87"/>
  <c r="S9" i="87"/>
  <c r="Q7" i="87"/>
  <c r="R7" i="87"/>
  <c r="S7" i="87"/>
  <c r="L55" i="70"/>
  <c r="N55" i="70"/>
  <c r="O55" i="70"/>
  <c r="I61" i="86"/>
  <c r="H61" i="86"/>
  <c r="B32" i="86"/>
  <c r="C32" i="86"/>
  <c r="N90" i="68"/>
  <c r="O90" i="68"/>
  <c r="L83" i="68"/>
  <c r="L86" i="68"/>
  <c r="L87" i="68"/>
  <c r="L89" i="68"/>
  <c r="L90" i="68"/>
  <c r="L91" i="68"/>
  <c r="F83" i="68"/>
  <c r="F86" i="68"/>
  <c r="F87" i="68"/>
  <c r="F89" i="68"/>
  <c r="F90" i="68"/>
  <c r="F91" i="68"/>
  <c r="F92" i="68"/>
  <c r="L30" i="68"/>
  <c r="N30" i="68"/>
  <c r="O30" i="68"/>
  <c r="L31" i="68"/>
  <c r="N31" i="68"/>
  <c r="O31" i="68"/>
  <c r="F30" i="68"/>
  <c r="N53" i="66"/>
  <c r="O53" i="66"/>
  <c r="L53" i="66"/>
  <c r="F53" i="66"/>
  <c r="E90" i="86"/>
  <c r="E91" i="86"/>
  <c r="E92" i="86"/>
  <c r="E93" i="86"/>
  <c r="E94" i="86"/>
  <c r="F94" i="86"/>
  <c r="F96" i="86"/>
  <c r="I50" i="93"/>
  <c r="J50" i="93"/>
  <c r="I53" i="93"/>
  <c r="J53" i="93"/>
  <c r="S32" i="87"/>
  <c r="S21" i="87"/>
  <c r="BB51" i="92"/>
  <c r="BB52" i="92"/>
  <c r="BB53" i="92"/>
  <c r="BB54" i="92"/>
  <c r="BB55" i="92"/>
  <c r="BB56" i="92"/>
  <c r="BB57" i="92"/>
  <c r="BB58" i="92"/>
  <c r="BB59" i="92"/>
  <c r="BB60" i="92"/>
  <c r="BB61" i="92"/>
  <c r="BB62" i="92"/>
  <c r="BB29" i="92"/>
  <c r="BB30" i="92"/>
  <c r="BB31" i="92"/>
  <c r="BB32" i="92"/>
  <c r="BB33" i="92"/>
  <c r="BB34" i="92"/>
  <c r="BB35" i="92"/>
  <c r="BB36" i="92"/>
  <c r="BB37" i="92"/>
  <c r="BB38" i="92"/>
  <c r="BB39" i="92"/>
  <c r="BB40" i="92"/>
  <c r="BB41" i="92"/>
  <c r="BB19" i="92"/>
  <c r="BB7" i="92"/>
  <c r="BB8" i="92"/>
  <c r="BB9" i="92"/>
  <c r="BB10" i="92"/>
  <c r="BB11" i="92"/>
  <c r="BB12" i="92"/>
  <c r="BB13" i="92"/>
  <c r="BB14" i="92"/>
  <c r="BB15" i="92"/>
  <c r="BB16" i="92"/>
  <c r="BB17" i="92"/>
  <c r="BB18" i="92"/>
  <c r="AI64" i="92"/>
  <c r="AI65" i="92"/>
  <c r="AI66" i="92"/>
  <c r="AI67" i="92"/>
  <c r="O64" i="92"/>
  <c r="BB64" i="92" s="1"/>
  <c r="O65" i="92"/>
  <c r="BB65" i="92" s="1"/>
  <c r="O66" i="92"/>
  <c r="O67" i="92"/>
  <c r="BB67" i="92" s="1"/>
  <c r="AI42" i="92"/>
  <c r="AI43" i="92"/>
  <c r="AI44" i="92"/>
  <c r="AI45" i="92"/>
  <c r="O42" i="92"/>
  <c r="O43" i="92"/>
  <c r="BB43" i="92" s="1"/>
  <c r="O44" i="92"/>
  <c r="BB44" i="92" s="1"/>
  <c r="O45" i="92"/>
  <c r="BB45" i="92" s="1"/>
  <c r="AI20" i="92"/>
  <c r="AI21" i="92"/>
  <c r="AI22" i="92"/>
  <c r="AI23" i="92"/>
  <c r="O20" i="92"/>
  <c r="BB20" i="92" s="1"/>
  <c r="O21" i="92"/>
  <c r="O22" i="92"/>
  <c r="BB22" i="92" s="1"/>
  <c r="O23" i="92"/>
  <c r="BB51" i="91"/>
  <c r="BB52" i="91"/>
  <c r="BB53" i="91"/>
  <c r="BB54" i="91"/>
  <c r="BB55" i="91"/>
  <c r="BB56" i="91"/>
  <c r="BB57" i="91"/>
  <c r="BB58" i="91"/>
  <c r="BB59" i="91"/>
  <c r="BB60" i="91"/>
  <c r="BB61" i="91"/>
  <c r="BB62" i="91"/>
  <c r="AP29" i="91"/>
  <c r="AQ29" i="91"/>
  <c r="AR29" i="91"/>
  <c r="AS29" i="91"/>
  <c r="AT29" i="91"/>
  <c r="AU29" i="91"/>
  <c r="AV29" i="91"/>
  <c r="AW29" i="91"/>
  <c r="AX29" i="91"/>
  <c r="AY29" i="91"/>
  <c r="AZ29" i="91"/>
  <c r="BA29" i="91"/>
  <c r="BB29" i="91"/>
  <c r="AI42" i="91"/>
  <c r="S11" i="87" l="1"/>
  <c r="BB23" i="92"/>
  <c r="P89" i="68"/>
  <c r="P88" i="68"/>
  <c r="P56" i="70"/>
  <c r="P57" i="70"/>
  <c r="P58" i="70"/>
  <c r="S19" i="91"/>
  <c r="BE19" i="91"/>
  <c r="P60" i="70"/>
  <c r="P53" i="66"/>
  <c r="P55" i="70"/>
  <c r="P30" i="68"/>
  <c r="BB42" i="92"/>
  <c r="BB21" i="92"/>
  <c r="BB66" i="92"/>
  <c r="BB63" i="91"/>
  <c r="P90" i="68"/>
  <c r="P31" i="68"/>
  <c r="BB63" i="92"/>
  <c r="BB30" i="91" l="1"/>
  <c r="BB31" i="91"/>
  <c r="BB32" i="91"/>
  <c r="BB33" i="91"/>
  <c r="BB34" i="91"/>
  <c r="BB35" i="91"/>
  <c r="BB36" i="91"/>
  <c r="BB37" i="91"/>
  <c r="BB38" i="91"/>
  <c r="BB39" i="91"/>
  <c r="BB40" i="91"/>
  <c r="AK42" i="91"/>
  <c r="BD42" i="91" s="1"/>
  <c r="AK43" i="91"/>
  <c r="BD43" i="91" s="1"/>
  <c r="AK44" i="91"/>
  <c r="BD44" i="91" s="1"/>
  <c r="AK45" i="91"/>
  <c r="BD45" i="91" s="1"/>
  <c r="BB7" i="91"/>
  <c r="BB8" i="91"/>
  <c r="BB9" i="91"/>
  <c r="BB10" i="91"/>
  <c r="BB11" i="91"/>
  <c r="BB12" i="91"/>
  <c r="BB13" i="91"/>
  <c r="BB14" i="91"/>
  <c r="BB15" i="91"/>
  <c r="BB16" i="91"/>
  <c r="BB17" i="91"/>
  <c r="BB18" i="91"/>
  <c r="AI64" i="91"/>
  <c r="AI65" i="91"/>
  <c r="AI66" i="91"/>
  <c r="AI67" i="91"/>
  <c r="O64" i="91"/>
  <c r="O65" i="91"/>
  <c r="BB65" i="91" s="1"/>
  <c r="O66" i="91"/>
  <c r="BB66" i="91" s="1"/>
  <c r="O67" i="91"/>
  <c r="BB67" i="91" s="1"/>
  <c r="AI43" i="91"/>
  <c r="AI44" i="91"/>
  <c r="AI45" i="91"/>
  <c r="O42" i="91"/>
  <c r="BB42" i="91" s="1"/>
  <c r="O43" i="91"/>
  <c r="BB43" i="91" s="1"/>
  <c r="O44" i="91"/>
  <c r="BB44" i="91" s="1"/>
  <c r="O45" i="91"/>
  <c r="BB45" i="91" s="1"/>
  <c r="BB41" i="91"/>
  <c r="O20" i="91"/>
  <c r="O21" i="91"/>
  <c r="O22" i="91"/>
  <c r="O23" i="91"/>
  <c r="AI20" i="91"/>
  <c r="BB20" i="91" s="1"/>
  <c r="AI21" i="91"/>
  <c r="BB21" i="91" s="1"/>
  <c r="AI22" i="91"/>
  <c r="AI23" i="91"/>
  <c r="BB23" i="91" s="1"/>
  <c r="BB19" i="91"/>
  <c r="N53" i="70"/>
  <c r="O53" i="70"/>
  <c r="N54" i="70"/>
  <c r="O54" i="70"/>
  <c r="L51" i="70"/>
  <c r="L52" i="70"/>
  <c r="L53" i="70"/>
  <c r="L54" i="70"/>
  <c r="F53" i="70"/>
  <c r="F54" i="70"/>
  <c r="B32" i="68"/>
  <c r="C32" i="68"/>
  <c r="H32" i="68"/>
  <c r="I32" i="68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D13" i="93"/>
  <c r="C13" i="93"/>
  <c r="BB64" i="91" l="1"/>
  <c r="AM44" i="91"/>
  <c r="S64" i="91"/>
  <c r="P53" i="70"/>
  <c r="BB22" i="91"/>
  <c r="P54" i="70"/>
  <c r="C30" i="93"/>
  <c r="D30" i="93"/>
  <c r="B94" i="70" l="1"/>
  <c r="C94" i="70"/>
  <c r="H94" i="70"/>
  <c r="I94" i="70"/>
  <c r="L94" i="70" l="1"/>
  <c r="N94" i="70"/>
  <c r="O94" i="70"/>
  <c r="F94" i="70"/>
  <c r="Q20" i="87"/>
  <c r="Q10" i="87"/>
  <c r="R11" i="87" s="1"/>
  <c r="Q9" i="87"/>
  <c r="Q21" i="87"/>
  <c r="Q32" i="87"/>
  <c r="Q31" i="87"/>
  <c r="Q29" i="87"/>
  <c r="BA51" i="92"/>
  <c r="BA52" i="92"/>
  <c r="BA53" i="92"/>
  <c r="BA54" i="92"/>
  <c r="BA55" i="92"/>
  <c r="BA56" i="92"/>
  <c r="BA57" i="92"/>
  <c r="BA58" i="92"/>
  <c r="BA59" i="92"/>
  <c r="BA60" i="92"/>
  <c r="BA61" i="92"/>
  <c r="BA62" i="92"/>
  <c r="BA63" i="92"/>
  <c r="V42" i="92"/>
  <c r="V43" i="92"/>
  <c r="V44" i="92"/>
  <c r="A19" i="92"/>
  <c r="F64" i="66"/>
  <c r="F65" i="66"/>
  <c r="N66" i="66"/>
  <c r="O66" i="66"/>
  <c r="L66" i="66"/>
  <c r="P94" i="70" l="1"/>
  <c r="P66" i="66"/>
  <c r="P59" i="93"/>
  <c r="O59" i="93"/>
  <c r="M59" i="93"/>
  <c r="G59" i="93"/>
  <c r="P58" i="93"/>
  <c r="O58" i="93"/>
  <c r="M58" i="93"/>
  <c r="G58" i="93"/>
  <c r="P57" i="93"/>
  <c r="O57" i="93"/>
  <c r="M57" i="93"/>
  <c r="G57" i="93"/>
  <c r="P56" i="93"/>
  <c r="O56" i="93"/>
  <c r="M56" i="93"/>
  <c r="G56" i="93"/>
  <c r="P55" i="93"/>
  <c r="O55" i="93"/>
  <c r="M55" i="93"/>
  <c r="G55" i="93"/>
  <c r="P54" i="93"/>
  <c r="O54" i="93"/>
  <c r="M54" i="93"/>
  <c r="G54" i="93"/>
  <c r="M53" i="93"/>
  <c r="O53" i="93"/>
  <c r="P52" i="93"/>
  <c r="O52" i="93"/>
  <c r="M52" i="93"/>
  <c r="G52" i="93"/>
  <c r="P51" i="93"/>
  <c r="O51" i="93"/>
  <c r="M51" i="93"/>
  <c r="G51" i="93"/>
  <c r="M50" i="93"/>
  <c r="P49" i="93"/>
  <c r="O49" i="93"/>
  <c r="M49" i="93"/>
  <c r="G49" i="93"/>
  <c r="P48" i="93"/>
  <c r="O48" i="93"/>
  <c r="M48" i="93"/>
  <c r="G48" i="93"/>
  <c r="J47" i="93"/>
  <c r="I47" i="93"/>
  <c r="D47" i="93"/>
  <c r="C47" i="93"/>
  <c r="J46" i="93"/>
  <c r="I46" i="93"/>
  <c r="D46" i="93"/>
  <c r="C46" i="93"/>
  <c r="O45" i="93"/>
  <c r="I45" i="93"/>
  <c r="C45" i="93"/>
  <c r="P39" i="93"/>
  <c r="O39" i="93"/>
  <c r="M39" i="93"/>
  <c r="G39" i="93"/>
  <c r="M38" i="93"/>
  <c r="G38" i="93"/>
  <c r="P36" i="93"/>
  <c r="O36" i="93"/>
  <c r="M36" i="93"/>
  <c r="G36" i="93"/>
  <c r="P35" i="93"/>
  <c r="O35" i="93"/>
  <c r="M35" i="93"/>
  <c r="G35" i="93"/>
  <c r="P34" i="93"/>
  <c r="O34" i="93"/>
  <c r="M34" i="93"/>
  <c r="G34" i="93"/>
  <c r="O33" i="93"/>
  <c r="G33" i="93"/>
  <c r="P32" i="93"/>
  <c r="O32" i="93"/>
  <c r="M32" i="93"/>
  <c r="G32" i="93"/>
  <c r="P31" i="93"/>
  <c r="O31" i="93"/>
  <c r="M31" i="93"/>
  <c r="G31" i="93"/>
  <c r="J30" i="93"/>
  <c r="P30" i="93" s="1"/>
  <c r="I30" i="93"/>
  <c r="G30" i="93"/>
  <c r="C40" i="93"/>
  <c r="P29" i="93"/>
  <c r="O29" i="93"/>
  <c r="M29" i="93"/>
  <c r="G29" i="93"/>
  <c r="P28" i="93"/>
  <c r="O28" i="93"/>
  <c r="M28" i="93"/>
  <c r="G28" i="93"/>
  <c r="J27" i="93"/>
  <c r="I27" i="93"/>
  <c r="D27" i="93"/>
  <c r="C27" i="93"/>
  <c r="P26" i="93"/>
  <c r="P46" i="93" s="1"/>
  <c r="O26" i="93"/>
  <c r="O46" i="93" s="1"/>
  <c r="L26" i="93"/>
  <c r="K26" i="93"/>
  <c r="J26" i="93"/>
  <c r="I26" i="93"/>
  <c r="F26" i="93"/>
  <c r="E26" i="93"/>
  <c r="D26" i="93"/>
  <c r="L46" i="93" s="1"/>
  <c r="C26" i="93"/>
  <c r="K46" i="93" s="1"/>
  <c r="Q25" i="93"/>
  <c r="Q45" i="93" s="1"/>
  <c r="O25" i="93"/>
  <c r="M25" i="93"/>
  <c r="K25" i="93"/>
  <c r="I25" i="93"/>
  <c r="G25" i="93"/>
  <c r="G45" i="93" s="1"/>
  <c r="M45" i="93" s="1"/>
  <c r="E25" i="93"/>
  <c r="C25" i="93"/>
  <c r="E45" i="93" s="1"/>
  <c r="P19" i="93"/>
  <c r="O19" i="93"/>
  <c r="M19" i="93"/>
  <c r="G19" i="93"/>
  <c r="P18" i="93"/>
  <c r="O18" i="93"/>
  <c r="M18" i="93"/>
  <c r="G18" i="93"/>
  <c r="P17" i="93"/>
  <c r="O17" i="93"/>
  <c r="M17" i="93"/>
  <c r="G17" i="93"/>
  <c r="P16" i="93"/>
  <c r="O16" i="93"/>
  <c r="M16" i="93"/>
  <c r="G16" i="93"/>
  <c r="P15" i="93"/>
  <c r="O15" i="93"/>
  <c r="M15" i="93"/>
  <c r="G15" i="93"/>
  <c r="P14" i="93"/>
  <c r="O14" i="93"/>
  <c r="M14" i="93"/>
  <c r="G14" i="93"/>
  <c r="J13" i="93"/>
  <c r="I13" i="93"/>
  <c r="G13" i="93"/>
  <c r="P12" i="93"/>
  <c r="O12" i="93"/>
  <c r="M12" i="93"/>
  <c r="G12" i="93"/>
  <c r="P11" i="93"/>
  <c r="O11" i="93"/>
  <c r="M11" i="93"/>
  <c r="G11" i="93"/>
  <c r="J10" i="93"/>
  <c r="I10" i="93"/>
  <c r="P9" i="93"/>
  <c r="O9" i="93"/>
  <c r="M9" i="93"/>
  <c r="G9" i="93"/>
  <c r="P8" i="93"/>
  <c r="O8" i="93"/>
  <c r="M8" i="93"/>
  <c r="G8" i="93"/>
  <c r="J7" i="93"/>
  <c r="I7" i="93"/>
  <c r="D7" i="93"/>
  <c r="C7" i="93"/>
  <c r="P6" i="93"/>
  <c r="O6" i="93"/>
  <c r="L6" i="93"/>
  <c r="J6" i="93"/>
  <c r="I6" i="93"/>
  <c r="F6" i="93"/>
  <c r="E6" i="93"/>
  <c r="K6" i="93" s="1"/>
  <c r="Q5" i="93"/>
  <c r="O5" i="93"/>
  <c r="M5" i="93"/>
  <c r="K5" i="93"/>
  <c r="I5" i="93"/>
  <c r="E5" i="93"/>
  <c r="C60" i="93" l="1"/>
  <c r="E52" i="93" s="1"/>
  <c r="M33" i="93"/>
  <c r="I40" i="93"/>
  <c r="K33" i="93" s="1"/>
  <c r="Q34" i="93"/>
  <c r="Q35" i="93"/>
  <c r="Q32" i="93"/>
  <c r="M13" i="93"/>
  <c r="P47" i="93"/>
  <c r="Q17" i="93"/>
  <c r="Q18" i="93"/>
  <c r="Q19" i="93"/>
  <c r="Q12" i="93"/>
  <c r="Q11" i="93"/>
  <c r="Q52" i="93"/>
  <c r="Q51" i="93"/>
  <c r="I60" i="93"/>
  <c r="K53" i="93" s="1"/>
  <c r="Q59" i="93"/>
  <c r="Q56" i="93"/>
  <c r="Q58" i="93"/>
  <c r="G53" i="93"/>
  <c r="P50" i="93"/>
  <c r="Q31" i="93"/>
  <c r="Q28" i="93"/>
  <c r="G10" i="93"/>
  <c r="O7" i="93"/>
  <c r="Q55" i="93"/>
  <c r="Q57" i="93"/>
  <c r="J60" i="93"/>
  <c r="L48" i="93" s="1"/>
  <c r="Q48" i="93"/>
  <c r="Q49" i="93"/>
  <c r="Q54" i="93"/>
  <c r="G50" i="93"/>
  <c r="G47" i="93"/>
  <c r="O47" i="93"/>
  <c r="Q39" i="93"/>
  <c r="Q36" i="93"/>
  <c r="J40" i="93"/>
  <c r="L27" i="93" s="1"/>
  <c r="M30" i="93"/>
  <c r="P27" i="93"/>
  <c r="G27" i="93"/>
  <c r="O27" i="93"/>
  <c r="Q29" i="93"/>
  <c r="O13" i="93"/>
  <c r="Q16" i="93"/>
  <c r="M10" i="93"/>
  <c r="K13" i="93"/>
  <c r="L17" i="93"/>
  <c r="Q9" i="93"/>
  <c r="Q8" i="93"/>
  <c r="Q14" i="93"/>
  <c r="Q15" i="93"/>
  <c r="P10" i="93"/>
  <c r="E7" i="93"/>
  <c r="G7" i="93"/>
  <c r="E36" i="93"/>
  <c r="E32" i="93"/>
  <c r="E28" i="93"/>
  <c r="E35" i="93"/>
  <c r="E31" i="93"/>
  <c r="E37" i="93"/>
  <c r="E40" i="93"/>
  <c r="E34" i="93"/>
  <c r="E29" i="93"/>
  <c r="E39" i="93"/>
  <c r="E38" i="93"/>
  <c r="E27" i="93"/>
  <c r="E16" i="93"/>
  <c r="E12" i="93"/>
  <c r="E8" i="93"/>
  <c r="E9" i="93"/>
  <c r="E15" i="93"/>
  <c r="E11" i="93"/>
  <c r="E19" i="93"/>
  <c r="E14" i="93"/>
  <c r="E18" i="93"/>
  <c r="E17" i="93"/>
  <c r="E13" i="93"/>
  <c r="E46" i="93"/>
  <c r="M7" i="93"/>
  <c r="E10" i="93"/>
  <c r="O10" i="93"/>
  <c r="P13" i="93"/>
  <c r="M27" i="93"/>
  <c r="E30" i="93"/>
  <c r="O30" i="93"/>
  <c r="Q30" i="93" s="1"/>
  <c r="P33" i="93"/>
  <c r="Q33" i="93" s="1"/>
  <c r="F46" i="93"/>
  <c r="M47" i="93"/>
  <c r="O50" i="93"/>
  <c r="P53" i="93"/>
  <c r="Q53" i="93" s="1"/>
  <c r="D40" i="93"/>
  <c r="F30" i="93" s="1"/>
  <c r="K45" i="93"/>
  <c r="D60" i="93"/>
  <c r="E33" i="93"/>
  <c r="P7" i="93"/>
  <c r="AR63" i="91"/>
  <c r="AV63" i="91"/>
  <c r="AM63" i="91"/>
  <c r="AO63" i="91"/>
  <c r="AS41" i="91"/>
  <c r="AY41" i="91"/>
  <c r="AP19" i="91"/>
  <c r="AT19" i="91"/>
  <c r="AX19" i="91"/>
  <c r="AP63" i="91"/>
  <c r="AS63" i="91"/>
  <c r="AT63" i="91"/>
  <c r="AY63" i="91"/>
  <c r="AT41" i="91"/>
  <c r="AU41" i="91"/>
  <c r="AR19" i="91"/>
  <c r="AU19" i="91"/>
  <c r="AZ19" i="91"/>
  <c r="F70" i="70"/>
  <c r="F71" i="70"/>
  <c r="L70" i="70"/>
  <c r="L71" i="70"/>
  <c r="N70" i="70"/>
  <c r="O70" i="70"/>
  <c r="N71" i="70"/>
  <c r="O71" i="70"/>
  <c r="AH67" i="92"/>
  <c r="AG67" i="92"/>
  <c r="AF67" i="92"/>
  <c r="AE67" i="92"/>
  <c r="AD67" i="92"/>
  <c r="AC67" i="92"/>
  <c r="AB67" i="92"/>
  <c r="AA67" i="92"/>
  <c r="Z67" i="92"/>
  <c r="Y67" i="92"/>
  <c r="X67" i="92"/>
  <c r="W67" i="92"/>
  <c r="V67" i="92"/>
  <c r="R67" i="92"/>
  <c r="Q67" i="92"/>
  <c r="BD67" i="92" s="1"/>
  <c r="N67" i="92"/>
  <c r="M67" i="92"/>
  <c r="L67" i="92"/>
  <c r="K67" i="92"/>
  <c r="J67" i="92"/>
  <c r="I67" i="92"/>
  <c r="H67" i="92"/>
  <c r="G67" i="92"/>
  <c r="F67" i="92"/>
  <c r="E67" i="92"/>
  <c r="D67" i="92"/>
  <c r="C67" i="92"/>
  <c r="B67" i="92"/>
  <c r="AH66" i="92"/>
  <c r="AG66" i="92"/>
  <c r="AF66" i="92"/>
  <c r="AY66" i="92" s="1"/>
  <c r="AE66" i="92"/>
  <c r="AD66" i="92"/>
  <c r="AC66" i="92"/>
  <c r="AB66" i="92"/>
  <c r="AU66" i="92" s="1"/>
  <c r="AA66" i="92"/>
  <c r="Z66" i="92"/>
  <c r="Y66" i="92"/>
  <c r="X66" i="92"/>
  <c r="AQ66" i="92" s="1"/>
  <c r="W66" i="92"/>
  <c r="V66" i="92"/>
  <c r="R66" i="92"/>
  <c r="Q66" i="92"/>
  <c r="BD66" i="92" s="1"/>
  <c r="N66" i="92"/>
  <c r="M66" i="92"/>
  <c r="L66" i="92"/>
  <c r="K66" i="92"/>
  <c r="J66" i="92"/>
  <c r="I66" i="92"/>
  <c r="H66" i="92"/>
  <c r="G66" i="92"/>
  <c r="F66" i="92"/>
  <c r="E66" i="92"/>
  <c r="D66" i="92"/>
  <c r="C66" i="92"/>
  <c r="B66" i="92"/>
  <c r="AH65" i="92"/>
  <c r="AG65" i="92"/>
  <c r="AF65" i="92"/>
  <c r="AE65" i="92"/>
  <c r="AD65" i="92"/>
  <c r="AC65" i="92"/>
  <c r="AB65" i="92"/>
  <c r="AA65" i="92"/>
  <c r="Z65" i="92"/>
  <c r="Y65" i="92"/>
  <c r="X65" i="92"/>
  <c r="W65" i="92"/>
  <c r="V65" i="92"/>
  <c r="R65" i="92"/>
  <c r="Q65" i="92"/>
  <c r="BD65" i="92" s="1"/>
  <c r="N65" i="92"/>
  <c r="M65" i="92"/>
  <c r="L65" i="92"/>
  <c r="K65" i="92"/>
  <c r="J65" i="92"/>
  <c r="I65" i="92"/>
  <c r="H65" i="92"/>
  <c r="G65" i="92"/>
  <c r="F65" i="92"/>
  <c r="E65" i="92"/>
  <c r="D65" i="92"/>
  <c r="C65" i="92"/>
  <c r="B65" i="92"/>
  <c r="AH64" i="92"/>
  <c r="AG64" i="92"/>
  <c r="AF64" i="92"/>
  <c r="AE64" i="92"/>
  <c r="AD64" i="92"/>
  <c r="AC64" i="92"/>
  <c r="AB64" i="92"/>
  <c r="AA64" i="92"/>
  <c r="Z64" i="92"/>
  <c r="Y64" i="92"/>
  <c r="X64" i="92"/>
  <c r="W64" i="92"/>
  <c r="V64" i="92"/>
  <c r="R64" i="92"/>
  <c r="Q64" i="92"/>
  <c r="BD64" i="92" s="1"/>
  <c r="N64" i="92"/>
  <c r="M64" i="92"/>
  <c r="L64" i="92"/>
  <c r="K64" i="92"/>
  <c r="J64" i="92"/>
  <c r="I64" i="92"/>
  <c r="H64" i="92"/>
  <c r="G64" i="92"/>
  <c r="F64" i="92"/>
  <c r="E64" i="92"/>
  <c r="D64" i="92"/>
  <c r="C64" i="92"/>
  <c r="B64" i="92"/>
  <c r="BE63" i="92"/>
  <c r="AS63" i="92"/>
  <c r="AM63" i="92"/>
  <c r="AZ63" i="92"/>
  <c r="AY63" i="92"/>
  <c r="AX63" i="92"/>
  <c r="AW63" i="92"/>
  <c r="AV63" i="92"/>
  <c r="AU63" i="92"/>
  <c r="AT63" i="92"/>
  <c r="AR63" i="92"/>
  <c r="AQ63" i="92"/>
  <c r="AP63" i="92"/>
  <c r="AO63" i="92"/>
  <c r="S63" i="92"/>
  <c r="BE62" i="92"/>
  <c r="BF62" i="92" s="1"/>
  <c r="AZ62" i="92"/>
  <c r="AY62" i="92"/>
  <c r="AX62" i="92"/>
  <c r="AW62" i="92"/>
  <c r="AV62" i="92"/>
  <c r="AU62" i="92"/>
  <c r="AT62" i="92"/>
  <c r="AS62" i="92"/>
  <c r="AR62" i="92"/>
  <c r="AQ62" i="92"/>
  <c r="AP62" i="92"/>
  <c r="AO62" i="92"/>
  <c r="AM62" i="92"/>
  <c r="S62" i="92"/>
  <c r="BE61" i="92"/>
  <c r="BF61" i="92" s="1"/>
  <c r="AZ61" i="92"/>
  <c r="AY61" i="92"/>
  <c r="AX61" i="92"/>
  <c r="AW61" i="92"/>
  <c r="AV61" i="92"/>
  <c r="AU61" i="92"/>
  <c r="AT61" i="92"/>
  <c r="AS61" i="92"/>
  <c r="AR61" i="92"/>
  <c r="AQ61" i="92"/>
  <c r="AP61" i="92"/>
  <c r="AO61" i="92"/>
  <c r="AM61" i="92"/>
  <c r="S61" i="92"/>
  <c r="BE60" i="92"/>
  <c r="BF60" i="92" s="1"/>
  <c r="AZ60" i="92"/>
  <c r="AY60" i="92"/>
  <c r="AX60" i="92"/>
  <c r="AW60" i="92"/>
  <c r="AV60" i="92"/>
  <c r="AU60" i="92"/>
  <c r="AT60" i="92"/>
  <c r="AS60" i="92"/>
  <c r="AR60" i="92"/>
  <c r="AQ60" i="92"/>
  <c r="AP60" i="92"/>
  <c r="AO60" i="92"/>
  <c r="AM60" i="92"/>
  <c r="S60" i="92"/>
  <c r="BE59" i="92"/>
  <c r="BF59" i="92" s="1"/>
  <c r="AZ59" i="92"/>
  <c r="AY59" i="92"/>
  <c r="AX59" i="92"/>
  <c r="AW59" i="92"/>
  <c r="AV59" i="92"/>
  <c r="AU59" i="92"/>
  <c r="AT59" i="92"/>
  <c r="AS59" i="92"/>
  <c r="AR59" i="92"/>
  <c r="AQ59" i="92"/>
  <c r="AP59" i="92"/>
  <c r="AO59" i="92"/>
  <c r="AM59" i="92"/>
  <c r="S59" i="92"/>
  <c r="BE58" i="92"/>
  <c r="BF58" i="92" s="1"/>
  <c r="AZ58" i="92"/>
  <c r="AY58" i="92"/>
  <c r="AX58" i="92"/>
  <c r="AW58" i="92"/>
  <c r="AV58" i="92"/>
  <c r="AU58" i="92"/>
  <c r="AT58" i="92"/>
  <c r="AS58" i="92"/>
  <c r="AR58" i="92"/>
  <c r="AQ58" i="92"/>
  <c r="AP58" i="92"/>
  <c r="AO58" i="92"/>
  <c r="AM58" i="92"/>
  <c r="S58" i="92"/>
  <c r="BE57" i="92"/>
  <c r="BF57" i="92" s="1"/>
  <c r="AZ57" i="92"/>
  <c r="AY57" i="92"/>
  <c r="AX57" i="92"/>
  <c r="AW57" i="92"/>
  <c r="AV57" i="92"/>
  <c r="AU57" i="92"/>
  <c r="AT57" i="92"/>
  <c r="AS57" i="92"/>
  <c r="AR57" i="92"/>
  <c r="AQ57" i="92"/>
  <c r="AP57" i="92"/>
  <c r="AO57" i="92"/>
  <c r="AM57" i="92"/>
  <c r="S57" i="92"/>
  <c r="BE56" i="92"/>
  <c r="BF56" i="92" s="1"/>
  <c r="AZ56" i="92"/>
  <c r="AY56" i="92"/>
  <c r="AX56" i="92"/>
  <c r="AW56" i="92"/>
  <c r="AV56" i="92"/>
  <c r="AU56" i="92"/>
  <c r="AT56" i="92"/>
  <c r="AS56" i="92"/>
  <c r="AR56" i="92"/>
  <c r="AQ56" i="92"/>
  <c r="AP56" i="92"/>
  <c r="AO56" i="92"/>
  <c r="AM56" i="92"/>
  <c r="S56" i="92"/>
  <c r="BE55" i="92"/>
  <c r="BF55" i="92" s="1"/>
  <c r="AZ55" i="92"/>
  <c r="AY55" i="92"/>
  <c r="AX55" i="92"/>
  <c r="AW55" i="92"/>
  <c r="AV55" i="92"/>
  <c r="AU55" i="92"/>
  <c r="AT55" i="92"/>
  <c r="AS55" i="92"/>
  <c r="AR55" i="92"/>
  <c r="AQ55" i="92"/>
  <c r="AP55" i="92"/>
  <c r="AO55" i="92"/>
  <c r="AM55" i="92"/>
  <c r="S55" i="92"/>
  <c r="BE54" i="92"/>
  <c r="BF54" i="92" s="1"/>
  <c r="AZ54" i="92"/>
  <c r="AY54" i="92"/>
  <c r="AX54" i="92"/>
  <c r="AW54" i="92"/>
  <c r="AV54" i="92"/>
  <c r="AU54" i="92"/>
  <c r="AT54" i="92"/>
  <c r="AS54" i="92"/>
  <c r="AR54" i="92"/>
  <c r="AQ54" i="92"/>
  <c r="AP54" i="92"/>
  <c r="AO54" i="92"/>
  <c r="AM54" i="92"/>
  <c r="S54" i="92"/>
  <c r="BE53" i="92"/>
  <c r="BF53" i="92" s="1"/>
  <c r="AZ53" i="92"/>
  <c r="AY53" i="92"/>
  <c r="AX53" i="92"/>
  <c r="AW53" i="92"/>
  <c r="AV53" i="92"/>
  <c r="AU53" i="92"/>
  <c r="AT53" i="92"/>
  <c r="AS53" i="92"/>
  <c r="AR53" i="92"/>
  <c r="AQ53" i="92"/>
  <c r="AP53" i="92"/>
  <c r="AO53" i="92"/>
  <c r="AM53" i="92"/>
  <c r="S53" i="92"/>
  <c r="BE52" i="92"/>
  <c r="BF52" i="92" s="1"/>
  <c r="AZ52" i="92"/>
  <c r="AY52" i="92"/>
  <c r="AX52" i="92"/>
  <c r="AW52" i="92"/>
  <c r="AV52" i="92"/>
  <c r="AU52" i="92"/>
  <c r="AT52" i="92"/>
  <c r="AS52" i="92"/>
  <c r="AR52" i="92"/>
  <c r="AQ52" i="92"/>
  <c r="AP52" i="92"/>
  <c r="AO52" i="92"/>
  <c r="AM52" i="92"/>
  <c r="BE51" i="92"/>
  <c r="BF51" i="92" s="1"/>
  <c r="AZ51" i="92"/>
  <c r="AY51" i="92"/>
  <c r="AX51" i="92"/>
  <c r="AW51" i="92"/>
  <c r="AV51" i="92"/>
  <c r="AU51" i="92"/>
  <c r="AT51" i="92"/>
  <c r="AS51" i="92"/>
  <c r="AR51" i="92"/>
  <c r="AQ51" i="92"/>
  <c r="AP51" i="92"/>
  <c r="AO51" i="92"/>
  <c r="AM51" i="92"/>
  <c r="AL45" i="92"/>
  <c r="AK45" i="92"/>
  <c r="AH45" i="92"/>
  <c r="AG45" i="92"/>
  <c r="AF45" i="92"/>
  <c r="AE45" i="92"/>
  <c r="AD45" i="92"/>
  <c r="AC45" i="92"/>
  <c r="AB45" i="92"/>
  <c r="AA45" i="92"/>
  <c r="Z45" i="92"/>
  <c r="Y45" i="92"/>
  <c r="X45" i="92"/>
  <c r="W45" i="92"/>
  <c r="V45" i="92"/>
  <c r="R45" i="92"/>
  <c r="Q45" i="92"/>
  <c r="N45" i="92"/>
  <c r="M45" i="92"/>
  <c r="L45" i="92"/>
  <c r="K45" i="92"/>
  <c r="J45" i="92"/>
  <c r="I45" i="92"/>
  <c r="H45" i="92"/>
  <c r="G45" i="92"/>
  <c r="F45" i="92"/>
  <c r="E45" i="92"/>
  <c r="D45" i="92"/>
  <c r="C45" i="92"/>
  <c r="B45" i="92"/>
  <c r="AL44" i="92"/>
  <c r="AK44" i="92"/>
  <c r="AH44" i="92"/>
  <c r="AG44" i="92"/>
  <c r="AF44" i="92"/>
  <c r="AE44" i="92"/>
  <c r="AD44" i="92"/>
  <c r="AC44" i="92"/>
  <c r="AB44" i="92"/>
  <c r="AA44" i="92"/>
  <c r="Z44" i="92"/>
  <c r="Y44" i="92"/>
  <c r="X44" i="92"/>
  <c r="W44" i="92"/>
  <c r="R44" i="92"/>
  <c r="Q44" i="92"/>
  <c r="N44" i="92"/>
  <c r="M44" i="92"/>
  <c r="L44" i="92"/>
  <c r="K44" i="92"/>
  <c r="J44" i="92"/>
  <c r="I44" i="92"/>
  <c r="H44" i="92"/>
  <c r="G44" i="92"/>
  <c r="F44" i="92"/>
  <c r="E44" i="92"/>
  <c r="D44" i="92"/>
  <c r="C44" i="92"/>
  <c r="B44" i="92"/>
  <c r="AO44" i="92" s="1"/>
  <c r="AL43" i="92"/>
  <c r="AK43" i="92"/>
  <c r="AH43" i="92"/>
  <c r="AG43" i="92"/>
  <c r="AF43" i="92"/>
  <c r="AE43" i="92"/>
  <c r="AD43" i="92"/>
  <c r="AC43" i="92"/>
  <c r="AB43" i="92"/>
  <c r="AA43" i="92"/>
  <c r="Z43" i="92"/>
  <c r="Y43" i="92"/>
  <c r="X43" i="92"/>
  <c r="W43" i="92"/>
  <c r="R43" i="92"/>
  <c r="Q43" i="92"/>
  <c r="N43" i="92"/>
  <c r="M43" i="92"/>
  <c r="L43" i="92"/>
  <c r="K43" i="92"/>
  <c r="J43" i="92"/>
  <c r="I43" i="92"/>
  <c r="H43" i="92"/>
  <c r="G43" i="92"/>
  <c r="F43" i="92"/>
  <c r="E43" i="92"/>
  <c r="D43" i="92"/>
  <c r="C43" i="92"/>
  <c r="B43" i="92"/>
  <c r="AO43" i="92" s="1"/>
  <c r="AL42" i="92"/>
  <c r="AK42" i="92"/>
  <c r="AH42" i="92"/>
  <c r="AG42" i="92"/>
  <c r="AF42" i="92"/>
  <c r="AE42" i="92"/>
  <c r="AD42" i="92"/>
  <c r="AC42" i="92"/>
  <c r="AB42" i="92"/>
  <c r="AA42" i="92"/>
  <c r="Z42" i="92"/>
  <c r="Y42" i="92"/>
  <c r="X42" i="92"/>
  <c r="W42" i="92"/>
  <c r="R42" i="92"/>
  <c r="Q42" i="92"/>
  <c r="N42" i="92"/>
  <c r="M42" i="92"/>
  <c r="L42" i="92"/>
  <c r="K42" i="92"/>
  <c r="J42" i="92"/>
  <c r="I42" i="92"/>
  <c r="H42" i="92"/>
  <c r="G42" i="92"/>
  <c r="F42" i="92"/>
  <c r="E42" i="92"/>
  <c r="D42" i="92"/>
  <c r="C42" i="92"/>
  <c r="B42" i="92"/>
  <c r="AO42" i="92" s="1"/>
  <c r="AM41" i="92"/>
  <c r="BD41" i="92"/>
  <c r="BA41" i="92"/>
  <c r="AZ41" i="92"/>
  <c r="AY41" i="92"/>
  <c r="AX41" i="92"/>
  <c r="AW41" i="92"/>
  <c r="AV41" i="92"/>
  <c r="AU41" i="92"/>
  <c r="AT41" i="92"/>
  <c r="AS41" i="92"/>
  <c r="AR41" i="92"/>
  <c r="AQ41" i="92"/>
  <c r="AP41" i="92"/>
  <c r="AO41" i="92"/>
  <c r="S41" i="92"/>
  <c r="BE40" i="92"/>
  <c r="BD40" i="92"/>
  <c r="BA40" i="92"/>
  <c r="AZ40" i="92"/>
  <c r="AY40" i="92"/>
  <c r="AX40" i="92"/>
  <c r="AW40" i="92"/>
  <c r="AV40" i="92"/>
  <c r="AU40" i="92"/>
  <c r="AT40" i="92"/>
  <c r="AS40" i="92"/>
  <c r="AR40" i="92"/>
  <c r="AQ40" i="92"/>
  <c r="AP40" i="92"/>
  <c r="AO40" i="92"/>
  <c r="AM40" i="92"/>
  <c r="S40" i="92"/>
  <c r="BE39" i="92"/>
  <c r="BD39" i="92"/>
  <c r="BA39" i="92"/>
  <c r="AZ39" i="92"/>
  <c r="AY39" i="92"/>
  <c r="AX39" i="92"/>
  <c r="AW39" i="92"/>
  <c r="AV39" i="92"/>
  <c r="AU39" i="92"/>
  <c r="AT39" i="92"/>
  <c r="AS39" i="92"/>
  <c r="AR39" i="92"/>
  <c r="AQ39" i="92"/>
  <c r="AP39" i="92"/>
  <c r="AO39" i="92"/>
  <c r="AM39" i="92"/>
  <c r="S39" i="92"/>
  <c r="BE38" i="92"/>
  <c r="BD38" i="92"/>
  <c r="BA38" i="92"/>
  <c r="AZ38" i="92"/>
  <c r="AY38" i="92"/>
  <c r="AX38" i="92"/>
  <c r="AW38" i="92"/>
  <c r="AV38" i="92"/>
  <c r="AU38" i="92"/>
  <c r="AT38" i="92"/>
  <c r="AS38" i="92"/>
  <c r="AR38" i="92"/>
  <c r="AQ38" i="92"/>
  <c r="AP38" i="92"/>
  <c r="AO38" i="92"/>
  <c r="AM38" i="92"/>
  <c r="S38" i="92"/>
  <c r="BE37" i="92"/>
  <c r="BD37" i="92"/>
  <c r="BA37" i="92"/>
  <c r="AZ37" i="92"/>
  <c r="AY37" i="92"/>
  <c r="AX37" i="92"/>
  <c r="AW37" i="92"/>
  <c r="AV37" i="92"/>
  <c r="AU37" i="92"/>
  <c r="AT37" i="92"/>
  <c r="AS37" i="92"/>
  <c r="AR37" i="92"/>
  <c r="AQ37" i="92"/>
  <c r="AP37" i="92"/>
  <c r="AO37" i="92"/>
  <c r="AM37" i="92"/>
  <c r="S37" i="92"/>
  <c r="BE36" i="92"/>
  <c r="BD36" i="92"/>
  <c r="BA36" i="92"/>
  <c r="AZ36" i="92"/>
  <c r="AY36" i="92"/>
  <c r="AX36" i="92"/>
  <c r="AW36" i="92"/>
  <c r="AV36" i="92"/>
  <c r="AU36" i="92"/>
  <c r="AT36" i="92"/>
  <c r="AS36" i="92"/>
  <c r="AR36" i="92"/>
  <c r="AQ36" i="92"/>
  <c r="AP36" i="92"/>
  <c r="AO36" i="92"/>
  <c r="AM36" i="92"/>
  <c r="S36" i="92"/>
  <c r="BE35" i="92"/>
  <c r="BD35" i="92"/>
  <c r="BA35" i="92"/>
  <c r="AZ35" i="92"/>
  <c r="AY35" i="92"/>
  <c r="AX35" i="92"/>
  <c r="AW35" i="92"/>
  <c r="AV35" i="92"/>
  <c r="AU35" i="92"/>
  <c r="AT35" i="92"/>
  <c r="AS35" i="92"/>
  <c r="AR35" i="92"/>
  <c r="AQ35" i="92"/>
  <c r="AP35" i="92"/>
  <c r="AO35" i="92"/>
  <c r="AM35" i="92"/>
  <c r="S35" i="92"/>
  <c r="BE34" i="92"/>
  <c r="BD34" i="92"/>
  <c r="BA34" i="92"/>
  <c r="AZ34" i="92"/>
  <c r="AY34" i="92"/>
  <c r="AX34" i="92"/>
  <c r="AW34" i="92"/>
  <c r="AV34" i="92"/>
  <c r="AU34" i="92"/>
  <c r="AT34" i="92"/>
  <c r="AS34" i="92"/>
  <c r="AR34" i="92"/>
  <c r="AQ34" i="92"/>
  <c r="AP34" i="92"/>
  <c r="AO34" i="92"/>
  <c r="AM34" i="92"/>
  <c r="S34" i="92"/>
  <c r="BE33" i="92"/>
  <c r="BD33" i="92"/>
  <c r="BA33" i="92"/>
  <c r="AZ33" i="92"/>
  <c r="AY33" i="92"/>
  <c r="AX33" i="92"/>
  <c r="AW33" i="92"/>
  <c r="AV33" i="92"/>
  <c r="AU33" i="92"/>
  <c r="AT33" i="92"/>
  <c r="AS33" i="92"/>
  <c r="AR33" i="92"/>
  <c r="AQ33" i="92"/>
  <c r="AP33" i="92"/>
  <c r="AO33" i="92"/>
  <c r="AM33" i="92"/>
  <c r="S33" i="92"/>
  <c r="BE32" i="92"/>
  <c r="BD32" i="92"/>
  <c r="BA32" i="92"/>
  <c r="AZ32" i="92"/>
  <c r="AY32" i="92"/>
  <c r="AX32" i="92"/>
  <c r="AW32" i="92"/>
  <c r="AV32" i="92"/>
  <c r="AU32" i="92"/>
  <c r="AT32" i="92"/>
  <c r="AS32" i="92"/>
  <c r="AR32" i="92"/>
  <c r="AQ32" i="92"/>
  <c r="AP32" i="92"/>
  <c r="AO32" i="92"/>
  <c r="AM32" i="92"/>
  <c r="S32" i="92"/>
  <c r="BD31" i="92"/>
  <c r="BF31" i="92" s="1"/>
  <c r="BA31" i="92"/>
  <c r="AZ31" i="92"/>
  <c r="AY31" i="92"/>
  <c r="AX31" i="92"/>
  <c r="AW31" i="92"/>
  <c r="AV31" i="92"/>
  <c r="AU31" i="92"/>
  <c r="AT31" i="92"/>
  <c r="AS31" i="92"/>
  <c r="AR31" i="92"/>
  <c r="AQ31" i="92"/>
  <c r="AP31" i="92"/>
  <c r="AO31" i="92"/>
  <c r="AM31" i="92"/>
  <c r="S31" i="92"/>
  <c r="BE30" i="92"/>
  <c r="BD30" i="92"/>
  <c r="BA30" i="92"/>
  <c r="AZ30" i="92"/>
  <c r="AY30" i="92"/>
  <c r="AX30" i="92"/>
  <c r="AW30" i="92"/>
  <c r="AV30" i="92"/>
  <c r="AU30" i="92"/>
  <c r="AT30" i="92"/>
  <c r="AS30" i="92"/>
  <c r="AR30" i="92"/>
  <c r="AQ30" i="92"/>
  <c r="AP30" i="92"/>
  <c r="AO30" i="92"/>
  <c r="AM30" i="92"/>
  <c r="S30" i="92"/>
  <c r="BE29" i="92"/>
  <c r="BD29" i="92"/>
  <c r="BA29" i="92"/>
  <c r="AZ29" i="92"/>
  <c r="AY29" i="92"/>
  <c r="AX29" i="92"/>
  <c r="AW29" i="92"/>
  <c r="AV29" i="92"/>
  <c r="AU29" i="92"/>
  <c r="AT29" i="92"/>
  <c r="AS29" i="92"/>
  <c r="AR29" i="92"/>
  <c r="AQ29" i="92"/>
  <c r="AP29" i="92"/>
  <c r="AO29" i="92"/>
  <c r="AM29" i="92"/>
  <c r="S29" i="92"/>
  <c r="S26" i="92"/>
  <c r="S48" i="92" s="1"/>
  <c r="AM48" i="92" s="1"/>
  <c r="BF48" i="92" s="1"/>
  <c r="U24" i="92"/>
  <c r="AL23" i="92"/>
  <c r="AK23" i="92"/>
  <c r="AH23" i="92"/>
  <c r="AG23" i="92"/>
  <c r="AF23" i="92"/>
  <c r="AE23" i="92"/>
  <c r="AD23" i="92"/>
  <c r="AC23" i="92"/>
  <c r="AB23" i="92"/>
  <c r="AA23" i="92"/>
  <c r="Z23" i="92"/>
  <c r="Y23" i="92"/>
  <c r="X23" i="92"/>
  <c r="W23" i="92"/>
  <c r="V23" i="92"/>
  <c r="R23" i="92"/>
  <c r="Q23" i="92"/>
  <c r="N23" i="92"/>
  <c r="M23" i="92"/>
  <c r="L23" i="92"/>
  <c r="K23" i="92"/>
  <c r="J23" i="92"/>
  <c r="I23" i="92"/>
  <c r="H23" i="92"/>
  <c r="G23" i="92"/>
  <c r="F23" i="92"/>
  <c r="E23" i="92"/>
  <c r="D23" i="92"/>
  <c r="C23" i="92"/>
  <c r="B23" i="92"/>
  <c r="AL22" i="92"/>
  <c r="AM22" i="92" s="1"/>
  <c r="AK22" i="92"/>
  <c r="AH22" i="92"/>
  <c r="AG22" i="92"/>
  <c r="AF22" i="92"/>
  <c r="AE22" i="92"/>
  <c r="AD22" i="92"/>
  <c r="AC22" i="92"/>
  <c r="AB22" i="92"/>
  <c r="AA22" i="92"/>
  <c r="Z22" i="92"/>
  <c r="Y22" i="92"/>
  <c r="X22" i="92"/>
  <c r="W22" i="92"/>
  <c r="V22" i="92"/>
  <c r="R22" i="92"/>
  <c r="Q22" i="92"/>
  <c r="N22" i="92"/>
  <c r="M22" i="92"/>
  <c r="L22" i="92"/>
  <c r="K22" i="92"/>
  <c r="J22" i="92"/>
  <c r="I22" i="92"/>
  <c r="H22" i="92"/>
  <c r="G22" i="92"/>
  <c r="F22" i="92"/>
  <c r="E22" i="92"/>
  <c r="D22" i="92"/>
  <c r="C22" i="92"/>
  <c r="B22" i="92"/>
  <c r="AL21" i="92"/>
  <c r="AK21" i="92"/>
  <c r="AH21" i="92"/>
  <c r="AG21" i="92"/>
  <c r="AF21" i="92"/>
  <c r="AE21" i="92"/>
  <c r="AD21" i="92"/>
  <c r="AC21" i="92"/>
  <c r="AB21" i="92"/>
  <c r="AA21" i="92"/>
  <c r="Z21" i="92"/>
  <c r="Y21" i="92"/>
  <c r="X21" i="92"/>
  <c r="W21" i="92"/>
  <c r="V21" i="92"/>
  <c r="R21" i="92"/>
  <c r="Q21" i="92"/>
  <c r="N21" i="92"/>
  <c r="M21" i="92"/>
  <c r="L21" i="92"/>
  <c r="K21" i="92"/>
  <c r="J21" i="92"/>
  <c r="I21" i="92"/>
  <c r="H21" i="92"/>
  <c r="G21" i="92"/>
  <c r="F21" i="92"/>
  <c r="E21" i="92"/>
  <c r="D21" i="92"/>
  <c r="C21" i="92"/>
  <c r="B21" i="92"/>
  <c r="AL20" i="92"/>
  <c r="AK20" i="92"/>
  <c r="AH20" i="92"/>
  <c r="AG20" i="92"/>
  <c r="AF20" i="92"/>
  <c r="AE20" i="92"/>
  <c r="AD20" i="92"/>
  <c r="AC20" i="92"/>
  <c r="AB20" i="92"/>
  <c r="AA20" i="92"/>
  <c r="Z20" i="92"/>
  <c r="Y20" i="92"/>
  <c r="X20" i="92"/>
  <c r="W20" i="92"/>
  <c r="V20" i="92"/>
  <c r="R20" i="92"/>
  <c r="Q20" i="92"/>
  <c r="N20" i="92"/>
  <c r="M20" i="92"/>
  <c r="L20" i="92"/>
  <c r="K20" i="92"/>
  <c r="J20" i="92"/>
  <c r="I20" i="92"/>
  <c r="H20" i="92"/>
  <c r="G20" i="92"/>
  <c r="F20" i="92"/>
  <c r="E20" i="92"/>
  <c r="D20" i="92"/>
  <c r="C20" i="92"/>
  <c r="B20" i="92"/>
  <c r="AX19" i="92"/>
  <c r="AO19" i="92"/>
  <c r="BA19" i="92"/>
  <c r="AZ19" i="92"/>
  <c r="AY19" i="92"/>
  <c r="AW19" i="92"/>
  <c r="AV19" i="92"/>
  <c r="AU19" i="92"/>
  <c r="AT19" i="92"/>
  <c r="AS19" i="92"/>
  <c r="AR19" i="92"/>
  <c r="AQ19" i="92"/>
  <c r="AP19" i="92"/>
  <c r="A63" i="92"/>
  <c r="BF18" i="92"/>
  <c r="BA18" i="92"/>
  <c r="AZ18" i="92"/>
  <c r="AY18" i="92"/>
  <c r="AX18" i="92"/>
  <c r="AW18" i="92"/>
  <c r="AV18" i="92"/>
  <c r="AU18" i="92"/>
  <c r="AT18" i="92"/>
  <c r="AS18" i="92"/>
  <c r="AR18" i="92"/>
  <c r="AQ18" i="92"/>
  <c r="AP18" i="92"/>
  <c r="AO18" i="92"/>
  <c r="AM18" i="92"/>
  <c r="S18" i="92"/>
  <c r="BF17" i="92"/>
  <c r="BA17" i="92"/>
  <c r="AZ17" i="92"/>
  <c r="AY17" i="92"/>
  <c r="AX17" i="92"/>
  <c r="AW17" i="92"/>
  <c r="AV17" i="92"/>
  <c r="AU17" i="92"/>
  <c r="AT17" i="92"/>
  <c r="AS17" i="92"/>
  <c r="AR17" i="92"/>
  <c r="AQ17" i="92"/>
  <c r="AP17" i="92"/>
  <c r="AO17" i="92"/>
  <c r="AM17" i="92"/>
  <c r="S17" i="92"/>
  <c r="BF16" i="92"/>
  <c r="BA16" i="92"/>
  <c r="AZ16" i="92"/>
  <c r="AY16" i="92"/>
  <c r="AX16" i="92"/>
  <c r="AW16" i="92"/>
  <c r="AV16" i="92"/>
  <c r="AU16" i="92"/>
  <c r="AT16" i="92"/>
  <c r="AS16" i="92"/>
  <c r="AR16" i="92"/>
  <c r="AQ16" i="92"/>
  <c r="AP16" i="92"/>
  <c r="AO16" i="92"/>
  <c r="AM16" i="92"/>
  <c r="S16" i="92"/>
  <c r="BF15" i="92"/>
  <c r="BA15" i="92"/>
  <c r="AZ15" i="92"/>
  <c r="AY15" i="92"/>
  <c r="AX15" i="92"/>
  <c r="AW15" i="92"/>
  <c r="AV15" i="92"/>
  <c r="AU15" i="92"/>
  <c r="AT15" i="92"/>
  <c r="AS15" i="92"/>
  <c r="AR15" i="92"/>
  <c r="AQ15" i="92"/>
  <c r="AP15" i="92"/>
  <c r="AO15" i="92"/>
  <c r="AM15" i="92"/>
  <c r="S15" i="92"/>
  <c r="BF14" i="92"/>
  <c r="BA14" i="92"/>
  <c r="AZ14" i="92"/>
  <c r="AY14" i="92"/>
  <c r="AX14" i="92"/>
  <c r="AW14" i="92"/>
  <c r="AV14" i="92"/>
  <c r="AU14" i="92"/>
  <c r="AT14" i="92"/>
  <c r="AS14" i="92"/>
  <c r="AR14" i="92"/>
  <c r="AQ14" i="92"/>
  <c r="AP14" i="92"/>
  <c r="AO14" i="92"/>
  <c r="AM14" i="92"/>
  <c r="S14" i="92"/>
  <c r="BA13" i="92"/>
  <c r="AZ13" i="92"/>
  <c r="AY13" i="92"/>
  <c r="AX13" i="92"/>
  <c r="AW13" i="92"/>
  <c r="AV13" i="92"/>
  <c r="AU13" i="92"/>
  <c r="AT13" i="92"/>
  <c r="AS13" i="92"/>
  <c r="AR13" i="92"/>
  <c r="AQ13" i="92"/>
  <c r="AP13" i="92"/>
  <c r="AO13" i="92"/>
  <c r="AM13" i="92"/>
  <c r="S13" i="92"/>
  <c r="BA12" i="92"/>
  <c r="AZ12" i="92"/>
  <c r="AY12" i="92"/>
  <c r="AX12" i="92"/>
  <c r="AW12" i="92"/>
  <c r="AV12" i="92"/>
  <c r="AU12" i="92"/>
  <c r="AT12" i="92"/>
  <c r="AS12" i="92"/>
  <c r="AR12" i="92"/>
  <c r="AQ12" i="92"/>
  <c r="AP12" i="92"/>
  <c r="AO12" i="92"/>
  <c r="AM12" i="92"/>
  <c r="S12" i="92"/>
  <c r="BA11" i="92"/>
  <c r="AZ11" i="92"/>
  <c r="AY11" i="92"/>
  <c r="AX11" i="92"/>
  <c r="AW11" i="92"/>
  <c r="AV11" i="92"/>
  <c r="AU11" i="92"/>
  <c r="AT11" i="92"/>
  <c r="AS11" i="92"/>
  <c r="AR11" i="92"/>
  <c r="AQ11" i="92"/>
  <c r="AP11" i="92"/>
  <c r="AO11" i="92"/>
  <c r="AM11" i="92"/>
  <c r="S11" i="92"/>
  <c r="BA10" i="92"/>
  <c r="AZ10" i="92"/>
  <c r="AY10" i="92"/>
  <c r="AX10" i="92"/>
  <c r="AW10" i="92"/>
  <c r="AV10" i="92"/>
  <c r="AU10" i="92"/>
  <c r="AT10" i="92"/>
  <c r="AS10" i="92"/>
  <c r="AR10" i="92"/>
  <c r="AQ10" i="92"/>
  <c r="AP10" i="92"/>
  <c r="AO10" i="92"/>
  <c r="AM10" i="92"/>
  <c r="S10" i="92"/>
  <c r="BA9" i="92"/>
  <c r="AZ9" i="92"/>
  <c r="AY9" i="92"/>
  <c r="AX9" i="92"/>
  <c r="AW9" i="92"/>
  <c r="AV9" i="92"/>
  <c r="AU9" i="92"/>
  <c r="AT9" i="92"/>
  <c r="AS9" i="92"/>
  <c r="AR9" i="92"/>
  <c r="AQ9" i="92"/>
  <c r="AP9" i="92"/>
  <c r="AO9" i="92"/>
  <c r="AM9" i="92"/>
  <c r="S9" i="92"/>
  <c r="BA8" i="92"/>
  <c r="AZ8" i="92"/>
  <c r="AY8" i="92"/>
  <c r="AX8" i="92"/>
  <c r="AW8" i="92"/>
  <c r="AV8" i="92"/>
  <c r="AU8" i="92"/>
  <c r="AT8" i="92"/>
  <c r="AS8" i="92"/>
  <c r="AR8" i="92"/>
  <c r="AQ8" i="92"/>
  <c r="AP8" i="92"/>
  <c r="AO8" i="92"/>
  <c r="AM8" i="92"/>
  <c r="BA7" i="92"/>
  <c r="AZ7" i="92"/>
  <c r="AY7" i="92"/>
  <c r="AX7" i="92"/>
  <c r="AW7" i="92"/>
  <c r="AV7" i="92"/>
  <c r="AU7" i="92"/>
  <c r="AT7" i="92"/>
  <c r="AS7" i="92"/>
  <c r="AR7" i="92"/>
  <c r="AQ7" i="92"/>
  <c r="AP7" i="92"/>
  <c r="AO7" i="92"/>
  <c r="AM7" i="92"/>
  <c r="AL67" i="91"/>
  <c r="AK67" i="91"/>
  <c r="BD67" i="91" s="1"/>
  <c r="AH67" i="91"/>
  <c r="AG67" i="91"/>
  <c r="AF67" i="91"/>
  <c r="AE67" i="91"/>
  <c r="AD67" i="91"/>
  <c r="AC67" i="91"/>
  <c r="AB67" i="91"/>
  <c r="AA67" i="91"/>
  <c r="Z67" i="91"/>
  <c r="Y67" i="91"/>
  <c r="X67" i="91"/>
  <c r="W67" i="91"/>
  <c r="V67" i="91"/>
  <c r="N67" i="91"/>
  <c r="M67" i="91"/>
  <c r="L67" i="91"/>
  <c r="K67" i="91"/>
  <c r="J67" i="91"/>
  <c r="I67" i="91"/>
  <c r="H67" i="91"/>
  <c r="G67" i="91"/>
  <c r="F67" i="91"/>
  <c r="E67" i="91"/>
  <c r="D67" i="91"/>
  <c r="C67" i="91"/>
  <c r="B67" i="91"/>
  <c r="AL66" i="91"/>
  <c r="AK66" i="91"/>
  <c r="BD66" i="91" s="1"/>
  <c r="AH66" i="91"/>
  <c r="AG66" i="91"/>
  <c r="AF66" i="91"/>
  <c r="AE66" i="91"/>
  <c r="AD66" i="91"/>
  <c r="AC66" i="91"/>
  <c r="AB66" i="91"/>
  <c r="AA66" i="91"/>
  <c r="Z66" i="91"/>
  <c r="Y66" i="91"/>
  <c r="X66" i="91"/>
  <c r="W66" i="91"/>
  <c r="V66" i="91"/>
  <c r="N66" i="91"/>
  <c r="M66" i="91"/>
  <c r="L66" i="91"/>
  <c r="K66" i="91"/>
  <c r="J66" i="91"/>
  <c r="I66" i="91"/>
  <c r="H66" i="91"/>
  <c r="G66" i="91"/>
  <c r="F66" i="91"/>
  <c r="E66" i="91"/>
  <c r="D66" i="91"/>
  <c r="C66" i="91"/>
  <c r="B66" i="91"/>
  <c r="AL65" i="91"/>
  <c r="AK65" i="91"/>
  <c r="BD65" i="91" s="1"/>
  <c r="AH65" i="91"/>
  <c r="AG65" i="91"/>
  <c r="AF65" i="91"/>
  <c r="AE65" i="91"/>
  <c r="AD65" i="91"/>
  <c r="AC65" i="91"/>
  <c r="AB65" i="91"/>
  <c r="AA65" i="91"/>
  <c r="Z65" i="91"/>
  <c r="Y65" i="91"/>
  <c r="X65" i="91"/>
  <c r="W65" i="91"/>
  <c r="V65" i="91"/>
  <c r="N65" i="91"/>
  <c r="M65" i="91"/>
  <c r="L65" i="91"/>
  <c r="K65" i="91"/>
  <c r="J65" i="91"/>
  <c r="I65" i="91"/>
  <c r="H65" i="91"/>
  <c r="G65" i="91"/>
  <c r="F65" i="91"/>
  <c r="E65" i="91"/>
  <c r="D65" i="91"/>
  <c r="C65" i="91"/>
  <c r="B65" i="91"/>
  <c r="AL64" i="91"/>
  <c r="BE64" i="91" s="1"/>
  <c r="AK64" i="91"/>
  <c r="BD64" i="91" s="1"/>
  <c r="AH64" i="91"/>
  <c r="AG64" i="91"/>
  <c r="AF64" i="91"/>
  <c r="AE64" i="91"/>
  <c r="AD64" i="91"/>
  <c r="AC64" i="91"/>
  <c r="AB64" i="91"/>
  <c r="AA64" i="91"/>
  <c r="Z64" i="91"/>
  <c r="Y64" i="91"/>
  <c r="X64" i="91"/>
  <c r="W64" i="91"/>
  <c r="V64" i="91"/>
  <c r="AO64" i="91" s="1"/>
  <c r="N64" i="91"/>
  <c r="M64" i="91"/>
  <c r="L64" i="91"/>
  <c r="K64" i="91"/>
  <c r="J64" i="91"/>
  <c r="I64" i="91"/>
  <c r="H64" i="91"/>
  <c r="G64" i="91"/>
  <c r="F64" i="91"/>
  <c r="E64" i="91"/>
  <c r="D64" i="91"/>
  <c r="C64" i="91"/>
  <c r="A63" i="91"/>
  <c r="BF62" i="91"/>
  <c r="BA62" i="91"/>
  <c r="AZ62" i="91"/>
  <c r="AY62" i="91"/>
  <c r="AX62" i="91"/>
  <c r="AW62" i="91"/>
  <c r="AV62" i="91"/>
  <c r="AU62" i="91"/>
  <c r="AT62" i="91"/>
  <c r="AS62" i="91"/>
  <c r="AR62" i="91"/>
  <c r="AQ62" i="91"/>
  <c r="AP62" i="91"/>
  <c r="AO62" i="91"/>
  <c r="AM62" i="91"/>
  <c r="BF61" i="91"/>
  <c r="BA61" i="91"/>
  <c r="AZ61" i="91"/>
  <c r="AY61" i="91"/>
  <c r="AX61" i="91"/>
  <c r="AW61" i="91"/>
  <c r="AV61" i="91"/>
  <c r="AU61" i="91"/>
  <c r="AT61" i="91"/>
  <c r="AS61" i="91"/>
  <c r="AR61" i="91"/>
  <c r="AQ61" i="91"/>
  <c r="AP61" i="91"/>
  <c r="AO61" i="91"/>
  <c r="AM61" i="91"/>
  <c r="BA60" i="91"/>
  <c r="AZ60" i="91"/>
  <c r="AY60" i="91"/>
  <c r="AX60" i="91"/>
  <c r="AW60" i="91"/>
  <c r="AV60" i="91"/>
  <c r="AU60" i="91"/>
  <c r="AT60" i="91"/>
  <c r="AS60" i="91"/>
  <c r="AR60" i="91"/>
  <c r="AQ60" i="91"/>
  <c r="AP60" i="91"/>
  <c r="AO60" i="91"/>
  <c r="AM60" i="91"/>
  <c r="BA59" i="91"/>
  <c r="AZ59" i="91"/>
  <c r="AY59" i="91"/>
  <c r="AX59" i="91"/>
  <c r="AW59" i="91"/>
  <c r="AV59" i="91"/>
  <c r="AU59" i="91"/>
  <c r="AT59" i="91"/>
  <c r="AS59" i="91"/>
  <c r="AR59" i="91"/>
  <c r="AQ59" i="91"/>
  <c r="AP59" i="91"/>
  <c r="AO59" i="91"/>
  <c r="AM59" i="91"/>
  <c r="BA58" i="91"/>
  <c r="AZ58" i="91"/>
  <c r="AY58" i="91"/>
  <c r="AX58" i="91"/>
  <c r="AW58" i="91"/>
  <c r="AV58" i="91"/>
  <c r="AU58" i="91"/>
  <c r="AT58" i="91"/>
  <c r="AS58" i="91"/>
  <c r="AR58" i="91"/>
  <c r="AQ58" i="91"/>
  <c r="AP58" i="91"/>
  <c r="AO58" i="91"/>
  <c r="AM58" i="91"/>
  <c r="BA57" i="91"/>
  <c r="AZ57" i="91"/>
  <c r="AY57" i="91"/>
  <c r="AX57" i="91"/>
  <c r="AW57" i="91"/>
  <c r="AV57" i="91"/>
  <c r="AU57" i="91"/>
  <c r="AT57" i="91"/>
  <c r="AS57" i="91"/>
  <c r="AR57" i="91"/>
  <c r="AQ57" i="91"/>
  <c r="AP57" i="91"/>
  <c r="AO57" i="91"/>
  <c r="AM57" i="91"/>
  <c r="BA56" i="91"/>
  <c r="AZ56" i="91"/>
  <c r="AY56" i="91"/>
  <c r="AX56" i="91"/>
  <c r="AW56" i="91"/>
  <c r="AV56" i="91"/>
  <c r="AU56" i="91"/>
  <c r="AT56" i="91"/>
  <c r="AS56" i="91"/>
  <c r="AR56" i="91"/>
  <c r="AQ56" i="91"/>
  <c r="AP56" i="91"/>
  <c r="AO56" i="91"/>
  <c r="AM56" i="91"/>
  <c r="BA55" i="91"/>
  <c r="AZ55" i="91"/>
  <c r="AY55" i="91"/>
  <c r="AX55" i="91"/>
  <c r="AW55" i="91"/>
  <c r="AV55" i="91"/>
  <c r="AU55" i="91"/>
  <c r="AT55" i="91"/>
  <c r="AS55" i="91"/>
  <c r="AR55" i="91"/>
  <c r="AQ55" i="91"/>
  <c r="AP55" i="91"/>
  <c r="AO55" i="91"/>
  <c r="AM55" i="91"/>
  <c r="BA54" i="91"/>
  <c r="AZ54" i="91"/>
  <c r="AY54" i="91"/>
  <c r="AX54" i="91"/>
  <c r="AW54" i="91"/>
  <c r="AV54" i="91"/>
  <c r="AU54" i="91"/>
  <c r="AT54" i="91"/>
  <c r="AS54" i="91"/>
  <c r="AR54" i="91"/>
  <c r="AQ54" i="91"/>
  <c r="AP54" i="91"/>
  <c r="AO54" i="91"/>
  <c r="AM54" i="91"/>
  <c r="BA53" i="91"/>
  <c r="AZ53" i="91"/>
  <c r="AY53" i="91"/>
  <c r="AX53" i="91"/>
  <c r="AW53" i="91"/>
  <c r="AV53" i="91"/>
  <c r="AU53" i="91"/>
  <c r="AT53" i="91"/>
  <c r="AS53" i="91"/>
  <c r="AR53" i="91"/>
  <c r="AQ53" i="91"/>
  <c r="AP53" i="91"/>
  <c r="AO53" i="91"/>
  <c r="AM53" i="91"/>
  <c r="BA52" i="91"/>
  <c r="AZ52" i="91"/>
  <c r="AY52" i="91"/>
  <c r="AX52" i="91"/>
  <c r="AW52" i="91"/>
  <c r="AV52" i="91"/>
  <c r="AU52" i="91"/>
  <c r="AT52" i="91"/>
  <c r="AS52" i="91"/>
  <c r="AR52" i="91"/>
  <c r="AQ52" i="91"/>
  <c r="AP52" i="91"/>
  <c r="AO52" i="91"/>
  <c r="AM52" i="91"/>
  <c r="BA51" i="91"/>
  <c r="AZ51" i="91"/>
  <c r="AY51" i="91"/>
  <c r="AX51" i="91"/>
  <c r="AW51" i="91"/>
  <c r="AV51" i="91"/>
  <c r="AU51" i="91"/>
  <c r="AT51" i="91"/>
  <c r="AS51" i="91"/>
  <c r="AR51" i="91"/>
  <c r="AQ51" i="91"/>
  <c r="AP51" i="91"/>
  <c r="AO51" i="91"/>
  <c r="AM51" i="91"/>
  <c r="BF48" i="91"/>
  <c r="AM45" i="91"/>
  <c r="AH45" i="91"/>
  <c r="AG45" i="91"/>
  <c r="AF45" i="91"/>
  <c r="AE45" i="91"/>
  <c r="AD45" i="91"/>
  <c r="AC45" i="91"/>
  <c r="AB45" i="91"/>
  <c r="AA45" i="91"/>
  <c r="Z45" i="91"/>
  <c r="Y45" i="91"/>
  <c r="X45" i="91"/>
  <c r="W45" i="91"/>
  <c r="V45" i="91"/>
  <c r="N45" i="91"/>
  <c r="M45" i="91"/>
  <c r="L45" i="91"/>
  <c r="K45" i="91"/>
  <c r="J45" i="91"/>
  <c r="I45" i="91"/>
  <c r="H45" i="91"/>
  <c r="G45" i="91"/>
  <c r="F45" i="91"/>
  <c r="E45" i="91"/>
  <c r="D45" i="91"/>
  <c r="C45" i="91"/>
  <c r="B45" i="91"/>
  <c r="AH44" i="91"/>
  <c r="AG44" i="91"/>
  <c r="AF44" i="91"/>
  <c r="AE44" i="91"/>
  <c r="AD44" i="91"/>
  <c r="AC44" i="91"/>
  <c r="AB44" i="91"/>
  <c r="AA44" i="91"/>
  <c r="Z44" i="91"/>
  <c r="Y44" i="91"/>
  <c r="X44" i="91"/>
  <c r="W44" i="91"/>
  <c r="N44" i="91"/>
  <c r="M44" i="91"/>
  <c r="L44" i="91"/>
  <c r="K44" i="91"/>
  <c r="J44" i="91"/>
  <c r="I44" i="91"/>
  <c r="H44" i="91"/>
  <c r="G44" i="91"/>
  <c r="F44" i="91"/>
  <c r="E44" i="91"/>
  <c r="D44" i="91"/>
  <c r="C44" i="91"/>
  <c r="B44" i="91"/>
  <c r="AL43" i="91"/>
  <c r="BE43" i="91" s="1"/>
  <c r="BF43" i="91" s="1"/>
  <c r="AH43" i="91"/>
  <c r="AG43" i="91"/>
  <c r="AF43" i="91"/>
  <c r="AE43" i="91"/>
  <c r="AD43" i="91"/>
  <c r="AC43" i="91"/>
  <c r="AB43" i="91"/>
  <c r="AA43" i="91"/>
  <c r="Z43" i="91"/>
  <c r="Y43" i="91"/>
  <c r="X43" i="91"/>
  <c r="W43" i="91"/>
  <c r="N43" i="91"/>
  <c r="M43" i="91"/>
  <c r="L43" i="91"/>
  <c r="K43" i="91"/>
  <c r="J43" i="91"/>
  <c r="I43" i="91"/>
  <c r="H43" i="91"/>
  <c r="G43" i="91"/>
  <c r="F43" i="91"/>
  <c r="E43" i="91"/>
  <c r="D43" i="91"/>
  <c r="C43" i="91"/>
  <c r="B43" i="91"/>
  <c r="AL42" i="91"/>
  <c r="BE42" i="91" s="1"/>
  <c r="BF42" i="91" s="1"/>
  <c r="AH42" i="91"/>
  <c r="AG42" i="91"/>
  <c r="AF42" i="91"/>
  <c r="AE42" i="91"/>
  <c r="AD42" i="91"/>
  <c r="AC42" i="91"/>
  <c r="AB42" i="91"/>
  <c r="AA42" i="91"/>
  <c r="Z42" i="91"/>
  <c r="Y42" i="91"/>
  <c r="X42" i="91"/>
  <c r="W42" i="91"/>
  <c r="N42" i="91"/>
  <c r="M42" i="91"/>
  <c r="L42" i="91"/>
  <c r="K42" i="91"/>
  <c r="J42" i="91"/>
  <c r="I42" i="91"/>
  <c r="H42" i="91"/>
  <c r="G42" i="91"/>
  <c r="F42" i="91"/>
  <c r="E42" i="91"/>
  <c r="D42" i="91"/>
  <c r="C42" i="91"/>
  <c r="B42" i="91"/>
  <c r="AX41" i="91"/>
  <c r="AP41" i="91"/>
  <c r="A41" i="91"/>
  <c r="BF40" i="91"/>
  <c r="BA40" i="91"/>
  <c r="AZ40" i="91"/>
  <c r="AY40" i="91"/>
  <c r="AX40" i="91"/>
  <c r="AW40" i="91"/>
  <c r="AV40" i="91"/>
  <c r="AU40" i="91"/>
  <c r="AT40" i="91"/>
  <c r="AS40" i="91"/>
  <c r="AR40" i="91"/>
  <c r="AQ40" i="91"/>
  <c r="AP40" i="91"/>
  <c r="AO40" i="91"/>
  <c r="AM40" i="91"/>
  <c r="BA39" i="91"/>
  <c r="AZ39" i="91"/>
  <c r="AY39" i="91"/>
  <c r="AX39" i="91"/>
  <c r="AW39" i="91"/>
  <c r="AV39" i="91"/>
  <c r="AU39" i="91"/>
  <c r="AT39" i="91"/>
  <c r="AS39" i="91"/>
  <c r="AR39" i="91"/>
  <c r="AQ39" i="91"/>
  <c r="AP39" i="91"/>
  <c r="AO39" i="91"/>
  <c r="AM39" i="91"/>
  <c r="BA38" i="91"/>
  <c r="AZ38" i="91"/>
  <c r="AY38" i="91"/>
  <c r="AX38" i="91"/>
  <c r="AW38" i="91"/>
  <c r="AV38" i="91"/>
  <c r="AU38" i="91"/>
  <c r="AT38" i="91"/>
  <c r="AS38" i="91"/>
  <c r="AR38" i="91"/>
  <c r="AQ38" i="91"/>
  <c r="AP38" i="91"/>
  <c r="AO38" i="91"/>
  <c r="AM38" i="91"/>
  <c r="BA37" i="91"/>
  <c r="AZ37" i="91"/>
  <c r="AY37" i="91"/>
  <c r="AX37" i="91"/>
  <c r="AW37" i="91"/>
  <c r="AV37" i="91"/>
  <c r="AU37" i="91"/>
  <c r="AT37" i="91"/>
  <c r="AS37" i="91"/>
  <c r="AR37" i="91"/>
  <c r="AQ37" i="91"/>
  <c r="AP37" i="91"/>
  <c r="AO37" i="91"/>
  <c r="AM37" i="91"/>
  <c r="BA36" i="91"/>
  <c r="AZ36" i="91"/>
  <c r="AY36" i="91"/>
  <c r="AX36" i="91"/>
  <c r="AW36" i="91"/>
  <c r="AV36" i="91"/>
  <c r="AU36" i="91"/>
  <c r="AT36" i="91"/>
  <c r="AS36" i="91"/>
  <c r="AR36" i="91"/>
  <c r="AQ36" i="91"/>
  <c r="AP36" i="91"/>
  <c r="AO36" i="91"/>
  <c r="AM36" i="91"/>
  <c r="BA35" i="91"/>
  <c r="AZ35" i="91"/>
  <c r="AY35" i="91"/>
  <c r="AX35" i="91"/>
  <c r="AW35" i="91"/>
  <c r="AV35" i="91"/>
  <c r="AU35" i="91"/>
  <c r="AT35" i="91"/>
  <c r="AS35" i="91"/>
  <c r="AR35" i="91"/>
  <c r="AQ35" i="91"/>
  <c r="AP35" i="91"/>
  <c r="AO35" i="91"/>
  <c r="AM35" i="91"/>
  <c r="BA34" i="91"/>
  <c r="AZ34" i="91"/>
  <c r="AY34" i="91"/>
  <c r="AX34" i="91"/>
  <c r="AW34" i="91"/>
  <c r="AV34" i="91"/>
  <c r="AU34" i="91"/>
  <c r="AT34" i="91"/>
  <c r="AS34" i="91"/>
  <c r="AR34" i="91"/>
  <c r="AQ34" i="91"/>
  <c r="AP34" i="91"/>
  <c r="AO34" i="91"/>
  <c r="AM34" i="91"/>
  <c r="BA33" i="91"/>
  <c r="AZ33" i="91"/>
  <c r="AY33" i="91"/>
  <c r="AX33" i="91"/>
  <c r="AW33" i="91"/>
  <c r="AV33" i="91"/>
  <c r="AU33" i="91"/>
  <c r="AT33" i="91"/>
  <c r="AS33" i="91"/>
  <c r="AR33" i="91"/>
  <c r="AQ33" i="91"/>
  <c r="AP33" i="91"/>
  <c r="AO33" i="91"/>
  <c r="AM33" i="91"/>
  <c r="BA32" i="91"/>
  <c r="AZ32" i="91"/>
  <c r="AY32" i="91"/>
  <c r="AX32" i="91"/>
  <c r="AW32" i="91"/>
  <c r="AV32" i="91"/>
  <c r="AU32" i="91"/>
  <c r="AT32" i="91"/>
  <c r="AS32" i="91"/>
  <c r="AR32" i="91"/>
  <c r="AQ32" i="91"/>
  <c r="AP32" i="91"/>
  <c r="AO32" i="91"/>
  <c r="AM32" i="91"/>
  <c r="BA31" i="91"/>
  <c r="AZ31" i="91"/>
  <c r="AY31" i="91"/>
  <c r="AX31" i="91"/>
  <c r="AW31" i="91"/>
  <c r="AV31" i="91"/>
  <c r="AU31" i="91"/>
  <c r="AT31" i="91"/>
  <c r="AS31" i="91"/>
  <c r="AR31" i="91"/>
  <c r="AQ31" i="91"/>
  <c r="AP31" i="91"/>
  <c r="AO31" i="91"/>
  <c r="AM31" i="91"/>
  <c r="BA30" i="91"/>
  <c r="AZ30" i="91"/>
  <c r="AY30" i="91"/>
  <c r="AX30" i="91"/>
  <c r="AW30" i="91"/>
  <c r="AV30" i="91"/>
  <c r="AU30" i="91"/>
  <c r="AT30" i="91"/>
  <c r="AS30" i="91"/>
  <c r="AR30" i="91"/>
  <c r="AQ30" i="91"/>
  <c r="AP30" i="91"/>
  <c r="AO30" i="91"/>
  <c r="AM30" i="91"/>
  <c r="AO29" i="91"/>
  <c r="AM29" i="91"/>
  <c r="BF26" i="91"/>
  <c r="AL23" i="91"/>
  <c r="AK23" i="91"/>
  <c r="BD23" i="91" s="1"/>
  <c r="AH23" i="91"/>
  <c r="AG23" i="91"/>
  <c r="AF23" i="91"/>
  <c r="AE23" i="91"/>
  <c r="AD23" i="91"/>
  <c r="AC23" i="91"/>
  <c r="AB23" i="91"/>
  <c r="AA23" i="91"/>
  <c r="Z23" i="91"/>
  <c r="Y23" i="91"/>
  <c r="X23" i="91"/>
  <c r="W23" i="91"/>
  <c r="V23" i="91"/>
  <c r="N23" i="91"/>
  <c r="M23" i="91"/>
  <c r="L23" i="91"/>
  <c r="K23" i="91"/>
  <c r="J23" i="91"/>
  <c r="I23" i="91"/>
  <c r="H23" i="91"/>
  <c r="G23" i="91"/>
  <c r="F23" i="91"/>
  <c r="E23" i="91"/>
  <c r="D23" i="91"/>
  <c r="C23" i="91"/>
  <c r="B23" i="91"/>
  <c r="AL22" i="91"/>
  <c r="AK22" i="91"/>
  <c r="BD22" i="91" s="1"/>
  <c r="AH22" i="91"/>
  <c r="AG22" i="91"/>
  <c r="AF22" i="91"/>
  <c r="AE22" i="91"/>
  <c r="AD22" i="91"/>
  <c r="AC22" i="91"/>
  <c r="AB22" i="91"/>
  <c r="AA22" i="91"/>
  <c r="Z22" i="91"/>
  <c r="Y22" i="91"/>
  <c r="X22" i="91"/>
  <c r="W22" i="91"/>
  <c r="V22" i="91"/>
  <c r="N22" i="91"/>
  <c r="M22" i="91"/>
  <c r="L22" i="91"/>
  <c r="K22" i="91"/>
  <c r="J22" i="91"/>
  <c r="I22" i="91"/>
  <c r="H22" i="91"/>
  <c r="G22" i="91"/>
  <c r="F22" i="91"/>
  <c r="E22" i="91"/>
  <c r="D22" i="91"/>
  <c r="C22" i="91"/>
  <c r="B22" i="91"/>
  <c r="AL21" i="91"/>
  <c r="AK21" i="91"/>
  <c r="BD21" i="91" s="1"/>
  <c r="AH21" i="91"/>
  <c r="AG21" i="91"/>
  <c r="AF21" i="91"/>
  <c r="AE21" i="91"/>
  <c r="AD21" i="91"/>
  <c r="AC21" i="91"/>
  <c r="AB21" i="91"/>
  <c r="AA21" i="91"/>
  <c r="Z21" i="91"/>
  <c r="Y21" i="91"/>
  <c r="X21" i="91"/>
  <c r="W21" i="91"/>
  <c r="V21" i="91"/>
  <c r="N21" i="91"/>
  <c r="M21" i="91"/>
  <c r="L21" i="91"/>
  <c r="K21" i="91"/>
  <c r="J21" i="91"/>
  <c r="I21" i="91"/>
  <c r="H21" i="91"/>
  <c r="G21" i="91"/>
  <c r="F21" i="91"/>
  <c r="E21" i="91"/>
  <c r="D21" i="91"/>
  <c r="C21" i="91"/>
  <c r="B21" i="91"/>
  <c r="AL20" i="91"/>
  <c r="AK20" i="91"/>
  <c r="BD20" i="91" s="1"/>
  <c r="AH20" i="91"/>
  <c r="AG20" i="91"/>
  <c r="AF20" i="91"/>
  <c r="AE20" i="91"/>
  <c r="AD20" i="91"/>
  <c r="AC20" i="91"/>
  <c r="AB20" i="91"/>
  <c r="AA20" i="91"/>
  <c r="Z20" i="91"/>
  <c r="Y20" i="91"/>
  <c r="X20" i="91"/>
  <c r="W20" i="91"/>
  <c r="V20" i="91"/>
  <c r="N20" i="91"/>
  <c r="M20" i="91"/>
  <c r="L20" i="91"/>
  <c r="K20" i="91"/>
  <c r="J20" i="91"/>
  <c r="I20" i="91"/>
  <c r="H20" i="91"/>
  <c r="G20" i="91"/>
  <c r="F20" i="91"/>
  <c r="E20" i="91"/>
  <c r="D20" i="91"/>
  <c r="C20" i="91"/>
  <c r="B20" i="91"/>
  <c r="BF18" i="91"/>
  <c r="BA18" i="91"/>
  <c r="AZ18" i="91"/>
  <c r="AY18" i="91"/>
  <c r="AX18" i="91"/>
  <c r="AW18" i="91"/>
  <c r="AV18" i="91"/>
  <c r="AU18" i="91"/>
  <c r="AT18" i="91"/>
  <c r="AS18" i="91"/>
  <c r="AR18" i="91"/>
  <c r="AQ18" i="91"/>
  <c r="AP18" i="91"/>
  <c r="AO18" i="91"/>
  <c r="BF17" i="91"/>
  <c r="BA17" i="91"/>
  <c r="AZ17" i="91"/>
  <c r="AY17" i="91"/>
  <c r="AX17" i="91"/>
  <c r="AW17" i="91"/>
  <c r="AV17" i="91"/>
  <c r="AU17" i="91"/>
  <c r="AT17" i="91"/>
  <c r="AS17" i="91"/>
  <c r="AR17" i="91"/>
  <c r="AQ17" i="91"/>
  <c r="AP17" i="91"/>
  <c r="AO17" i="91"/>
  <c r="AM17" i="91"/>
  <c r="BF16" i="91"/>
  <c r="BA16" i="91"/>
  <c r="AZ16" i="91"/>
  <c r="AY16" i="91"/>
  <c r="AX16" i="91"/>
  <c r="AW16" i="91"/>
  <c r="AV16" i="91"/>
  <c r="AU16" i="91"/>
  <c r="AT16" i="91"/>
  <c r="AS16" i="91"/>
  <c r="AR16" i="91"/>
  <c r="AQ16" i="91"/>
  <c r="AP16" i="91"/>
  <c r="AO16" i="91"/>
  <c r="AM16" i="91"/>
  <c r="BF15" i="91"/>
  <c r="BA15" i="91"/>
  <c r="AZ15" i="91"/>
  <c r="AY15" i="91"/>
  <c r="AX15" i="91"/>
  <c r="AW15" i="91"/>
  <c r="AV15" i="91"/>
  <c r="AU15" i="91"/>
  <c r="AT15" i="91"/>
  <c r="AS15" i="91"/>
  <c r="AR15" i="91"/>
  <c r="AQ15" i="91"/>
  <c r="AP15" i="91"/>
  <c r="AO15" i="91"/>
  <c r="AM15" i="91"/>
  <c r="BF14" i="91"/>
  <c r="BA14" i="91"/>
  <c r="AZ14" i="91"/>
  <c r="AY14" i="91"/>
  <c r="AX14" i="91"/>
  <c r="AW14" i="91"/>
  <c r="AV14" i="91"/>
  <c r="AU14" i="91"/>
  <c r="AT14" i="91"/>
  <c r="AS14" i="91"/>
  <c r="AR14" i="91"/>
  <c r="AQ14" i="91"/>
  <c r="AP14" i="91"/>
  <c r="AO14" i="91"/>
  <c r="AM14" i="91"/>
  <c r="BF13" i="91"/>
  <c r="BA13" i="91"/>
  <c r="AZ13" i="91"/>
  <c r="AY13" i="91"/>
  <c r="AX13" i="91"/>
  <c r="AW13" i="91"/>
  <c r="AV13" i="91"/>
  <c r="AU13" i="91"/>
  <c r="AT13" i="91"/>
  <c r="AS13" i="91"/>
  <c r="AR13" i="91"/>
  <c r="AQ13" i="91"/>
  <c r="AP13" i="91"/>
  <c r="AO13" i="91"/>
  <c r="AM13" i="91"/>
  <c r="BF12" i="91"/>
  <c r="BA12" i="91"/>
  <c r="AZ12" i="91"/>
  <c r="AY12" i="91"/>
  <c r="AX12" i="91"/>
  <c r="AW12" i="91"/>
  <c r="AV12" i="91"/>
  <c r="AU12" i="91"/>
  <c r="AT12" i="91"/>
  <c r="AS12" i="91"/>
  <c r="AR12" i="91"/>
  <c r="AQ12" i="91"/>
  <c r="AP12" i="91"/>
  <c r="AO12" i="91"/>
  <c r="AM12" i="91"/>
  <c r="BF11" i="91"/>
  <c r="BA11" i="91"/>
  <c r="AZ11" i="91"/>
  <c r="AY11" i="91"/>
  <c r="AX11" i="91"/>
  <c r="AW11" i="91"/>
  <c r="AV11" i="91"/>
  <c r="AU11" i="91"/>
  <c r="AT11" i="91"/>
  <c r="AS11" i="91"/>
  <c r="AR11" i="91"/>
  <c r="AQ11" i="91"/>
  <c r="AP11" i="91"/>
  <c r="AO11" i="91"/>
  <c r="AM11" i="91"/>
  <c r="BF10" i="91"/>
  <c r="BA10" i="91"/>
  <c r="AZ10" i="91"/>
  <c r="AY10" i="91"/>
  <c r="AX10" i="91"/>
  <c r="AW10" i="91"/>
  <c r="AV10" i="91"/>
  <c r="AU10" i="91"/>
  <c r="AT10" i="91"/>
  <c r="AS10" i="91"/>
  <c r="AR10" i="91"/>
  <c r="AQ10" i="91"/>
  <c r="AP10" i="91"/>
  <c r="AO10" i="91"/>
  <c r="AM10" i="91"/>
  <c r="BF9" i="91"/>
  <c r="BA9" i="91"/>
  <c r="AZ9" i="91"/>
  <c r="AY9" i="91"/>
  <c r="AX9" i="91"/>
  <c r="AW9" i="91"/>
  <c r="AV9" i="91"/>
  <c r="AU9" i="91"/>
  <c r="AT9" i="91"/>
  <c r="AS9" i="91"/>
  <c r="AR9" i="91"/>
  <c r="AQ9" i="91"/>
  <c r="AP9" i="91"/>
  <c r="AO9" i="91"/>
  <c r="AM9" i="91"/>
  <c r="BA8" i="91"/>
  <c r="AZ8" i="91"/>
  <c r="AY8" i="91"/>
  <c r="AX8" i="91"/>
  <c r="AW8" i="91"/>
  <c r="AV8" i="91"/>
  <c r="AU8" i="91"/>
  <c r="AT8" i="91"/>
  <c r="AS8" i="91"/>
  <c r="AR8" i="91"/>
  <c r="AQ8" i="91"/>
  <c r="AP8" i="91"/>
  <c r="AO8" i="91"/>
  <c r="AM8" i="91"/>
  <c r="BA7" i="91"/>
  <c r="AZ7" i="91"/>
  <c r="AY7" i="91"/>
  <c r="AX7" i="91"/>
  <c r="AW7" i="91"/>
  <c r="AV7" i="91"/>
  <c r="AU7" i="91"/>
  <c r="AT7" i="91"/>
  <c r="AS7" i="91"/>
  <c r="AR7" i="91"/>
  <c r="AQ7" i="91"/>
  <c r="AP7" i="91"/>
  <c r="AO7" i="91"/>
  <c r="AM7" i="91"/>
  <c r="BE42" i="92" l="1"/>
  <c r="BE21" i="92"/>
  <c r="BE20" i="92"/>
  <c r="AM19" i="92"/>
  <c r="BF64" i="91"/>
  <c r="AP66" i="92"/>
  <c r="AT66" i="92"/>
  <c r="AX66" i="92"/>
  <c r="BD21" i="92"/>
  <c r="BD23" i="92"/>
  <c r="BD20" i="92"/>
  <c r="BD22" i="92"/>
  <c r="BF40" i="92"/>
  <c r="AR44" i="92"/>
  <c r="AV44" i="92"/>
  <c r="BE67" i="92"/>
  <c r="AQ42" i="92"/>
  <c r="AU42" i="92"/>
  <c r="AY42" i="92"/>
  <c r="AO67" i="92"/>
  <c r="AS43" i="92"/>
  <c r="AW43" i="92"/>
  <c r="BA43" i="92"/>
  <c r="AZ44" i="92"/>
  <c r="AR67" i="92"/>
  <c r="AV67" i="92"/>
  <c r="AZ67" i="92"/>
  <c r="AP43" i="92"/>
  <c r="AT43" i="92"/>
  <c r="AS67" i="92"/>
  <c r="AX43" i="92"/>
  <c r="S44" i="92"/>
  <c r="BE45" i="92"/>
  <c r="AS23" i="92"/>
  <c r="AW23" i="92"/>
  <c r="BA23" i="92"/>
  <c r="AR21" i="92"/>
  <c r="AV21" i="92"/>
  <c r="AZ21" i="92"/>
  <c r="AP22" i="92"/>
  <c r="AT22" i="92"/>
  <c r="AX22" i="92"/>
  <c r="AS64" i="91"/>
  <c r="AW64" i="91"/>
  <c r="S67" i="92"/>
  <c r="S45" i="92"/>
  <c r="AM23" i="92"/>
  <c r="S23" i="92"/>
  <c r="BE66" i="92"/>
  <c r="BF39" i="92"/>
  <c r="BF38" i="92"/>
  <c r="AM43" i="91"/>
  <c r="BF35" i="92"/>
  <c r="AM44" i="92"/>
  <c r="BF37" i="92"/>
  <c r="S66" i="92"/>
  <c r="S22" i="92"/>
  <c r="AM43" i="92"/>
  <c r="BF36" i="92"/>
  <c r="AM21" i="92"/>
  <c r="E58" i="93"/>
  <c r="E53" i="93"/>
  <c r="E47" i="93"/>
  <c r="E56" i="93"/>
  <c r="S65" i="92"/>
  <c r="BF34" i="92"/>
  <c r="S43" i="92"/>
  <c r="S21" i="92"/>
  <c r="E59" i="93"/>
  <c r="AM65" i="91"/>
  <c r="BE65" i="91"/>
  <c r="BF65" i="91" s="1"/>
  <c r="BE66" i="91"/>
  <c r="BF66" i="91" s="1"/>
  <c r="BE67" i="91"/>
  <c r="BF67" i="91" s="1"/>
  <c r="AM21" i="91"/>
  <c r="BE21" i="91"/>
  <c r="BF21" i="91" s="1"/>
  <c r="BE22" i="91"/>
  <c r="BF22" i="91" s="1"/>
  <c r="BE23" i="91"/>
  <c r="BF23" i="91" s="1"/>
  <c r="S20" i="91"/>
  <c r="BE20" i="91"/>
  <c r="BF20" i="91" s="1"/>
  <c r="E54" i="93"/>
  <c r="BF32" i="92"/>
  <c r="BF33" i="92"/>
  <c r="AQ67" i="91"/>
  <c r="AU67" i="91"/>
  <c r="AS67" i="91"/>
  <c r="AQ42" i="91"/>
  <c r="AU42" i="91"/>
  <c r="AQ44" i="91"/>
  <c r="AU44" i="91"/>
  <c r="AY44" i="91"/>
  <c r="AU23" i="91"/>
  <c r="AQ20" i="91"/>
  <c r="AU20" i="91"/>
  <c r="AY20" i="91"/>
  <c r="AO21" i="91"/>
  <c r="AS21" i="91"/>
  <c r="AW21" i="91"/>
  <c r="BA21" i="91"/>
  <c r="AQ22" i="91"/>
  <c r="AU22" i="91"/>
  <c r="AY22" i="91"/>
  <c r="AO23" i="91"/>
  <c r="AS23" i="91"/>
  <c r="AW23" i="91"/>
  <c r="BA23" i="91"/>
  <c r="AR44" i="91"/>
  <c r="AV44" i="91"/>
  <c r="AZ44" i="91"/>
  <c r="AP45" i="91"/>
  <c r="AT45" i="91"/>
  <c r="AX45" i="91"/>
  <c r="AO66" i="91"/>
  <c r="AS66" i="91"/>
  <c r="AW66" i="91"/>
  <c r="BA66" i="91"/>
  <c r="AR67" i="91"/>
  <c r="AV67" i="91"/>
  <c r="AO43" i="91"/>
  <c r="AS43" i="91"/>
  <c r="AW43" i="91"/>
  <c r="AQ65" i="91"/>
  <c r="AU65" i="91"/>
  <c r="AY65" i="91"/>
  <c r="AP66" i="91"/>
  <c r="E55" i="93"/>
  <c r="E49" i="93"/>
  <c r="E48" i="93"/>
  <c r="E50" i="93"/>
  <c r="E57" i="93"/>
  <c r="E51" i="93"/>
  <c r="K36" i="93"/>
  <c r="K27" i="93"/>
  <c r="K35" i="93"/>
  <c r="K31" i="93"/>
  <c r="K39" i="93"/>
  <c r="K32" i="93"/>
  <c r="K30" i="93"/>
  <c r="K37" i="93"/>
  <c r="K29" i="93"/>
  <c r="K34" i="93"/>
  <c r="S42" i="92"/>
  <c r="S20" i="92"/>
  <c r="L55" i="93"/>
  <c r="L58" i="93"/>
  <c r="L56" i="93"/>
  <c r="O40" i="93"/>
  <c r="K28" i="93"/>
  <c r="K38" i="93"/>
  <c r="L38" i="93"/>
  <c r="S64" i="92"/>
  <c r="AM42" i="92"/>
  <c r="AM20" i="92"/>
  <c r="AM64" i="91"/>
  <c r="L49" i="93"/>
  <c r="K56" i="93"/>
  <c r="K59" i="93"/>
  <c r="M60" i="93"/>
  <c r="Q47" i="93"/>
  <c r="K54" i="93"/>
  <c r="K57" i="93"/>
  <c r="O60" i="93"/>
  <c r="K48" i="93"/>
  <c r="K51" i="93"/>
  <c r="K58" i="93"/>
  <c r="K49" i="93"/>
  <c r="L35" i="93"/>
  <c r="L15" i="93"/>
  <c r="L18" i="93"/>
  <c r="L9" i="93"/>
  <c r="Q7" i="93"/>
  <c r="BA63" i="91"/>
  <c r="BA64" i="91"/>
  <c r="AY67" i="91"/>
  <c r="AZ63" i="91"/>
  <c r="BA43" i="91"/>
  <c r="AY42" i="91"/>
  <c r="BA41" i="91"/>
  <c r="K55" i="93"/>
  <c r="L50" i="93"/>
  <c r="Q50" i="93"/>
  <c r="K52" i="93"/>
  <c r="K47" i="93"/>
  <c r="K50" i="93"/>
  <c r="AR45" i="91"/>
  <c r="AZ45" i="91"/>
  <c r="AR41" i="91"/>
  <c r="AQ45" i="91"/>
  <c r="AY45" i="91"/>
  <c r="BA19" i="91"/>
  <c r="AS19" i="91"/>
  <c r="AU63" i="91"/>
  <c r="AT43" i="91"/>
  <c r="AO44" i="91"/>
  <c r="AW44" i="91"/>
  <c r="AP64" i="91"/>
  <c r="AT64" i="91"/>
  <c r="AX64" i="91"/>
  <c r="AR65" i="91"/>
  <c r="AV65" i="91"/>
  <c r="AZ65" i="91"/>
  <c r="AT66" i="91"/>
  <c r="AX66" i="91"/>
  <c r="AZ67" i="91"/>
  <c r="AX67" i="91"/>
  <c r="AQ63" i="91"/>
  <c r="AP20" i="91"/>
  <c r="AT20" i="91"/>
  <c r="AX20" i="91"/>
  <c r="AR21" i="91"/>
  <c r="AV21" i="91"/>
  <c r="AZ21" i="91"/>
  <c r="AP22" i="91"/>
  <c r="AT22" i="91"/>
  <c r="AX22" i="91"/>
  <c r="AR23" i="91"/>
  <c r="AV23" i="91"/>
  <c r="AZ23" i="91"/>
  <c r="AP42" i="91"/>
  <c r="AT42" i="91"/>
  <c r="AX42" i="91"/>
  <c r="AR43" i="91"/>
  <c r="AV43" i="91"/>
  <c r="AZ43" i="91"/>
  <c r="AT44" i="91"/>
  <c r="AO45" i="91"/>
  <c r="AS45" i="91"/>
  <c r="AW45" i="91"/>
  <c r="BA45" i="91"/>
  <c r="BF52" i="91"/>
  <c r="AV41" i="91"/>
  <c r="AR20" i="91"/>
  <c r="AV20" i="91"/>
  <c r="AZ20" i="91"/>
  <c r="AP21" i="91"/>
  <c r="AT21" i="91"/>
  <c r="AX21" i="91"/>
  <c r="AR22" i="91"/>
  <c r="AV22" i="91"/>
  <c r="AZ22" i="91"/>
  <c r="AP23" i="91"/>
  <c r="AT23" i="91"/>
  <c r="AX23" i="91"/>
  <c r="BF30" i="91"/>
  <c r="AR42" i="91"/>
  <c r="AV42" i="91"/>
  <c r="AZ42" i="91"/>
  <c r="AP43" i="91"/>
  <c r="AX43" i="91"/>
  <c r="AU45" i="91"/>
  <c r="AQ64" i="91"/>
  <c r="AU64" i="91"/>
  <c r="AY64" i="91"/>
  <c r="AO65" i="91"/>
  <c r="AS65" i="91"/>
  <c r="AW65" i="91"/>
  <c r="BA65" i="91"/>
  <c r="AQ66" i="91"/>
  <c r="AU66" i="91"/>
  <c r="AY66" i="91"/>
  <c r="AO67" i="91"/>
  <c r="AW67" i="91"/>
  <c r="BA67" i="91"/>
  <c r="AV19" i="91"/>
  <c r="AQ41" i="91"/>
  <c r="AX63" i="91"/>
  <c r="AP44" i="91"/>
  <c r="AX44" i="91"/>
  <c r="AZ41" i="91"/>
  <c r="BF7" i="91"/>
  <c r="BF8" i="91"/>
  <c r="AO20" i="91"/>
  <c r="AS20" i="91"/>
  <c r="AW20" i="91"/>
  <c r="BA20" i="91"/>
  <c r="AQ21" i="91"/>
  <c r="AU21" i="91"/>
  <c r="AY21" i="91"/>
  <c r="AO22" i="91"/>
  <c r="AS22" i="91"/>
  <c r="AW22" i="91"/>
  <c r="BA22" i="91"/>
  <c r="AQ23" i="91"/>
  <c r="AY23" i="91"/>
  <c r="AO42" i="91"/>
  <c r="AS42" i="91"/>
  <c r="AW42" i="91"/>
  <c r="BA42" i="91"/>
  <c r="AQ43" i="91"/>
  <c r="AU43" i="91"/>
  <c r="AY43" i="91"/>
  <c r="AS44" i="91"/>
  <c r="BA44" i="91"/>
  <c r="AV45" i="91"/>
  <c r="AR64" i="91"/>
  <c r="AV64" i="91"/>
  <c r="AZ64" i="91"/>
  <c r="AP65" i="91"/>
  <c r="AT65" i="91"/>
  <c r="AX65" i="91"/>
  <c r="AR66" i="91"/>
  <c r="AV66" i="91"/>
  <c r="AZ66" i="91"/>
  <c r="AP67" i="91"/>
  <c r="AT67" i="91"/>
  <c r="P60" i="93"/>
  <c r="L59" i="93"/>
  <c r="L47" i="93"/>
  <c r="L57" i="93"/>
  <c r="L52" i="93"/>
  <c r="L51" i="93"/>
  <c r="L54" i="93"/>
  <c r="L53" i="93"/>
  <c r="L36" i="93"/>
  <c r="L29" i="93"/>
  <c r="L31" i="93"/>
  <c r="L32" i="93"/>
  <c r="L28" i="93"/>
  <c r="L39" i="93"/>
  <c r="M40" i="93"/>
  <c r="L34" i="93"/>
  <c r="L33" i="93"/>
  <c r="L37" i="93"/>
  <c r="L30" i="93"/>
  <c r="Q27" i="93"/>
  <c r="F33" i="93"/>
  <c r="K7" i="93"/>
  <c r="L16" i="93"/>
  <c r="K9" i="93"/>
  <c r="K15" i="93"/>
  <c r="Q13" i="93"/>
  <c r="M20" i="93"/>
  <c r="K19" i="93"/>
  <c r="K12" i="93"/>
  <c r="L13" i="93"/>
  <c r="L14" i="93"/>
  <c r="L10" i="93"/>
  <c r="L11" i="93"/>
  <c r="L12" i="93"/>
  <c r="L8" i="93"/>
  <c r="K10" i="93"/>
  <c r="K16" i="93"/>
  <c r="K14" i="93"/>
  <c r="L19" i="93"/>
  <c r="K8" i="93"/>
  <c r="O20" i="93"/>
  <c r="K18" i="93"/>
  <c r="K17" i="93"/>
  <c r="Q10" i="93"/>
  <c r="K11" i="93"/>
  <c r="L7" i="93"/>
  <c r="AT23" i="92"/>
  <c r="AX23" i="92"/>
  <c r="AR42" i="92"/>
  <c r="AV42" i="92"/>
  <c r="AO22" i="92"/>
  <c r="AR23" i="92"/>
  <c r="AV23" i="92"/>
  <c r="AZ23" i="92"/>
  <c r="AX20" i="92"/>
  <c r="AQ20" i="92"/>
  <c r="AU20" i="92"/>
  <c r="AY20" i="92"/>
  <c r="AO21" i="92"/>
  <c r="AS21" i="92"/>
  <c r="AW21" i="92"/>
  <c r="BA21" i="92"/>
  <c r="AQ22" i="92"/>
  <c r="AU22" i="92"/>
  <c r="AY22" i="92"/>
  <c r="AO23" i="92"/>
  <c r="AR45" i="92"/>
  <c r="AV45" i="92"/>
  <c r="AZ45" i="92"/>
  <c r="AP64" i="92"/>
  <c r="AT64" i="92"/>
  <c r="AX64" i="92"/>
  <c r="AO65" i="92"/>
  <c r="AS65" i="92"/>
  <c r="AW65" i="92"/>
  <c r="BA65" i="92"/>
  <c r="BA67" i="92"/>
  <c r="BF30" i="92"/>
  <c r="AR20" i="92"/>
  <c r="AV20" i="92"/>
  <c r="AZ20" i="92"/>
  <c r="AP23" i="92"/>
  <c r="BA44" i="92"/>
  <c r="AQ44" i="92"/>
  <c r="AU44" i="92"/>
  <c r="AY44" i="92"/>
  <c r="AO45" i="92"/>
  <c r="AS45" i="92"/>
  <c r="AW45" i="92"/>
  <c r="BA45" i="92"/>
  <c r="AQ64" i="92"/>
  <c r="AU64" i="92"/>
  <c r="AY64" i="92"/>
  <c r="AP65" i="92"/>
  <c r="AT65" i="92"/>
  <c r="AX65" i="92"/>
  <c r="AO20" i="92"/>
  <c r="AS20" i="92"/>
  <c r="AW20" i="92"/>
  <c r="BA20" i="92"/>
  <c r="AP21" i="92"/>
  <c r="AT21" i="92"/>
  <c r="AX21" i="92"/>
  <c r="AR22" i="92"/>
  <c r="AV22" i="92"/>
  <c r="AZ22" i="92"/>
  <c r="AZ42" i="92"/>
  <c r="AS42" i="92"/>
  <c r="AW42" i="92"/>
  <c r="BA42" i="92"/>
  <c r="AQ43" i="92"/>
  <c r="AU43" i="92"/>
  <c r="AY43" i="92"/>
  <c r="AS44" i="92"/>
  <c r="AW44" i="92"/>
  <c r="AP45" i="92"/>
  <c r="AT45" i="92"/>
  <c r="AX45" i="92"/>
  <c r="AR64" i="92"/>
  <c r="AV64" i="92"/>
  <c r="AZ64" i="92"/>
  <c r="AQ65" i="92"/>
  <c r="AU65" i="92"/>
  <c r="AY65" i="92"/>
  <c r="AR66" i="92"/>
  <c r="AV66" i="92"/>
  <c r="AZ66" i="92"/>
  <c r="AW67" i="92"/>
  <c r="AP67" i="92"/>
  <c r="AT67" i="92"/>
  <c r="AX67" i="92"/>
  <c r="BF8" i="92"/>
  <c r="AQ23" i="92"/>
  <c r="AU23" i="92"/>
  <c r="AY23" i="92"/>
  <c r="AP20" i="92"/>
  <c r="AT20" i="92"/>
  <c r="AQ21" i="92"/>
  <c r="AU21" i="92"/>
  <c r="AY21" i="92"/>
  <c r="AS22" i="92"/>
  <c r="AW22" i="92"/>
  <c r="BA22" i="92"/>
  <c r="BF29" i="92"/>
  <c r="AP42" i="92"/>
  <c r="AT42" i="92"/>
  <c r="AX42" i="92"/>
  <c r="BD42" i="92"/>
  <c r="AR43" i="92"/>
  <c r="AV43" i="92"/>
  <c r="AZ43" i="92"/>
  <c r="AP44" i="92"/>
  <c r="AT44" i="92"/>
  <c r="AX44" i="92"/>
  <c r="AQ45" i="92"/>
  <c r="AU45" i="92"/>
  <c r="AY45" i="92"/>
  <c r="AO64" i="92"/>
  <c r="AS64" i="92"/>
  <c r="AW64" i="92"/>
  <c r="BA64" i="92"/>
  <c r="AR65" i="92"/>
  <c r="AV65" i="92"/>
  <c r="AZ65" i="92"/>
  <c r="BE65" i="92"/>
  <c r="AO66" i="92"/>
  <c r="AS66" i="92"/>
  <c r="AW66" i="92"/>
  <c r="BA66" i="92"/>
  <c r="AQ67" i="92"/>
  <c r="AU67" i="92"/>
  <c r="AY67" i="92"/>
  <c r="P71" i="70"/>
  <c r="AM45" i="92"/>
  <c r="BF63" i="92"/>
  <c r="BE41" i="92"/>
  <c r="BF41" i="92" s="1"/>
  <c r="BD44" i="92"/>
  <c r="BD45" i="92"/>
  <c r="BD43" i="92"/>
  <c r="BF7" i="92"/>
  <c r="S19" i="92"/>
  <c r="BF29" i="91"/>
  <c r="BF41" i="91"/>
  <c r="AM67" i="91"/>
  <c r="AM66" i="91"/>
  <c r="BF51" i="91"/>
  <c r="P70" i="70"/>
  <c r="G20" i="93"/>
  <c r="F15" i="93"/>
  <c r="F11" i="93"/>
  <c r="F14" i="93"/>
  <c r="F17" i="93"/>
  <c r="F18" i="93"/>
  <c r="F16" i="93"/>
  <c r="F12" i="93"/>
  <c r="F8" i="93"/>
  <c r="F9" i="93"/>
  <c r="F19" i="93"/>
  <c r="F27" i="93"/>
  <c r="G60" i="93"/>
  <c r="F55" i="93"/>
  <c r="F51" i="93"/>
  <c r="F58" i="93"/>
  <c r="F56" i="93"/>
  <c r="F52" i="93"/>
  <c r="F54" i="93"/>
  <c r="F57" i="93"/>
  <c r="F49" i="93"/>
  <c r="F59" i="93"/>
  <c r="F48" i="93"/>
  <c r="F10" i="93"/>
  <c r="P40" i="93"/>
  <c r="E20" i="93"/>
  <c r="F47" i="93"/>
  <c r="F53" i="93"/>
  <c r="P20" i="93"/>
  <c r="G40" i="93"/>
  <c r="F35" i="93"/>
  <c r="F31" i="93"/>
  <c r="F36" i="93"/>
  <c r="F40" i="93"/>
  <c r="F34" i="93"/>
  <c r="F32" i="93"/>
  <c r="F38" i="93"/>
  <c r="F37" i="93"/>
  <c r="F28" i="93"/>
  <c r="F39" i="93"/>
  <c r="F29" i="93"/>
  <c r="F7" i="93"/>
  <c r="F50" i="93"/>
  <c r="F13" i="93"/>
  <c r="AW63" i="91"/>
  <c r="AW41" i="91"/>
  <c r="AW19" i="91"/>
  <c r="AQ19" i="91"/>
  <c r="AY19" i="91"/>
  <c r="AM26" i="92"/>
  <c r="BF26" i="92" s="1"/>
  <c r="BE43" i="92"/>
  <c r="BE44" i="92"/>
  <c r="A41" i="92"/>
  <c r="BF19" i="92"/>
  <c r="BF23" i="92"/>
  <c r="AM20" i="91"/>
  <c r="AM41" i="91"/>
  <c r="AM42" i="91"/>
  <c r="BF63" i="91"/>
  <c r="AM22" i="91"/>
  <c r="AM23" i="91"/>
  <c r="BF66" i="92" l="1"/>
  <c r="BF67" i="92"/>
  <c r="BF45" i="92"/>
  <c r="BF44" i="92"/>
  <c r="BF21" i="92"/>
  <c r="BF22" i="92"/>
  <c r="BF43" i="92"/>
  <c r="BF65" i="92"/>
  <c r="E60" i="93"/>
  <c r="K40" i="93"/>
  <c r="Q40" i="93"/>
  <c r="BF20" i="92"/>
  <c r="BF42" i="92"/>
  <c r="K60" i="93"/>
  <c r="Q60" i="93"/>
  <c r="L60" i="93"/>
  <c r="K20" i="93"/>
  <c r="BF19" i="91"/>
  <c r="F60" i="93"/>
  <c r="L40" i="93"/>
  <c r="L20" i="93"/>
  <c r="Q20" i="93"/>
  <c r="F20" i="93"/>
  <c r="BE64" i="92"/>
  <c r="BF64" i="92" s="1"/>
  <c r="R21" i="87" l="1"/>
  <c r="R32" i="87"/>
  <c r="D50" i="2"/>
  <c r="C50" i="2"/>
  <c r="Y32" i="87"/>
  <c r="X32" i="87"/>
  <c r="Y31" i="87"/>
  <c r="Y29" i="87"/>
  <c r="Y26" i="87"/>
  <c r="X26" i="87"/>
  <c r="Y23" i="87"/>
  <c r="X23" i="87"/>
  <c r="Y21" i="87"/>
  <c r="X21" i="87"/>
  <c r="Y20" i="87"/>
  <c r="Y18" i="87"/>
  <c r="Y15" i="87"/>
  <c r="X15" i="87"/>
  <c r="Y12" i="87"/>
  <c r="X12" i="87"/>
  <c r="Y10" i="87"/>
  <c r="X10" i="87"/>
  <c r="Y9" i="87"/>
  <c r="R33" i="87" l="1"/>
  <c r="S33" i="87"/>
  <c r="R22" i="87"/>
  <c r="S22" i="87"/>
  <c r="Y33" i="87"/>
  <c r="Y22" i="87"/>
  <c r="Y11" i="87"/>
  <c r="J79" i="70"/>
  <c r="K79" i="70"/>
  <c r="J80" i="70"/>
  <c r="K80" i="70"/>
  <c r="J81" i="70"/>
  <c r="K81" i="70"/>
  <c r="J82" i="70"/>
  <c r="K82" i="70"/>
  <c r="J83" i="70"/>
  <c r="K83" i="70"/>
  <c r="J84" i="70"/>
  <c r="K84" i="70"/>
  <c r="J85" i="70"/>
  <c r="K85" i="70"/>
  <c r="J86" i="70"/>
  <c r="K86" i="70"/>
  <c r="J87" i="70"/>
  <c r="K87" i="70"/>
  <c r="J88" i="70"/>
  <c r="K88" i="70"/>
  <c r="J89" i="70"/>
  <c r="K89" i="70"/>
  <c r="J90" i="70"/>
  <c r="K90" i="70"/>
  <c r="D79" i="70"/>
  <c r="E79" i="70"/>
  <c r="D80" i="70"/>
  <c r="E80" i="70"/>
  <c r="D81" i="70"/>
  <c r="E81" i="70"/>
  <c r="D82" i="70"/>
  <c r="E82" i="70"/>
  <c r="D83" i="70"/>
  <c r="E83" i="70"/>
  <c r="D84" i="70"/>
  <c r="E84" i="70"/>
  <c r="D85" i="70"/>
  <c r="E85" i="70"/>
  <c r="D86" i="70"/>
  <c r="E86" i="70"/>
  <c r="D87" i="70"/>
  <c r="E87" i="70"/>
  <c r="D88" i="70"/>
  <c r="E88" i="70"/>
  <c r="D89" i="70"/>
  <c r="E89" i="70"/>
  <c r="D90" i="70"/>
  <c r="E90" i="70"/>
  <c r="D91" i="70"/>
  <c r="E91" i="70"/>
  <c r="K56" i="70"/>
  <c r="D56" i="70"/>
  <c r="E56" i="70"/>
  <c r="D57" i="70"/>
  <c r="E57" i="70"/>
  <c r="B61" i="70"/>
  <c r="C61" i="70"/>
  <c r="N48" i="70"/>
  <c r="O48" i="70"/>
  <c r="N49" i="70"/>
  <c r="O49" i="70"/>
  <c r="N50" i="70"/>
  <c r="O50" i="70"/>
  <c r="N51" i="70"/>
  <c r="O51" i="70"/>
  <c r="K48" i="70"/>
  <c r="L48" i="70"/>
  <c r="K49" i="70"/>
  <c r="L49" i="70"/>
  <c r="K50" i="70"/>
  <c r="L50" i="70"/>
  <c r="K51" i="70"/>
  <c r="K52" i="70"/>
  <c r="D48" i="70"/>
  <c r="E48" i="70"/>
  <c r="F48" i="70"/>
  <c r="D49" i="70"/>
  <c r="E49" i="70"/>
  <c r="F49" i="70"/>
  <c r="D50" i="70"/>
  <c r="E50" i="70"/>
  <c r="F50" i="70"/>
  <c r="D51" i="70"/>
  <c r="E51" i="70"/>
  <c r="F51" i="70"/>
  <c r="D52" i="70"/>
  <c r="E52" i="70"/>
  <c r="F52" i="70"/>
  <c r="C95" i="86"/>
  <c r="B95" i="86"/>
  <c r="F61" i="70" l="1"/>
  <c r="E95" i="86"/>
  <c r="F95" i="86"/>
  <c r="P48" i="70"/>
  <c r="P50" i="70"/>
  <c r="P49" i="70"/>
  <c r="P51" i="70"/>
  <c r="J7" i="70"/>
  <c r="J8" i="70"/>
  <c r="J9" i="70"/>
  <c r="J10" i="70"/>
  <c r="J11" i="70"/>
  <c r="J12" i="70"/>
  <c r="J13" i="70"/>
  <c r="J14" i="70"/>
  <c r="J15" i="70"/>
  <c r="J16" i="70"/>
  <c r="J17" i="70"/>
  <c r="J18" i="70"/>
  <c r="J19" i="70"/>
  <c r="J20" i="70"/>
  <c r="J21" i="70"/>
  <c r="J22" i="70"/>
  <c r="J23" i="70"/>
  <c r="J24" i="70"/>
  <c r="J25" i="70"/>
  <c r="J26" i="70"/>
  <c r="J27" i="70"/>
  <c r="J28" i="70"/>
  <c r="J29" i="70"/>
  <c r="J30" i="70"/>
  <c r="J31" i="70"/>
  <c r="D53" i="2" l="1"/>
  <c r="C53" i="2"/>
  <c r="C7" i="2" l="1"/>
  <c r="D7" i="2"/>
  <c r="C10" i="2"/>
  <c r="D10" i="2"/>
  <c r="B61" i="3"/>
  <c r="C61" i="3"/>
  <c r="H32" i="70"/>
  <c r="I32" i="70"/>
  <c r="B32" i="66"/>
  <c r="C32" i="66"/>
  <c r="F32" i="66" s="1"/>
  <c r="F32" i="70" l="1"/>
  <c r="J62" i="3"/>
  <c r="N91" i="68"/>
  <c r="O91" i="68"/>
  <c r="N92" i="68"/>
  <c r="O92" i="68"/>
  <c r="N93" i="68"/>
  <c r="O93" i="68"/>
  <c r="N94" i="68"/>
  <c r="O94" i="68"/>
  <c r="L92" i="68"/>
  <c r="L93" i="68"/>
  <c r="L94" i="68"/>
  <c r="F94" i="68"/>
  <c r="N52" i="66"/>
  <c r="O52" i="66"/>
  <c r="L52" i="66"/>
  <c r="F52" i="66"/>
  <c r="N56" i="68"/>
  <c r="O56" i="68"/>
  <c r="L56" i="68"/>
  <c r="F56" i="68"/>
  <c r="N51" i="66"/>
  <c r="O51" i="66"/>
  <c r="L51" i="66"/>
  <c r="F51" i="66"/>
  <c r="N57" i="86"/>
  <c r="O57" i="86"/>
  <c r="L57" i="86"/>
  <c r="N56" i="3"/>
  <c r="O56" i="3"/>
  <c r="L56" i="3"/>
  <c r="F56" i="3"/>
  <c r="P91" i="68" l="1"/>
  <c r="P56" i="68"/>
  <c r="P92" i="68"/>
  <c r="P52" i="66"/>
  <c r="P94" i="68"/>
  <c r="P93" i="68"/>
  <c r="P51" i="66"/>
  <c r="P57" i="86"/>
  <c r="P56" i="3"/>
  <c r="Q5" i="2"/>
  <c r="M5" i="2"/>
  <c r="W34" i="87"/>
  <c r="V34" i="87"/>
  <c r="F34" i="87"/>
  <c r="E34" i="87"/>
  <c r="D34" i="87"/>
  <c r="C34" i="87"/>
  <c r="B34" i="87"/>
  <c r="W32" i="87"/>
  <c r="V32" i="87"/>
  <c r="P32" i="87"/>
  <c r="Q33" i="87" s="1"/>
  <c r="O32" i="87"/>
  <c r="N32" i="87"/>
  <c r="M32" i="87"/>
  <c r="L32" i="87"/>
  <c r="K32" i="87"/>
  <c r="J32" i="87"/>
  <c r="I32" i="87"/>
  <c r="H32" i="87"/>
  <c r="G32" i="87"/>
  <c r="F32" i="87"/>
  <c r="E32" i="87"/>
  <c r="D32" i="87"/>
  <c r="C32" i="87"/>
  <c r="B32" i="87"/>
  <c r="W31" i="87"/>
  <c r="P31" i="87"/>
  <c r="O31" i="87"/>
  <c r="N31" i="87"/>
  <c r="M31" i="87"/>
  <c r="L31" i="87"/>
  <c r="K31" i="87"/>
  <c r="J31" i="87"/>
  <c r="I31" i="87"/>
  <c r="H31" i="87"/>
  <c r="G31" i="87"/>
  <c r="F31" i="87"/>
  <c r="E31" i="87"/>
  <c r="D31" i="87"/>
  <c r="C31" i="87"/>
  <c r="W29" i="87"/>
  <c r="P29" i="87"/>
  <c r="O29" i="87"/>
  <c r="N29" i="87"/>
  <c r="M29" i="87"/>
  <c r="L29" i="87"/>
  <c r="K29" i="87"/>
  <c r="J29" i="87"/>
  <c r="I29" i="87"/>
  <c r="H29" i="87"/>
  <c r="G29" i="87"/>
  <c r="F29" i="87"/>
  <c r="E29" i="87"/>
  <c r="D29" i="87"/>
  <c r="C29" i="87"/>
  <c r="W26" i="87"/>
  <c r="V26" i="87"/>
  <c r="U26" i="87"/>
  <c r="W23" i="87"/>
  <c r="V23" i="87"/>
  <c r="F23" i="87"/>
  <c r="E23" i="87"/>
  <c r="D23" i="87"/>
  <c r="C23" i="87"/>
  <c r="B23" i="87"/>
  <c r="W21" i="87"/>
  <c r="V21" i="87"/>
  <c r="P21" i="87"/>
  <c r="O21" i="87"/>
  <c r="N21" i="87"/>
  <c r="M21" i="87"/>
  <c r="L21" i="87"/>
  <c r="K21" i="87"/>
  <c r="J21" i="87"/>
  <c r="G21" i="87"/>
  <c r="F21" i="87"/>
  <c r="E21" i="87"/>
  <c r="D21" i="87"/>
  <c r="C21" i="87"/>
  <c r="B21" i="87"/>
  <c r="P20" i="87"/>
  <c r="O20" i="87"/>
  <c r="N20" i="87"/>
  <c r="M20" i="87"/>
  <c r="L20" i="87"/>
  <c r="K20" i="87"/>
  <c r="J20" i="87"/>
  <c r="I20" i="87"/>
  <c r="H20" i="87"/>
  <c r="G20" i="87"/>
  <c r="F20" i="87"/>
  <c r="E20" i="87"/>
  <c r="D20" i="87"/>
  <c r="C20" i="87"/>
  <c r="AL19" i="87"/>
  <c r="AL18" i="87"/>
  <c r="P18" i="87"/>
  <c r="O18" i="87"/>
  <c r="N18" i="87"/>
  <c r="M18" i="87"/>
  <c r="L18" i="87"/>
  <c r="K18" i="87"/>
  <c r="J18" i="87"/>
  <c r="I18" i="87"/>
  <c r="H18" i="87"/>
  <c r="G18" i="87"/>
  <c r="F18" i="87"/>
  <c r="E18" i="87"/>
  <c r="D18" i="87"/>
  <c r="C18" i="87"/>
  <c r="AL17" i="87"/>
  <c r="AL16" i="87"/>
  <c r="AL15" i="87"/>
  <c r="W15" i="87"/>
  <c r="V15" i="87"/>
  <c r="U15" i="87"/>
  <c r="AL14" i="87"/>
  <c r="V14" i="87"/>
  <c r="V25" i="87" s="1"/>
  <c r="AL13" i="87"/>
  <c r="AL12" i="87"/>
  <c r="W12" i="87"/>
  <c r="V12" i="87"/>
  <c r="F12" i="87"/>
  <c r="E12" i="87"/>
  <c r="D12" i="87"/>
  <c r="C12" i="87"/>
  <c r="B12" i="87"/>
  <c r="AL11" i="87"/>
  <c r="AL10" i="87"/>
  <c r="W10" i="87"/>
  <c r="V10" i="87"/>
  <c r="P10" i="87"/>
  <c r="O10" i="87"/>
  <c r="N10" i="87"/>
  <c r="M10" i="87"/>
  <c r="L10" i="87"/>
  <c r="K10" i="87"/>
  <c r="I10" i="87"/>
  <c r="H10" i="87"/>
  <c r="G10" i="87"/>
  <c r="F10" i="87"/>
  <c r="E10" i="87"/>
  <c r="D10" i="87"/>
  <c r="C10" i="87"/>
  <c r="B10" i="87"/>
  <c r="AL9" i="87"/>
  <c r="W9" i="87"/>
  <c r="P9" i="87"/>
  <c r="O9" i="87"/>
  <c r="N9" i="87"/>
  <c r="M9" i="87"/>
  <c r="L9" i="87"/>
  <c r="K9" i="87"/>
  <c r="J9" i="87"/>
  <c r="I9" i="87"/>
  <c r="H9" i="87"/>
  <c r="G9" i="87"/>
  <c r="F9" i="87"/>
  <c r="E9" i="87"/>
  <c r="D9" i="87"/>
  <c r="C9" i="87"/>
  <c r="AL8" i="87"/>
  <c r="P7" i="87"/>
  <c r="O7" i="87"/>
  <c r="N7" i="87"/>
  <c r="M7" i="87"/>
  <c r="L7" i="87"/>
  <c r="I7" i="87"/>
  <c r="H7" i="87"/>
  <c r="G7" i="87"/>
  <c r="F7" i="87"/>
  <c r="E7" i="87"/>
  <c r="D7" i="87"/>
  <c r="C7" i="87"/>
  <c r="J6" i="87"/>
  <c r="K7" i="87" s="1"/>
  <c r="Q22" i="87" l="1"/>
  <c r="Q11" i="87"/>
  <c r="E33" i="87"/>
  <c r="M33" i="87"/>
  <c r="P11" i="87"/>
  <c r="G33" i="87"/>
  <c r="O33" i="87"/>
  <c r="D11" i="87"/>
  <c r="J22" i="87"/>
  <c r="K22" i="87"/>
  <c r="C11" i="87"/>
  <c r="L11" i="87"/>
  <c r="H33" i="87"/>
  <c r="P33" i="87"/>
  <c r="O11" i="87"/>
  <c r="D22" i="87"/>
  <c r="L22" i="87"/>
  <c r="C33" i="87"/>
  <c r="K33" i="87"/>
  <c r="C22" i="87"/>
  <c r="H11" i="87"/>
  <c r="F22" i="87"/>
  <c r="N22" i="87"/>
  <c r="H22" i="87"/>
  <c r="J33" i="87"/>
  <c r="W33" i="87"/>
  <c r="E11" i="87"/>
  <c r="M11" i="87"/>
  <c r="I33" i="87"/>
  <c r="F11" i="87"/>
  <c r="N11" i="87"/>
  <c r="G11" i="87"/>
  <c r="I22" i="87"/>
  <c r="F33" i="87"/>
  <c r="N33" i="87"/>
  <c r="I11" i="87"/>
  <c r="J10" i="87"/>
  <c r="J11" i="87" s="1"/>
  <c r="E22" i="87"/>
  <c r="M22" i="87"/>
  <c r="P22" i="87"/>
  <c r="W22" i="87"/>
  <c r="W11" i="87"/>
  <c r="D33" i="87"/>
  <c r="L33" i="87"/>
  <c r="G22" i="87"/>
  <c r="O22" i="87"/>
  <c r="J7" i="87"/>
  <c r="K11" i="87" l="1"/>
  <c r="N49" i="66"/>
  <c r="O49" i="66"/>
  <c r="N50" i="66"/>
  <c r="O50" i="66"/>
  <c r="L49" i="66"/>
  <c r="L50" i="66"/>
  <c r="F49" i="66"/>
  <c r="F50" i="66"/>
  <c r="N54" i="86"/>
  <c r="O54" i="86"/>
  <c r="L54" i="86"/>
  <c r="L55" i="86"/>
  <c r="L56" i="86"/>
  <c r="F54" i="86"/>
  <c r="F55" i="86"/>
  <c r="N83" i="68"/>
  <c r="O83" i="68"/>
  <c r="N56" i="86"/>
  <c r="O56" i="86"/>
  <c r="F56" i="86"/>
  <c r="N82" i="68"/>
  <c r="O82" i="68"/>
  <c r="L82" i="68"/>
  <c r="F82" i="68"/>
  <c r="N58" i="68"/>
  <c r="O58" i="68"/>
  <c r="N59" i="68"/>
  <c r="O59" i="68"/>
  <c r="L58" i="68"/>
  <c r="F58" i="68"/>
  <c r="I32" i="66"/>
  <c r="O32" i="66" s="1"/>
  <c r="H32" i="66"/>
  <c r="N32" i="66" s="1"/>
  <c r="N52" i="86"/>
  <c r="O52" i="86"/>
  <c r="N53" i="86"/>
  <c r="O53" i="86"/>
  <c r="L52" i="86"/>
  <c r="L53" i="86"/>
  <c r="F52" i="86"/>
  <c r="F53" i="86"/>
  <c r="B61" i="68"/>
  <c r="C61" i="68"/>
  <c r="L79" i="68"/>
  <c r="N79" i="68"/>
  <c r="O79" i="68"/>
  <c r="L80" i="68"/>
  <c r="N80" i="68"/>
  <c r="O80" i="68"/>
  <c r="F79" i="68"/>
  <c r="L48" i="66"/>
  <c r="N48" i="66"/>
  <c r="O48" i="66"/>
  <c r="F48" i="66"/>
  <c r="L57" i="3"/>
  <c r="N57" i="3"/>
  <c r="O57" i="3"/>
  <c r="L58" i="3"/>
  <c r="N58" i="3"/>
  <c r="O58" i="3"/>
  <c r="F57" i="3"/>
  <c r="N54" i="66"/>
  <c r="O54" i="66"/>
  <c r="L54" i="66"/>
  <c r="F54" i="66"/>
  <c r="N59" i="86"/>
  <c r="O59" i="86"/>
  <c r="L59" i="86"/>
  <c r="F59" i="86"/>
  <c r="P32" i="66" l="1"/>
  <c r="P54" i="86"/>
  <c r="P50" i="66"/>
  <c r="P49" i="66"/>
  <c r="P56" i="86"/>
  <c r="P83" i="68"/>
  <c r="P82" i="68"/>
  <c r="P59" i="68"/>
  <c r="P48" i="66"/>
  <c r="P52" i="86"/>
  <c r="P58" i="68"/>
  <c r="P53" i="86"/>
  <c r="P79" i="68"/>
  <c r="P58" i="3"/>
  <c r="P80" i="68"/>
  <c r="P59" i="86"/>
  <c r="P57" i="3"/>
  <c r="P54" i="66"/>
  <c r="N77" i="68" l="1"/>
  <c r="O77" i="68"/>
  <c r="N78" i="68"/>
  <c r="O78" i="68"/>
  <c r="L77" i="68"/>
  <c r="L78" i="68"/>
  <c r="F77" i="68"/>
  <c r="N27" i="68"/>
  <c r="O27" i="68"/>
  <c r="L27" i="68"/>
  <c r="F27" i="68"/>
  <c r="N58" i="86"/>
  <c r="O58" i="86"/>
  <c r="L58" i="86"/>
  <c r="F58" i="86"/>
  <c r="N93" i="3"/>
  <c r="O93" i="3"/>
  <c r="N94" i="3"/>
  <c r="O94" i="3"/>
  <c r="L93" i="3"/>
  <c r="F93" i="3"/>
  <c r="N55" i="3"/>
  <c r="O55" i="3"/>
  <c r="L55" i="3"/>
  <c r="F55" i="3"/>
  <c r="P27" i="68" l="1"/>
  <c r="P55" i="3"/>
  <c r="P94" i="3"/>
  <c r="P58" i="86"/>
  <c r="P77" i="68"/>
  <c r="P78" i="68"/>
  <c r="P93" i="3"/>
  <c r="N70" i="66"/>
  <c r="O70" i="66"/>
  <c r="N71" i="66"/>
  <c r="O71" i="66"/>
  <c r="L70" i="66"/>
  <c r="L71" i="66"/>
  <c r="F70" i="66"/>
  <c r="B61" i="86"/>
  <c r="C61" i="86"/>
  <c r="F54" i="3"/>
  <c r="N54" i="3"/>
  <c r="O54" i="3"/>
  <c r="L54" i="3"/>
  <c r="F81" i="68"/>
  <c r="N68" i="66"/>
  <c r="O68" i="66"/>
  <c r="N69" i="66"/>
  <c r="O69" i="66"/>
  <c r="L68" i="66"/>
  <c r="L69" i="66"/>
  <c r="F68" i="66"/>
  <c r="F69" i="66"/>
  <c r="F71" i="66"/>
  <c r="N16" i="66"/>
  <c r="O16" i="66"/>
  <c r="N17" i="66"/>
  <c r="O17" i="66"/>
  <c r="N18" i="66"/>
  <c r="O18" i="66"/>
  <c r="L16" i="66"/>
  <c r="L17" i="66"/>
  <c r="L18" i="66"/>
  <c r="F16" i="66"/>
  <c r="N84" i="86"/>
  <c r="O84" i="86"/>
  <c r="N85" i="86"/>
  <c r="O85" i="86"/>
  <c r="L84" i="86"/>
  <c r="F52" i="3"/>
  <c r="N52" i="3"/>
  <c r="O52" i="3"/>
  <c r="L52" i="3"/>
  <c r="P70" i="66" l="1"/>
  <c r="P71" i="66"/>
  <c r="P84" i="86"/>
  <c r="P54" i="3"/>
  <c r="P18" i="66"/>
  <c r="P85" i="86"/>
  <c r="P52" i="3"/>
  <c r="P69" i="66"/>
  <c r="P68" i="66"/>
  <c r="P16" i="66"/>
  <c r="P17" i="66"/>
  <c r="N81" i="68" l="1"/>
  <c r="O81" i="68"/>
  <c r="L81" i="68"/>
  <c r="D39" i="68"/>
  <c r="D40" i="68"/>
  <c r="D41" i="68"/>
  <c r="D42" i="68"/>
  <c r="D43" i="68"/>
  <c r="D44" i="68"/>
  <c r="D45" i="68"/>
  <c r="D46" i="68"/>
  <c r="D47" i="68"/>
  <c r="D48" i="68"/>
  <c r="D49" i="68"/>
  <c r="D50" i="68"/>
  <c r="D51" i="68"/>
  <c r="D52" i="68"/>
  <c r="D53" i="68"/>
  <c r="D54" i="68"/>
  <c r="D55" i="68"/>
  <c r="D56" i="68"/>
  <c r="D57" i="68"/>
  <c r="D58" i="68"/>
  <c r="D59" i="68"/>
  <c r="D60" i="68"/>
  <c r="L59" i="68"/>
  <c r="L60" i="68"/>
  <c r="N57" i="68"/>
  <c r="O57" i="68"/>
  <c r="N60" i="68"/>
  <c r="O60" i="68"/>
  <c r="F59" i="68"/>
  <c r="N65" i="66"/>
  <c r="O65" i="66"/>
  <c r="N67" i="66"/>
  <c r="O67" i="66"/>
  <c r="L65" i="66"/>
  <c r="L67" i="66"/>
  <c r="N62" i="66"/>
  <c r="O62" i="66"/>
  <c r="L62" i="66"/>
  <c r="F66" i="66"/>
  <c r="F67" i="66"/>
  <c r="F62" i="66"/>
  <c r="N9" i="66"/>
  <c r="O9" i="66"/>
  <c r="N10" i="66"/>
  <c r="O10" i="66"/>
  <c r="N11" i="66"/>
  <c r="O11" i="66"/>
  <c r="N12" i="66"/>
  <c r="O12" i="66"/>
  <c r="N13" i="66"/>
  <c r="O13" i="66"/>
  <c r="N14" i="66"/>
  <c r="O14" i="66"/>
  <c r="N15" i="66"/>
  <c r="O15" i="66"/>
  <c r="L8" i="66"/>
  <c r="L9" i="66"/>
  <c r="L10" i="66"/>
  <c r="L11" i="66"/>
  <c r="L12" i="66"/>
  <c r="L13" i="66"/>
  <c r="L14" i="66"/>
  <c r="L15" i="66"/>
  <c r="F9" i="66"/>
  <c r="F10" i="66"/>
  <c r="F11" i="66"/>
  <c r="F12" i="66"/>
  <c r="F13" i="66"/>
  <c r="F14" i="66"/>
  <c r="F15" i="66"/>
  <c r="F17" i="66"/>
  <c r="F18" i="66"/>
  <c r="P65" i="66" l="1"/>
  <c r="P81" i="68"/>
  <c r="P67" i="66"/>
  <c r="P62" i="66"/>
  <c r="P15" i="66"/>
  <c r="P12" i="66"/>
  <c r="P13" i="66"/>
  <c r="P14" i="66"/>
  <c r="P10" i="66"/>
  <c r="P9" i="66"/>
  <c r="P11" i="66"/>
  <c r="P60" i="68"/>
  <c r="P57" i="68"/>
  <c r="J47" i="2" l="1"/>
  <c r="I47" i="2"/>
  <c r="D47" i="2"/>
  <c r="C47" i="2"/>
  <c r="J27" i="2"/>
  <c r="I27" i="2"/>
  <c r="D27" i="2"/>
  <c r="C27" i="2"/>
  <c r="J7" i="2"/>
  <c r="I7" i="2"/>
  <c r="N70" i="86"/>
  <c r="O70" i="86"/>
  <c r="F70" i="86"/>
  <c r="L70" i="86"/>
  <c r="G7" i="2" l="1"/>
  <c r="P70" i="86"/>
  <c r="O47" i="2"/>
  <c r="G27" i="2"/>
  <c r="M47" i="2"/>
  <c r="P47" i="2"/>
  <c r="G47" i="2"/>
  <c r="P27" i="2"/>
  <c r="M27" i="2"/>
  <c r="O27" i="2"/>
  <c r="M7" i="2"/>
  <c r="P7" i="2"/>
  <c r="O7" i="2"/>
  <c r="O96" i="86"/>
  <c r="N96" i="86"/>
  <c r="L96" i="86"/>
  <c r="I95" i="86"/>
  <c r="H95" i="86"/>
  <c r="D95" i="86"/>
  <c r="K94" i="86"/>
  <c r="J94" i="86"/>
  <c r="D94" i="86"/>
  <c r="K93" i="86"/>
  <c r="J93" i="86"/>
  <c r="D93" i="86"/>
  <c r="K92" i="86"/>
  <c r="J92" i="86"/>
  <c r="D92" i="86"/>
  <c r="K91" i="86"/>
  <c r="J91" i="86"/>
  <c r="D91" i="86"/>
  <c r="K90" i="86"/>
  <c r="J90" i="86"/>
  <c r="D90" i="86"/>
  <c r="K89" i="86"/>
  <c r="J89" i="86"/>
  <c r="E89" i="86"/>
  <c r="D89" i="86"/>
  <c r="K88" i="86"/>
  <c r="J88" i="86"/>
  <c r="E88" i="86"/>
  <c r="D88" i="86"/>
  <c r="K87" i="86"/>
  <c r="J87" i="86"/>
  <c r="E87" i="86"/>
  <c r="D87" i="86"/>
  <c r="K86" i="86"/>
  <c r="J86" i="86"/>
  <c r="E86" i="86"/>
  <c r="D86" i="86"/>
  <c r="L85" i="86"/>
  <c r="K85" i="86"/>
  <c r="J85" i="86"/>
  <c r="F85" i="86"/>
  <c r="E85" i="86"/>
  <c r="D85" i="86"/>
  <c r="K84" i="86"/>
  <c r="J84" i="86"/>
  <c r="E84" i="86"/>
  <c r="D84" i="86"/>
  <c r="O83" i="86"/>
  <c r="N83" i="86"/>
  <c r="L83" i="86"/>
  <c r="K83" i="86"/>
  <c r="J83" i="86"/>
  <c r="E83" i="86"/>
  <c r="D83" i="86"/>
  <c r="K82" i="86"/>
  <c r="J82" i="86"/>
  <c r="E82" i="86"/>
  <c r="D82" i="86"/>
  <c r="K81" i="86"/>
  <c r="J81" i="86"/>
  <c r="E81" i="86"/>
  <c r="D81" i="86"/>
  <c r="O80" i="86"/>
  <c r="N80" i="86"/>
  <c r="L80" i="86"/>
  <c r="K80" i="86"/>
  <c r="J80" i="86"/>
  <c r="F80" i="86"/>
  <c r="E80" i="86"/>
  <c r="D80" i="86"/>
  <c r="O79" i="86"/>
  <c r="N79" i="86"/>
  <c r="L79" i="86"/>
  <c r="K79" i="86"/>
  <c r="J79" i="86"/>
  <c r="F79" i="86"/>
  <c r="E79" i="86"/>
  <c r="D79" i="86"/>
  <c r="O78" i="86"/>
  <c r="N78" i="86"/>
  <c r="L78" i="86"/>
  <c r="K78" i="86"/>
  <c r="J78" i="86"/>
  <c r="F78" i="86"/>
  <c r="E78" i="86"/>
  <c r="D78" i="86"/>
  <c r="O77" i="86"/>
  <c r="N77" i="86"/>
  <c r="L77" i="86"/>
  <c r="K77" i="86"/>
  <c r="J77" i="86"/>
  <c r="F77" i="86"/>
  <c r="E77" i="86"/>
  <c r="D77" i="86"/>
  <c r="O76" i="86"/>
  <c r="N76" i="86"/>
  <c r="L76" i="86"/>
  <c r="K76" i="86"/>
  <c r="J76" i="86"/>
  <c r="F76" i="86"/>
  <c r="E76" i="86"/>
  <c r="D76" i="86"/>
  <c r="O75" i="86"/>
  <c r="N75" i="86"/>
  <c r="L75" i="86"/>
  <c r="K75" i="86"/>
  <c r="J75" i="86"/>
  <c r="F75" i="86"/>
  <c r="E75" i="86"/>
  <c r="D75" i="86"/>
  <c r="O74" i="86"/>
  <c r="N74" i="86"/>
  <c r="L74" i="86"/>
  <c r="K74" i="86"/>
  <c r="J74" i="86"/>
  <c r="F74" i="86"/>
  <c r="E74" i="86"/>
  <c r="D74" i="86"/>
  <c r="O73" i="86"/>
  <c r="N73" i="86"/>
  <c r="L73" i="86"/>
  <c r="K73" i="86"/>
  <c r="J73" i="86"/>
  <c r="F73" i="86"/>
  <c r="E73" i="86"/>
  <c r="D73" i="86"/>
  <c r="O72" i="86"/>
  <c r="N72" i="86"/>
  <c r="L72" i="86"/>
  <c r="K72" i="86"/>
  <c r="J72" i="86"/>
  <c r="F72" i="86"/>
  <c r="E72" i="86"/>
  <c r="D72" i="86"/>
  <c r="O71" i="86"/>
  <c r="N71" i="86"/>
  <c r="L71" i="86"/>
  <c r="K71" i="86"/>
  <c r="J71" i="86"/>
  <c r="F71" i="86"/>
  <c r="E71" i="86"/>
  <c r="D71" i="86"/>
  <c r="K70" i="86"/>
  <c r="J70" i="86"/>
  <c r="E70" i="86"/>
  <c r="D70" i="86"/>
  <c r="O69" i="86"/>
  <c r="N69" i="86"/>
  <c r="L69" i="86"/>
  <c r="K69" i="86"/>
  <c r="J69" i="86"/>
  <c r="F69" i="86"/>
  <c r="E69" i="86"/>
  <c r="D69" i="86"/>
  <c r="O68" i="86"/>
  <c r="N68" i="86"/>
  <c r="L68" i="86"/>
  <c r="K68" i="86"/>
  <c r="J68" i="86"/>
  <c r="F68" i="86"/>
  <c r="E68" i="86"/>
  <c r="D68" i="86"/>
  <c r="C67" i="86"/>
  <c r="K67" i="86" s="1"/>
  <c r="B67" i="86"/>
  <c r="J67" i="86" s="1"/>
  <c r="F66" i="86"/>
  <c r="L66" i="86" s="1"/>
  <c r="P66" i="86" s="1"/>
  <c r="O62" i="86"/>
  <c r="N62" i="86"/>
  <c r="L62" i="86"/>
  <c r="K62" i="86"/>
  <c r="J62" i="86"/>
  <c r="F62" i="86"/>
  <c r="K61" i="86"/>
  <c r="J61" i="86"/>
  <c r="O60" i="86"/>
  <c r="N60" i="86"/>
  <c r="L60" i="86"/>
  <c r="K60" i="86"/>
  <c r="J60" i="86"/>
  <c r="F60" i="86"/>
  <c r="E60" i="86"/>
  <c r="D60" i="86"/>
  <c r="K59" i="86"/>
  <c r="J59" i="86"/>
  <c r="E59" i="86"/>
  <c r="D59" i="86"/>
  <c r="K58" i="86"/>
  <c r="J58" i="86"/>
  <c r="E58" i="86"/>
  <c r="D58" i="86"/>
  <c r="K57" i="86"/>
  <c r="J57" i="86"/>
  <c r="E57" i="86"/>
  <c r="D57" i="86"/>
  <c r="K56" i="86"/>
  <c r="J56" i="86"/>
  <c r="E56" i="86"/>
  <c r="D56" i="86"/>
  <c r="O55" i="86"/>
  <c r="N55" i="86"/>
  <c r="K55" i="86"/>
  <c r="J55" i="86"/>
  <c r="E55" i="86"/>
  <c r="D55" i="86"/>
  <c r="K54" i="86"/>
  <c r="J54" i="86"/>
  <c r="E54" i="86"/>
  <c r="D54" i="86"/>
  <c r="K53" i="86"/>
  <c r="J53" i="86"/>
  <c r="E53" i="86"/>
  <c r="D53" i="86"/>
  <c r="K52" i="86"/>
  <c r="J52" i="86"/>
  <c r="E52" i="86"/>
  <c r="D52" i="86"/>
  <c r="O51" i="86"/>
  <c r="N51" i="86"/>
  <c r="L51" i="86"/>
  <c r="K51" i="86"/>
  <c r="J51" i="86"/>
  <c r="F51" i="86"/>
  <c r="E51" i="86"/>
  <c r="D51" i="86"/>
  <c r="O50" i="86"/>
  <c r="N50" i="86"/>
  <c r="L50" i="86"/>
  <c r="K50" i="86"/>
  <c r="J50" i="86"/>
  <c r="F50" i="86"/>
  <c r="E50" i="86"/>
  <c r="D50" i="86"/>
  <c r="O49" i="86"/>
  <c r="N49" i="86"/>
  <c r="L49" i="86"/>
  <c r="K49" i="86"/>
  <c r="J49" i="86"/>
  <c r="F49" i="86"/>
  <c r="E49" i="86"/>
  <c r="D49" i="86"/>
  <c r="O48" i="86"/>
  <c r="N48" i="86"/>
  <c r="L48" i="86"/>
  <c r="K48" i="86"/>
  <c r="J48" i="86"/>
  <c r="F48" i="86"/>
  <c r="E48" i="86"/>
  <c r="D48" i="86"/>
  <c r="O47" i="86"/>
  <c r="N47" i="86"/>
  <c r="L47" i="86"/>
  <c r="K47" i="86"/>
  <c r="J47" i="86"/>
  <c r="F47" i="86"/>
  <c r="E47" i="86"/>
  <c r="D47" i="86"/>
  <c r="O46" i="86"/>
  <c r="N46" i="86"/>
  <c r="L46" i="86"/>
  <c r="K46" i="86"/>
  <c r="J46" i="86"/>
  <c r="F46" i="86"/>
  <c r="E46" i="86"/>
  <c r="D46" i="86"/>
  <c r="O45" i="86"/>
  <c r="N45" i="86"/>
  <c r="L45" i="86"/>
  <c r="K45" i="86"/>
  <c r="J45" i="86"/>
  <c r="F45" i="86"/>
  <c r="E45" i="86"/>
  <c r="D45" i="86"/>
  <c r="O44" i="86"/>
  <c r="N44" i="86"/>
  <c r="L44" i="86"/>
  <c r="K44" i="86"/>
  <c r="J44" i="86"/>
  <c r="F44" i="86"/>
  <c r="E44" i="86"/>
  <c r="D44" i="86"/>
  <c r="O43" i="86"/>
  <c r="N43" i="86"/>
  <c r="L43" i="86"/>
  <c r="K43" i="86"/>
  <c r="J43" i="86"/>
  <c r="F43" i="86"/>
  <c r="E43" i="86"/>
  <c r="D43" i="86"/>
  <c r="O42" i="86"/>
  <c r="N42" i="86"/>
  <c r="L42" i="86"/>
  <c r="K42" i="86"/>
  <c r="J42" i="86"/>
  <c r="F42" i="86"/>
  <c r="E42" i="86"/>
  <c r="D42" i="86"/>
  <c r="O41" i="86"/>
  <c r="N41" i="86"/>
  <c r="L41" i="86"/>
  <c r="K41" i="86"/>
  <c r="J41" i="86"/>
  <c r="F41" i="86"/>
  <c r="E41" i="86"/>
  <c r="D41" i="86"/>
  <c r="O40" i="86"/>
  <c r="N40" i="86"/>
  <c r="L40" i="86"/>
  <c r="K40" i="86"/>
  <c r="J40" i="86"/>
  <c r="F40" i="86"/>
  <c r="E40" i="86"/>
  <c r="D40" i="86"/>
  <c r="O39" i="86"/>
  <c r="N39" i="86"/>
  <c r="L39" i="86"/>
  <c r="K39" i="86"/>
  <c r="J39" i="86"/>
  <c r="F39" i="86"/>
  <c r="E39" i="86"/>
  <c r="D39" i="86"/>
  <c r="L38" i="86"/>
  <c r="L67" i="86" s="1"/>
  <c r="F38" i="86"/>
  <c r="F67" i="86" s="1"/>
  <c r="C38" i="86"/>
  <c r="O38" i="86" s="1"/>
  <c r="B38" i="86"/>
  <c r="N38" i="86" s="1"/>
  <c r="F37" i="86"/>
  <c r="P37" i="86" s="1"/>
  <c r="B37" i="86"/>
  <c r="B66" i="86" s="1"/>
  <c r="O33" i="86"/>
  <c r="N33" i="86"/>
  <c r="L33" i="86"/>
  <c r="F33" i="86"/>
  <c r="I32" i="86"/>
  <c r="H32" i="86"/>
  <c r="J32" i="86" s="1"/>
  <c r="E32" i="86"/>
  <c r="K31" i="86"/>
  <c r="J31" i="86"/>
  <c r="E31" i="86"/>
  <c r="D31" i="86"/>
  <c r="O30" i="86"/>
  <c r="N30" i="86"/>
  <c r="L30" i="86"/>
  <c r="K30" i="86"/>
  <c r="J30" i="86"/>
  <c r="F30" i="86"/>
  <c r="E30" i="86"/>
  <c r="D30" i="86"/>
  <c r="O29" i="86"/>
  <c r="N29" i="86"/>
  <c r="L29" i="86"/>
  <c r="K29" i="86"/>
  <c r="J29" i="86"/>
  <c r="F29" i="86"/>
  <c r="E29" i="86"/>
  <c r="D29" i="86"/>
  <c r="O28" i="86"/>
  <c r="N28" i="86"/>
  <c r="L28" i="86"/>
  <c r="K28" i="86"/>
  <c r="J28" i="86"/>
  <c r="F28" i="86"/>
  <c r="E28" i="86"/>
  <c r="D28" i="86"/>
  <c r="O27" i="86"/>
  <c r="N27" i="86"/>
  <c r="L27" i="86"/>
  <c r="K27" i="86"/>
  <c r="J27" i="86"/>
  <c r="F27" i="86"/>
  <c r="E27" i="86"/>
  <c r="D27" i="86"/>
  <c r="O26" i="86"/>
  <c r="N26" i="86"/>
  <c r="L26" i="86"/>
  <c r="K26" i="86"/>
  <c r="J26" i="86"/>
  <c r="F26" i="86"/>
  <c r="E26" i="86"/>
  <c r="D26" i="86"/>
  <c r="O25" i="86"/>
  <c r="N25" i="86"/>
  <c r="L25" i="86"/>
  <c r="K25" i="86"/>
  <c r="J25" i="86"/>
  <c r="F25" i="86"/>
  <c r="E25" i="86"/>
  <c r="D25" i="86"/>
  <c r="O24" i="86"/>
  <c r="N24" i="86"/>
  <c r="L24" i="86"/>
  <c r="K24" i="86"/>
  <c r="J24" i="86"/>
  <c r="F24" i="86"/>
  <c r="E24" i="86"/>
  <c r="D24" i="86"/>
  <c r="O23" i="86"/>
  <c r="N23" i="86"/>
  <c r="L23" i="86"/>
  <c r="K23" i="86"/>
  <c r="J23" i="86"/>
  <c r="F23" i="86"/>
  <c r="E23" i="86"/>
  <c r="D23" i="86"/>
  <c r="O22" i="86"/>
  <c r="N22" i="86"/>
  <c r="L22" i="86"/>
  <c r="K22" i="86"/>
  <c r="J22" i="86"/>
  <c r="F22" i="86"/>
  <c r="E22" i="86"/>
  <c r="D22" i="86"/>
  <c r="O21" i="86"/>
  <c r="N21" i="86"/>
  <c r="L21" i="86"/>
  <c r="K21" i="86"/>
  <c r="J21" i="86"/>
  <c r="F21" i="86"/>
  <c r="E21" i="86"/>
  <c r="D21" i="86"/>
  <c r="O20" i="86"/>
  <c r="N20" i="86"/>
  <c r="L20" i="86"/>
  <c r="K20" i="86"/>
  <c r="J20" i="86"/>
  <c r="F20" i="86"/>
  <c r="E20" i="86"/>
  <c r="D20" i="86"/>
  <c r="O19" i="86"/>
  <c r="N19" i="86"/>
  <c r="L19" i="86"/>
  <c r="K19" i="86"/>
  <c r="J19" i="86"/>
  <c r="F19" i="86"/>
  <c r="E19" i="86"/>
  <c r="D19" i="86"/>
  <c r="O18" i="86"/>
  <c r="N18" i="86"/>
  <c r="L18" i="86"/>
  <c r="K18" i="86"/>
  <c r="J18" i="86"/>
  <c r="F18" i="86"/>
  <c r="E18" i="86"/>
  <c r="D18" i="86"/>
  <c r="O17" i="86"/>
  <c r="N17" i="86"/>
  <c r="L17" i="86"/>
  <c r="K17" i="86"/>
  <c r="J17" i="86"/>
  <c r="F17" i="86"/>
  <c r="E17" i="86"/>
  <c r="D17" i="86"/>
  <c r="O16" i="86"/>
  <c r="N16" i="86"/>
  <c r="L16" i="86"/>
  <c r="K16" i="86"/>
  <c r="J16" i="86"/>
  <c r="F16" i="86"/>
  <c r="E16" i="86"/>
  <c r="D16" i="86"/>
  <c r="O15" i="86"/>
  <c r="N15" i="86"/>
  <c r="L15" i="86"/>
  <c r="K15" i="86"/>
  <c r="J15" i="86"/>
  <c r="F15" i="86"/>
  <c r="E15" i="86"/>
  <c r="D15" i="86"/>
  <c r="O14" i="86"/>
  <c r="N14" i="86"/>
  <c r="L14" i="86"/>
  <c r="K14" i="86"/>
  <c r="J14" i="86"/>
  <c r="F14" i="86"/>
  <c r="E14" i="86"/>
  <c r="D14" i="86"/>
  <c r="O13" i="86"/>
  <c r="N13" i="86"/>
  <c r="L13" i="86"/>
  <c r="K13" i="86"/>
  <c r="J13" i="86"/>
  <c r="F13" i="86"/>
  <c r="E13" i="86"/>
  <c r="D13" i="86"/>
  <c r="O12" i="86"/>
  <c r="N12" i="86"/>
  <c r="L12" i="86"/>
  <c r="K12" i="86"/>
  <c r="J12" i="86"/>
  <c r="F12" i="86"/>
  <c r="E12" i="86"/>
  <c r="D12" i="86"/>
  <c r="O11" i="86"/>
  <c r="N11" i="86"/>
  <c r="L11" i="86"/>
  <c r="K11" i="86"/>
  <c r="J11" i="86"/>
  <c r="F11" i="86"/>
  <c r="E11" i="86"/>
  <c r="D11" i="86"/>
  <c r="O10" i="86"/>
  <c r="N10" i="86"/>
  <c r="L10" i="86"/>
  <c r="K10" i="86"/>
  <c r="J10" i="86"/>
  <c r="F10" i="86"/>
  <c r="E10" i="86"/>
  <c r="D10" i="86"/>
  <c r="O9" i="86"/>
  <c r="N9" i="86"/>
  <c r="L9" i="86"/>
  <c r="K9" i="86"/>
  <c r="J9" i="86"/>
  <c r="F9" i="86"/>
  <c r="E9" i="86"/>
  <c r="D9" i="86"/>
  <c r="O8" i="86"/>
  <c r="N8" i="86"/>
  <c r="L8" i="86"/>
  <c r="K8" i="86"/>
  <c r="J8" i="86"/>
  <c r="F8" i="86"/>
  <c r="E8" i="86"/>
  <c r="D8" i="86"/>
  <c r="O7" i="86"/>
  <c r="N7" i="86"/>
  <c r="L7" i="86"/>
  <c r="K7" i="86"/>
  <c r="J7" i="86"/>
  <c r="F7" i="86"/>
  <c r="E7" i="86"/>
  <c r="D7" i="86"/>
  <c r="O6" i="86"/>
  <c r="N6" i="86"/>
  <c r="K6" i="86"/>
  <c r="J6" i="86"/>
  <c r="I6" i="86"/>
  <c r="H6" i="86"/>
  <c r="E6" i="86"/>
  <c r="D6" i="86"/>
  <c r="N5" i="86"/>
  <c r="L5" i="86"/>
  <c r="P5" i="86" s="1"/>
  <c r="J5" i="86"/>
  <c r="H5" i="86"/>
  <c r="D5" i="86"/>
  <c r="L18" i="85"/>
  <c r="K18" i="85"/>
  <c r="M18" i="85" s="1"/>
  <c r="F18" i="85"/>
  <c r="E18" i="85"/>
  <c r="G18" i="85" s="1"/>
  <c r="L17" i="85"/>
  <c r="N17" i="85" s="1"/>
  <c r="K17" i="85"/>
  <c r="M17" i="85" s="1"/>
  <c r="F17" i="85"/>
  <c r="H17" i="85" s="1"/>
  <c r="E17" i="85"/>
  <c r="L16" i="85"/>
  <c r="N16" i="85" s="1"/>
  <c r="K16" i="85"/>
  <c r="F16" i="85"/>
  <c r="E16" i="85"/>
  <c r="G16" i="85" s="1"/>
  <c r="R15" i="85"/>
  <c r="Q15" i="85"/>
  <c r="O15" i="85"/>
  <c r="I15" i="85"/>
  <c r="R14" i="85"/>
  <c r="Q14" i="85"/>
  <c r="O14" i="85"/>
  <c r="N14" i="85"/>
  <c r="M14" i="85"/>
  <c r="I14" i="85"/>
  <c r="H14" i="85"/>
  <c r="G14" i="85"/>
  <c r="R13" i="85"/>
  <c r="Q13" i="85"/>
  <c r="O13" i="85"/>
  <c r="N13" i="85"/>
  <c r="M13" i="85"/>
  <c r="I13" i="85"/>
  <c r="H13" i="85"/>
  <c r="G13" i="85"/>
  <c r="R12" i="85"/>
  <c r="Q12" i="85"/>
  <c r="O12" i="85"/>
  <c r="N12" i="85"/>
  <c r="M12" i="85"/>
  <c r="I12" i="85"/>
  <c r="H12" i="85"/>
  <c r="G12" i="85"/>
  <c r="R11" i="85"/>
  <c r="Q11" i="85"/>
  <c r="O11" i="85"/>
  <c r="N11" i="85"/>
  <c r="M11" i="85"/>
  <c r="I11" i="85"/>
  <c r="H11" i="85"/>
  <c r="G11" i="85"/>
  <c r="R10" i="85"/>
  <c r="Q10" i="85"/>
  <c r="O10" i="85"/>
  <c r="N10" i="85"/>
  <c r="M10" i="85"/>
  <c r="I10" i="85"/>
  <c r="H10" i="85"/>
  <c r="G10" i="85"/>
  <c r="R9" i="85"/>
  <c r="Q9" i="85"/>
  <c r="O9" i="85"/>
  <c r="N9" i="85"/>
  <c r="M9" i="85"/>
  <c r="I9" i="85"/>
  <c r="H9" i="85"/>
  <c r="G9" i="85"/>
  <c r="R8" i="85"/>
  <c r="Q8" i="85"/>
  <c r="O8" i="85"/>
  <c r="N8" i="85"/>
  <c r="M8" i="85"/>
  <c r="I8" i="85"/>
  <c r="H8" i="85"/>
  <c r="G8" i="85"/>
  <c r="R7" i="85"/>
  <c r="Q7" i="85"/>
  <c r="O7" i="85"/>
  <c r="N7" i="85"/>
  <c r="M7" i="85"/>
  <c r="I7" i="85"/>
  <c r="H7" i="85"/>
  <c r="G7" i="85"/>
  <c r="G15" i="85" s="1"/>
  <c r="R6" i="85"/>
  <c r="Q6" i="85"/>
  <c r="L6" i="85"/>
  <c r="K6" i="85"/>
  <c r="H6" i="85"/>
  <c r="N6" i="85" s="1"/>
  <c r="G6" i="85"/>
  <c r="M6" i="85" s="1"/>
  <c r="Q5" i="85"/>
  <c r="O5" i="85"/>
  <c r="S5" i="85" s="1"/>
  <c r="M5" i="85"/>
  <c r="K5" i="85"/>
  <c r="G5" i="85"/>
  <c r="E96" i="86" l="1"/>
  <c r="H15" i="85"/>
  <c r="N15" i="85"/>
  <c r="L37" i="86"/>
  <c r="H38" i="86"/>
  <c r="O18" i="85"/>
  <c r="Q47" i="2"/>
  <c r="L32" i="86"/>
  <c r="M15" i="85"/>
  <c r="Q27" i="2"/>
  <c r="I38" i="86"/>
  <c r="S15" i="85"/>
  <c r="O16" i="85"/>
  <c r="I16" i="85"/>
  <c r="S11" i="85"/>
  <c r="S13" i="85"/>
  <c r="Q7" i="2"/>
  <c r="P68" i="86"/>
  <c r="P77" i="86"/>
  <c r="P11" i="86"/>
  <c r="P96" i="86"/>
  <c r="P78" i="86"/>
  <c r="P80" i="86"/>
  <c r="P69" i="86"/>
  <c r="P60" i="86"/>
  <c r="P47" i="86"/>
  <c r="F61" i="86"/>
  <c r="P40" i="86"/>
  <c r="P22" i="86"/>
  <c r="P14" i="86"/>
  <c r="P27" i="86"/>
  <c r="P12" i="86"/>
  <c r="P25" i="86"/>
  <c r="P23" i="86"/>
  <c r="P30" i="86"/>
  <c r="O32" i="86"/>
  <c r="P19" i="86"/>
  <c r="Q16" i="85"/>
  <c r="P72" i="86"/>
  <c r="P76" i="86"/>
  <c r="P73" i="86"/>
  <c r="P74" i="86"/>
  <c r="P75" i="86"/>
  <c r="P79" i="86"/>
  <c r="N95" i="86"/>
  <c r="P83" i="86"/>
  <c r="O95" i="86"/>
  <c r="P71" i="86"/>
  <c r="P62" i="86"/>
  <c r="P39" i="86"/>
  <c r="P41" i="86"/>
  <c r="P42" i="86"/>
  <c r="P43" i="86"/>
  <c r="P44" i="86"/>
  <c r="N61" i="86"/>
  <c r="P48" i="86"/>
  <c r="P55" i="86"/>
  <c r="P49" i="86"/>
  <c r="P50" i="86"/>
  <c r="P51" i="86"/>
  <c r="O61" i="86"/>
  <c r="P45" i="86"/>
  <c r="P46" i="86"/>
  <c r="P33" i="86"/>
  <c r="P20" i="86"/>
  <c r="P21" i="86"/>
  <c r="P17" i="86"/>
  <c r="J33" i="86"/>
  <c r="N32" i="86"/>
  <c r="P15" i="86"/>
  <c r="P8" i="86"/>
  <c r="P10" i="86"/>
  <c r="P28" i="86"/>
  <c r="P29" i="86"/>
  <c r="P7" i="86"/>
  <c r="P9" i="86"/>
  <c r="P13" i="86"/>
  <c r="P16" i="86"/>
  <c r="P18" i="86"/>
  <c r="E33" i="86"/>
  <c r="P24" i="86"/>
  <c r="P26" i="86"/>
  <c r="S8" i="85"/>
  <c r="S14" i="85"/>
  <c r="R18" i="85"/>
  <c r="S9" i="85"/>
  <c r="Q17" i="85"/>
  <c r="N18" i="85"/>
  <c r="S12" i="85"/>
  <c r="S10" i="85"/>
  <c r="Q18" i="85"/>
  <c r="I17" i="85"/>
  <c r="S7" i="85"/>
  <c r="N66" i="86"/>
  <c r="D66" i="86"/>
  <c r="J66" i="86"/>
  <c r="H66" i="86"/>
  <c r="D96" i="86"/>
  <c r="F32" i="86"/>
  <c r="N37" i="86"/>
  <c r="D67" i="86"/>
  <c r="N67" i="86"/>
  <c r="J95" i="86"/>
  <c r="J96" i="86" s="1"/>
  <c r="J38" i="86"/>
  <c r="L61" i="86"/>
  <c r="E67" i="86"/>
  <c r="O67" i="86"/>
  <c r="K95" i="86"/>
  <c r="K96" i="86" s="1"/>
  <c r="K38" i="86"/>
  <c r="D61" i="86"/>
  <c r="D62" i="86" s="1"/>
  <c r="L95" i="86"/>
  <c r="D37" i="86"/>
  <c r="E61" i="86"/>
  <c r="E62" i="86" s="1"/>
  <c r="H67" i="86"/>
  <c r="K32" i="86"/>
  <c r="K33" i="86" s="1"/>
  <c r="D38" i="86"/>
  <c r="I67" i="86"/>
  <c r="H37" i="86"/>
  <c r="E38" i="86"/>
  <c r="D32" i="86"/>
  <c r="D33" i="86" s="1"/>
  <c r="J37" i="86"/>
  <c r="O17" i="85"/>
  <c r="I18" i="85"/>
  <c r="M16" i="85"/>
  <c r="G17" i="85"/>
  <c r="H16" i="85"/>
  <c r="R17" i="85"/>
  <c r="R16" i="85"/>
  <c r="H18" i="85"/>
  <c r="S18" i="85" l="1"/>
  <c r="S16" i="85"/>
  <c r="S17" i="85"/>
  <c r="P95" i="86"/>
  <c r="P32" i="86"/>
  <c r="P61" i="86"/>
  <c r="F60" i="68" l="1"/>
  <c r="N46" i="66"/>
  <c r="O46" i="66"/>
  <c r="N47" i="66"/>
  <c r="O47" i="66"/>
  <c r="L46" i="66"/>
  <c r="L47" i="66"/>
  <c r="F46" i="66"/>
  <c r="F47" i="66"/>
  <c r="D7" i="3"/>
  <c r="E7" i="3"/>
  <c r="D8" i="3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E30" i="3"/>
  <c r="D31" i="3"/>
  <c r="E31" i="3"/>
  <c r="P5" i="68"/>
  <c r="L5" i="68"/>
  <c r="Q25" i="2"/>
  <c r="M25" i="2"/>
  <c r="G25" i="2"/>
  <c r="F83" i="66" l="1"/>
  <c r="N55" i="66"/>
  <c r="P47" i="66"/>
  <c r="O55" i="66"/>
  <c r="P46" i="66"/>
  <c r="B95" i="3"/>
  <c r="C95" i="3"/>
  <c r="P55" i="66" l="1"/>
  <c r="L5" i="70"/>
  <c r="P5" i="70" s="1"/>
  <c r="N4" i="69"/>
  <c r="R4" i="69" s="1"/>
  <c r="N4" i="67"/>
  <c r="R4" i="67" s="1"/>
  <c r="F37" i="66"/>
  <c r="L37" i="66" s="1"/>
  <c r="L5" i="66"/>
  <c r="P5" i="66" s="1"/>
  <c r="N4" i="65"/>
  <c r="R4" i="65" s="1"/>
  <c r="F37" i="3"/>
  <c r="L37" i="3" s="1"/>
  <c r="P37" i="3" s="1"/>
  <c r="L5" i="3"/>
  <c r="P5" i="3" s="1"/>
  <c r="O5" i="34"/>
  <c r="S5" i="34" s="1"/>
  <c r="G45" i="2"/>
  <c r="M45" i="2" s="1"/>
  <c r="F66" i="3" l="1"/>
  <c r="L66" i="3" s="1"/>
  <c r="P66" i="3" s="1"/>
  <c r="L37" i="70" l="1"/>
  <c r="L66" i="70" s="1"/>
  <c r="F37" i="70"/>
  <c r="F66" i="70" s="1"/>
  <c r="L37" i="68"/>
  <c r="L66" i="68" s="1"/>
  <c r="F37" i="68"/>
  <c r="F66" i="68" s="1"/>
  <c r="L60" i="66"/>
  <c r="F60" i="66"/>
  <c r="L38" i="3"/>
  <c r="F38" i="3"/>
  <c r="F67" i="3" s="1"/>
  <c r="N42" i="66" l="1"/>
  <c r="O42" i="66"/>
  <c r="N43" i="66"/>
  <c r="O43" i="66"/>
  <c r="N44" i="66"/>
  <c r="O44" i="66"/>
  <c r="N45" i="66"/>
  <c r="O45" i="66"/>
  <c r="L42" i="66"/>
  <c r="L43" i="66"/>
  <c r="L44" i="66"/>
  <c r="L45" i="66"/>
  <c r="F42" i="66"/>
  <c r="F43" i="66"/>
  <c r="F44" i="66"/>
  <c r="P43" i="66" l="1"/>
  <c r="P45" i="66"/>
  <c r="P44" i="66"/>
  <c r="P42" i="66"/>
  <c r="D62" i="66" l="1"/>
  <c r="D63" i="66"/>
  <c r="D64" i="66"/>
  <c r="D65" i="66"/>
  <c r="D66" i="66"/>
  <c r="D67" i="66"/>
  <c r="D68" i="66"/>
  <c r="D69" i="66"/>
  <c r="D70" i="66"/>
  <c r="D71" i="66"/>
  <c r="D72" i="66"/>
  <c r="D73" i="66"/>
  <c r="D74" i="66"/>
  <c r="D75" i="66"/>
  <c r="D76" i="66"/>
  <c r="D77" i="66"/>
  <c r="D78" i="66"/>
  <c r="D79" i="66"/>
  <c r="D80" i="66"/>
  <c r="D81" i="66"/>
  <c r="D82" i="66"/>
  <c r="F45" i="66"/>
  <c r="L89" i="3"/>
  <c r="N89" i="3"/>
  <c r="O89" i="3"/>
  <c r="L90" i="3"/>
  <c r="N90" i="3"/>
  <c r="O90" i="3"/>
  <c r="L91" i="3"/>
  <c r="N91" i="3"/>
  <c r="O91" i="3"/>
  <c r="L92" i="3"/>
  <c r="N92" i="3"/>
  <c r="O92" i="3"/>
  <c r="L94" i="3"/>
  <c r="F89" i="3"/>
  <c r="F90" i="3"/>
  <c r="F91" i="3"/>
  <c r="F92" i="3"/>
  <c r="F94" i="3"/>
  <c r="P92" i="3" l="1"/>
  <c r="P90" i="3"/>
  <c r="P89" i="3"/>
  <c r="P91" i="3"/>
  <c r="I61" i="3" l="1"/>
  <c r="H61" i="3" l="1"/>
  <c r="D68" i="70" l="1"/>
  <c r="D69" i="70"/>
  <c r="D70" i="70"/>
  <c r="D71" i="70"/>
  <c r="D72" i="70"/>
  <c r="D73" i="70"/>
  <c r="D74" i="70"/>
  <c r="D75" i="70"/>
  <c r="D76" i="70"/>
  <c r="D77" i="70"/>
  <c r="D78" i="70"/>
  <c r="D92" i="70"/>
  <c r="D93" i="70"/>
  <c r="N87" i="3"/>
  <c r="O87" i="3"/>
  <c r="N88" i="3"/>
  <c r="O88" i="3"/>
  <c r="L87" i="3"/>
  <c r="L88" i="3"/>
  <c r="F87" i="3"/>
  <c r="F88" i="3"/>
  <c r="F61" i="68" l="1"/>
  <c r="P87" i="3"/>
  <c r="N61" i="68"/>
  <c r="O61" i="68"/>
  <c r="P88" i="3"/>
  <c r="L61" i="68"/>
  <c r="T19" i="71"/>
  <c r="E19" i="71"/>
  <c r="T18" i="71"/>
  <c r="E18" i="71"/>
  <c r="T17" i="71"/>
  <c r="E17" i="71"/>
  <c r="N14" i="34"/>
  <c r="M14" i="34"/>
  <c r="N13" i="34"/>
  <c r="M13" i="34"/>
  <c r="N10" i="34"/>
  <c r="M10" i="34"/>
  <c r="N9" i="34"/>
  <c r="M9" i="34"/>
  <c r="N8" i="34"/>
  <c r="M8" i="34"/>
  <c r="H14" i="34"/>
  <c r="G14" i="34"/>
  <c r="H13" i="34"/>
  <c r="G13" i="34"/>
  <c r="H12" i="34"/>
  <c r="G12" i="34"/>
  <c r="H10" i="34"/>
  <c r="H9" i="34"/>
  <c r="H8" i="34"/>
  <c r="G10" i="34"/>
  <c r="G9" i="34"/>
  <c r="G8" i="34"/>
  <c r="L16" i="34"/>
  <c r="N16" i="34" s="1"/>
  <c r="L17" i="34"/>
  <c r="N17" i="34" s="1"/>
  <c r="L18" i="34"/>
  <c r="N18" i="34" s="1"/>
  <c r="K18" i="34"/>
  <c r="M18" i="34" s="1"/>
  <c r="K17" i="34"/>
  <c r="M17" i="34" s="1"/>
  <c r="K16" i="34"/>
  <c r="M16" i="34" s="1"/>
  <c r="F18" i="34"/>
  <c r="H18" i="34" s="1"/>
  <c r="E18" i="34"/>
  <c r="G18" i="34" s="1"/>
  <c r="E17" i="34"/>
  <c r="G17" i="34" s="1"/>
  <c r="E16" i="34"/>
  <c r="G16" i="34" s="1"/>
  <c r="L19" i="71" l="1"/>
  <c r="E57" i="71"/>
  <c r="L57" i="71" s="1"/>
  <c r="L18" i="71"/>
  <c r="E56" i="71"/>
  <c r="L56" i="71" s="1"/>
  <c r="L17" i="71"/>
  <c r="E55" i="71"/>
  <c r="L55" i="71" s="1"/>
  <c r="S17" i="71"/>
  <c r="S18" i="71"/>
  <c r="S19" i="71"/>
  <c r="P61" i="68"/>
  <c r="C67" i="3"/>
  <c r="B67" i="3"/>
  <c r="C38" i="3"/>
  <c r="K38" i="3" s="1"/>
  <c r="B38" i="3"/>
  <c r="J38" i="3" s="1"/>
  <c r="I13" i="34" l="1"/>
  <c r="I14" i="34"/>
  <c r="I9" i="34"/>
  <c r="I10" i="34"/>
  <c r="Q6" i="65" l="1"/>
  <c r="J39" i="66" l="1"/>
  <c r="J40" i="66"/>
  <c r="J41" i="66"/>
  <c r="J42" i="66"/>
  <c r="J43" i="66"/>
  <c r="J44" i="66"/>
  <c r="J45" i="66"/>
  <c r="J46" i="66"/>
  <c r="J47" i="66"/>
  <c r="J48" i="66"/>
  <c r="J49" i="66"/>
  <c r="J50" i="66"/>
  <c r="J51" i="66"/>
  <c r="J52" i="66"/>
  <c r="J53" i="66"/>
  <c r="J54" i="66"/>
  <c r="B66" i="70" l="1"/>
  <c r="K94" i="68" l="1"/>
  <c r="D39" i="66"/>
  <c r="E39" i="66"/>
  <c r="D40" i="66"/>
  <c r="E40" i="66"/>
  <c r="D41" i="66"/>
  <c r="E41" i="66"/>
  <c r="D42" i="66"/>
  <c r="E42" i="66"/>
  <c r="D43" i="66"/>
  <c r="E43" i="66"/>
  <c r="D44" i="66"/>
  <c r="E44" i="66"/>
  <c r="D45" i="66"/>
  <c r="E45" i="66"/>
  <c r="D46" i="66"/>
  <c r="E46" i="66"/>
  <c r="D47" i="66"/>
  <c r="E47" i="66"/>
  <c r="D48" i="66"/>
  <c r="E48" i="66"/>
  <c r="D49" i="66"/>
  <c r="E49" i="66"/>
  <c r="D50" i="66"/>
  <c r="E50" i="66"/>
  <c r="D51" i="66"/>
  <c r="E51" i="66"/>
  <c r="D52" i="66"/>
  <c r="E52" i="66"/>
  <c r="D53" i="66"/>
  <c r="E53" i="66"/>
  <c r="D54" i="66"/>
  <c r="E54" i="66"/>
  <c r="O95" i="70" l="1"/>
  <c r="N95" i="70"/>
  <c r="L95" i="70"/>
  <c r="K95" i="70"/>
  <c r="J95" i="70"/>
  <c r="F95" i="70"/>
  <c r="K93" i="70"/>
  <c r="J93" i="70"/>
  <c r="E93" i="70"/>
  <c r="K92" i="70"/>
  <c r="J92" i="70"/>
  <c r="E92" i="70"/>
  <c r="K91" i="70"/>
  <c r="J91" i="70"/>
  <c r="K78" i="70"/>
  <c r="J78" i="70"/>
  <c r="E78" i="70"/>
  <c r="K77" i="70"/>
  <c r="J77" i="70"/>
  <c r="E77" i="70"/>
  <c r="K76" i="70"/>
  <c r="J76" i="70"/>
  <c r="E76" i="70"/>
  <c r="K75" i="70"/>
  <c r="J75" i="70"/>
  <c r="E75" i="70"/>
  <c r="K74" i="70"/>
  <c r="J74" i="70"/>
  <c r="E74" i="70"/>
  <c r="K73" i="70"/>
  <c r="J73" i="70"/>
  <c r="E73" i="70"/>
  <c r="K72" i="70"/>
  <c r="J72" i="70"/>
  <c r="E72" i="70"/>
  <c r="K71" i="70"/>
  <c r="J71" i="70"/>
  <c r="E71" i="70"/>
  <c r="K70" i="70"/>
  <c r="J70" i="70"/>
  <c r="E70" i="70"/>
  <c r="O69" i="70"/>
  <c r="N69" i="70"/>
  <c r="L69" i="70"/>
  <c r="K69" i="70"/>
  <c r="J69" i="70"/>
  <c r="F69" i="70"/>
  <c r="E69" i="70"/>
  <c r="O68" i="70"/>
  <c r="N68" i="70"/>
  <c r="L68" i="70"/>
  <c r="K68" i="70"/>
  <c r="J68" i="70"/>
  <c r="F68" i="70"/>
  <c r="E68" i="70"/>
  <c r="N66" i="70"/>
  <c r="J66" i="70"/>
  <c r="H66" i="70"/>
  <c r="D66" i="70"/>
  <c r="O62" i="70"/>
  <c r="N62" i="70"/>
  <c r="L62" i="70"/>
  <c r="F62" i="70"/>
  <c r="I61" i="70"/>
  <c r="O61" i="70" s="1"/>
  <c r="H61" i="70"/>
  <c r="N61" i="70" s="1"/>
  <c r="K60" i="70"/>
  <c r="E60" i="70"/>
  <c r="D60" i="70"/>
  <c r="K59" i="70"/>
  <c r="E59" i="70"/>
  <c r="D59" i="70"/>
  <c r="K58" i="70"/>
  <c r="E58" i="70"/>
  <c r="D58" i="70"/>
  <c r="K57" i="70"/>
  <c r="K55" i="70"/>
  <c r="E55" i="70"/>
  <c r="D55" i="70"/>
  <c r="K54" i="70"/>
  <c r="E54" i="70"/>
  <c r="D54" i="70"/>
  <c r="K53" i="70"/>
  <c r="E53" i="70"/>
  <c r="D53" i="70"/>
  <c r="O52" i="70"/>
  <c r="N52" i="70"/>
  <c r="O47" i="70"/>
  <c r="N47" i="70"/>
  <c r="L47" i="70"/>
  <c r="K47" i="70"/>
  <c r="F47" i="70"/>
  <c r="E47" i="70"/>
  <c r="D47" i="70"/>
  <c r="O46" i="70"/>
  <c r="N46" i="70"/>
  <c r="L46" i="70"/>
  <c r="K46" i="70"/>
  <c r="F46" i="70"/>
  <c r="E46" i="70"/>
  <c r="D46" i="70"/>
  <c r="O45" i="70"/>
  <c r="N45" i="70"/>
  <c r="L45" i="70"/>
  <c r="K45" i="70"/>
  <c r="F45" i="70"/>
  <c r="E45" i="70"/>
  <c r="D45" i="70"/>
  <c r="O44" i="70"/>
  <c r="N44" i="70"/>
  <c r="L44" i="70"/>
  <c r="K44" i="70"/>
  <c r="F44" i="70"/>
  <c r="E44" i="70"/>
  <c r="D44" i="70"/>
  <c r="O43" i="70"/>
  <c r="N43" i="70"/>
  <c r="L43" i="70"/>
  <c r="K43" i="70"/>
  <c r="F43" i="70"/>
  <c r="E43" i="70"/>
  <c r="D43" i="70"/>
  <c r="O42" i="70"/>
  <c r="N42" i="70"/>
  <c r="L42" i="70"/>
  <c r="K42" i="70"/>
  <c r="F42" i="70"/>
  <c r="E42" i="70"/>
  <c r="D42" i="70"/>
  <c r="O41" i="70"/>
  <c r="N41" i="70"/>
  <c r="L41" i="70"/>
  <c r="K41" i="70"/>
  <c r="F41" i="70"/>
  <c r="E41" i="70"/>
  <c r="D41" i="70"/>
  <c r="O40" i="70"/>
  <c r="N40" i="70"/>
  <c r="L40" i="70"/>
  <c r="K40" i="70"/>
  <c r="F40" i="70"/>
  <c r="E40" i="70"/>
  <c r="D40" i="70"/>
  <c r="O39" i="70"/>
  <c r="N39" i="70"/>
  <c r="L39" i="70"/>
  <c r="K39" i="70"/>
  <c r="F39" i="70"/>
  <c r="E39" i="70"/>
  <c r="D39" i="70"/>
  <c r="P37" i="70"/>
  <c r="P66" i="70" s="1"/>
  <c r="N37" i="70"/>
  <c r="J37" i="70"/>
  <c r="H37" i="70"/>
  <c r="D37" i="70"/>
  <c r="B37" i="70"/>
  <c r="O33" i="70"/>
  <c r="N33" i="70"/>
  <c r="L33" i="70"/>
  <c r="F33" i="70"/>
  <c r="E32" i="70"/>
  <c r="K31" i="70"/>
  <c r="E31" i="70"/>
  <c r="D31" i="70"/>
  <c r="K30" i="70"/>
  <c r="E30" i="70"/>
  <c r="D30" i="70"/>
  <c r="K29" i="70"/>
  <c r="E29" i="70"/>
  <c r="D29" i="70"/>
  <c r="K28" i="70"/>
  <c r="E28" i="70"/>
  <c r="D28" i="70"/>
  <c r="K27" i="70"/>
  <c r="E27" i="70"/>
  <c r="D27" i="70"/>
  <c r="K26" i="70"/>
  <c r="E26" i="70"/>
  <c r="D26" i="70"/>
  <c r="K25" i="70"/>
  <c r="E25" i="70"/>
  <c r="D25" i="70"/>
  <c r="K24" i="70"/>
  <c r="E24" i="70"/>
  <c r="D24" i="70"/>
  <c r="K23" i="70"/>
  <c r="E23" i="70"/>
  <c r="D23" i="70"/>
  <c r="K22" i="70"/>
  <c r="E22" i="70"/>
  <c r="D22" i="70"/>
  <c r="K21" i="70"/>
  <c r="E21" i="70"/>
  <c r="D21" i="70"/>
  <c r="K20" i="70"/>
  <c r="E20" i="70"/>
  <c r="D20" i="70"/>
  <c r="K19" i="70"/>
  <c r="E19" i="70"/>
  <c r="D19" i="70"/>
  <c r="K18" i="70"/>
  <c r="E18" i="70"/>
  <c r="D18" i="70"/>
  <c r="K17" i="70"/>
  <c r="E17" i="70"/>
  <c r="D17" i="70"/>
  <c r="K16" i="70"/>
  <c r="E16" i="70"/>
  <c r="D16" i="70"/>
  <c r="K15" i="70"/>
  <c r="E15" i="70"/>
  <c r="D15" i="70"/>
  <c r="K14" i="70"/>
  <c r="E14" i="70"/>
  <c r="D14" i="70"/>
  <c r="K13" i="70"/>
  <c r="E13" i="70"/>
  <c r="D13" i="70"/>
  <c r="L12" i="70"/>
  <c r="K12" i="70"/>
  <c r="F12" i="70"/>
  <c r="E12" i="70"/>
  <c r="D12" i="70"/>
  <c r="O11" i="70"/>
  <c r="N11" i="70"/>
  <c r="L11" i="70"/>
  <c r="K11" i="70"/>
  <c r="F11" i="70"/>
  <c r="E11" i="70"/>
  <c r="D11" i="70"/>
  <c r="O10" i="70"/>
  <c r="N10" i="70"/>
  <c r="L10" i="70"/>
  <c r="K10" i="70"/>
  <c r="F10" i="70"/>
  <c r="E10" i="70"/>
  <c r="D10" i="70"/>
  <c r="O9" i="70"/>
  <c r="N9" i="70"/>
  <c r="L9" i="70"/>
  <c r="K9" i="70"/>
  <c r="F9" i="70"/>
  <c r="E9" i="70"/>
  <c r="D9" i="70"/>
  <c r="O8" i="70"/>
  <c r="N8" i="70"/>
  <c r="L8" i="70"/>
  <c r="K8" i="70"/>
  <c r="F8" i="70"/>
  <c r="E8" i="70"/>
  <c r="D8" i="70"/>
  <c r="O7" i="70"/>
  <c r="N7" i="70"/>
  <c r="L7" i="70"/>
  <c r="K7" i="70"/>
  <c r="F7" i="70"/>
  <c r="E7" i="70"/>
  <c r="D7" i="70"/>
  <c r="C6" i="70"/>
  <c r="B6" i="70"/>
  <c r="N5" i="70"/>
  <c r="J5" i="70"/>
  <c r="H5" i="70"/>
  <c r="D5" i="70"/>
  <c r="L6" i="69"/>
  <c r="G7" i="69"/>
  <c r="F6" i="69"/>
  <c r="Q7" i="69"/>
  <c r="P7" i="69"/>
  <c r="N7" i="69"/>
  <c r="L7" i="69"/>
  <c r="H7" i="69"/>
  <c r="F7" i="69"/>
  <c r="Q6" i="69"/>
  <c r="P6" i="69"/>
  <c r="N6" i="69"/>
  <c r="H6" i="69"/>
  <c r="Q5" i="69"/>
  <c r="P5" i="69"/>
  <c r="K5" i="69"/>
  <c r="J5" i="69"/>
  <c r="G5" i="69"/>
  <c r="M5" i="69" s="1"/>
  <c r="F5" i="69"/>
  <c r="L5" i="69" s="1"/>
  <c r="P4" i="69"/>
  <c r="L4" i="69"/>
  <c r="J4" i="69"/>
  <c r="F4" i="69"/>
  <c r="O96" i="68"/>
  <c r="N96" i="68"/>
  <c r="L96" i="68"/>
  <c r="K96" i="68"/>
  <c r="J96" i="68"/>
  <c r="F96" i="68"/>
  <c r="E95" i="68"/>
  <c r="D95" i="68"/>
  <c r="J94" i="68"/>
  <c r="E94" i="68"/>
  <c r="D94" i="68"/>
  <c r="K93" i="68"/>
  <c r="J93" i="68"/>
  <c r="E93" i="68"/>
  <c r="D93" i="68"/>
  <c r="K92" i="68"/>
  <c r="J92" i="68"/>
  <c r="E92" i="68"/>
  <c r="D92" i="68"/>
  <c r="K91" i="68"/>
  <c r="J91" i="68"/>
  <c r="E91" i="68"/>
  <c r="D91" i="68"/>
  <c r="K90" i="68"/>
  <c r="J90" i="68"/>
  <c r="E90" i="68"/>
  <c r="D90" i="68"/>
  <c r="K89" i="68"/>
  <c r="J89" i="68"/>
  <c r="E89" i="68"/>
  <c r="D89" i="68"/>
  <c r="K88" i="68"/>
  <c r="J88" i="68"/>
  <c r="E88" i="68"/>
  <c r="D88" i="68"/>
  <c r="K87" i="68"/>
  <c r="J87" i="68"/>
  <c r="E87" i="68"/>
  <c r="D87" i="68"/>
  <c r="K86" i="68"/>
  <c r="J86" i="68"/>
  <c r="E86" i="68"/>
  <c r="D86" i="68"/>
  <c r="K85" i="68"/>
  <c r="J85" i="68"/>
  <c r="E85" i="68"/>
  <c r="D85" i="68"/>
  <c r="K84" i="68"/>
  <c r="J84" i="68"/>
  <c r="E84" i="68"/>
  <c r="D84" i="68"/>
  <c r="K83" i="68"/>
  <c r="J83" i="68"/>
  <c r="E83" i="68"/>
  <c r="D83" i="68"/>
  <c r="K82" i="68"/>
  <c r="J82" i="68"/>
  <c r="E82" i="68"/>
  <c r="D82" i="68"/>
  <c r="K81" i="68"/>
  <c r="J81" i="68"/>
  <c r="E81" i="68"/>
  <c r="D81" i="68"/>
  <c r="K80" i="68"/>
  <c r="J80" i="68"/>
  <c r="F80" i="68"/>
  <c r="E80" i="68"/>
  <c r="D80" i="68"/>
  <c r="K79" i="68"/>
  <c r="J79" i="68"/>
  <c r="E79" i="68"/>
  <c r="D79" i="68"/>
  <c r="K78" i="68"/>
  <c r="J78" i="68"/>
  <c r="F78" i="68"/>
  <c r="E78" i="68"/>
  <c r="D78" i="68"/>
  <c r="K77" i="68"/>
  <c r="J77" i="68"/>
  <c r="E77" i="68"/>
  <c r="D77" i="68"/>
  <c r="O76" i="68"/>
  <c r="N76" i="68"/>
  <c r="L76" i="68"/>
  <c r="K76" i="68"/>
  <c r="J76" i="68"/>
  <c r="F76" i="68"/>
  <c r="E76" i="68"/>
  <c r="D76" i="68"/>
  <c r="O75" i="68"/>
  <c r="N75" i="68"/>
  <c r="L75" i="68"/>
  <c r="K75" i="68"/>
  <c r="J75" i="68"/>
  <c r="F75" i="68"/>
  <c r="E75" i="68"/>
  <c r="D75" i="68"/>
  <c r="O74" i="68"/>
  <c r="N74" i="68"/>
  <c r="L74" i="68"/>
  <c r="K74" i="68"/>
  <c r="J74" i="68"/>
  <c r="F74" i="68"/>
  <c r="E74" i="68"/>
  <c r="D74" i="68"/>
  <c r="O73" i="68"/>
  <c r="N73" i="68"/>
  <c r="L73" i="68"/>
  <c r="K73" i="68"/>
  <c r="J73" i="68"/>
  <c r="F73" i="68"/>
  <c r="E73" i="68"/>
  <c r="D73" i="68"/>
  <c r="O72" i="68"/>
  <c r="N72" i="68"/>
  <c r="L72" i="68"/>
  <c r="K72" i="68"/>
  <c r="J72" i="68"/>
  <c r="F72" i="68"/>
  <c r="E72" i="68"/>
  <c r="D72" i="68"/>
  <c r="O71" i="68"/>
  <c r="N71" i="68"/>
  <c r="L71" i="68"/>
  <c r="K71" i="68"/>
  <c r="J71" i="68"/>
  <c r="F71" i="68"/>
  <c r="E71" i="68"/>
  <c r="D71" i="68"/>
  <c r="O70" i="68"/>
  <c r="N70" i="68"/>
  <c r="L70" i="68"/>
  <c r="K70" i="68"/>
  <c r="J70" i="68"/>
  <c r="F70" i="68"/>
  <c r="E70" i="68"/>
  <c r="D70" i="68"/>
  <c r="O69" i="68"/>
  <c r="N69" i="68"/>
  <c r="L69" i="68"/>
  <c r="K69" i="68"/>
  <c r="J69" i="68"/>
  <c r="F69" i="68"/>
  <c r="E69" i="68"/>
  <c r="D69" i="68"/>
  <c r="O68" i="68"/>
  <c r="N68" i="68"/>
  <c r="L68" i="68"/>
  <c r="K68" i="68"/>
  <c r="J68" i="68"/>
  <c r="F68" i="68"/>
  <c r="E68" i="68"/>
  <c r="D68" i="68"/>
  <c r="N66" i="68"/>
  <c r="J66" i="68"/>
  <c r="H66" i="68"/>
  <c r="D66" i="68"/>
  <c r="B66" i="68"/>
  <c r="O62" i="68"/>
  <c r="N62" i="68"/>
  <c r="L62" i="68"/>
  <c r="F62" i="68"/>
  <c r="K61" i="68"/>
  <c r="E61" i="68"/>
  <c r="K60" i="68"/>
  <c r="E60" i="68"/>
  <c r="K59" i="68"/>
  <c r="E59" i="68"/>
  <c r="K58" i="68"/>
  <c r="E58" i="68"/>
  <c r="L57" i="68"/>
  <c r="K57" i="68"/>
  <c r="F57" i="68"/>
  <c r="E57" i="68"/>
  <c r="K56" i="68"/>
  <c r="E56" i="68"/>
  <c r="O55" i="68"/>
  <c r="N55" i="68"/>
  <c r="L55" i="68"/>
  <c r="K55" i="68"/>
  <c r="F55" i="68"/>
  <c r="E55" i="68"/>
  <c r="O54" i="68"/>
  <c r="N54" i="68"/>
  <c r="L54" i="68"/>
  <c r="K54" i="68"/>
  <c r="F54" i="68"/>
  <c r="E54" i="68"/>
  <c r="O53" i="68"/>
  <c r="N53" i="68"/>
  <c r="L53" i="68"/>
  <c r="K53" i="68"/>
  <c r="F53" i="68"/>
  <c r="E53" i="68"/>
  <c r="O52" i="68"/>
  <c r="N52" i="68"/>
  <c r="L52" i="68"/>
  <c r="K52" i="68"/>
  <c r="F52" i="68"/>
  <c r="E52" i="68"/>
  <c r="O51" i="68"/>
  <c r="N51" i="68"/>
  <c r="L51" i="68"/>
  <c r="K51" i="68"/>
  <c r="F51" i="68"/>
  <c r="E51" i="68"/>
  <c r="O50" i="68"/>
  <c r="N50" i="68"/>
  <c r="L50" i="68"/>
  <c r="K50" i="68"/>
  <c r="F50" i="68"/>
  <c r="E50" i="68"/>
  <c r="O49" i="68"/>
  <c r="N49" i="68"/>
  <c r="L49" i="68"/>
  <c r="K49" i="68"/>
  <c r="F49" i="68"/>
  <c r="E49" i="68"/>
  <c r="O48" i="68"/>
  <c r="N48" i="68"/>
  <c r="L48" i="68"/>
  <c r="K48" i="68"/>
  <c r="F48" i="68"/>
  <c r="E48" i="68"/>
  <c r="O47" i="68"/>
  <c r="N47" i="68"/>
  <c r="L47" i="68"/>
  <c r="K47" i="68"/>
  <c r="F47" i="68"/>
  <c r="E47" i="68"/>
  <c r="O46" i="68"/>
  <c r="N46" i="68"/>
  <c r="L46" i="68"/>
  <c r="K46" i="68"/>
  <c r="F46" i="68"/>
  <c r="E46" i="68"/>
  <c r="O45" i="68"/>
  <c r="N45" i="68"/>
  <c r="L45" i="68"/>
  <c r="K45" i="68"/>
  <c r="F45" i="68"/>
  <c r="E45" i="68"/>
  <c r="O44" i="68"/>
  <c r="N44" i="68"/>
  <c r="L44" i="68"/>
  <c r="K44" i="68"/>
  <c r="F44" i="68"/>
  <c r="E44" i="68"/>
  <c r="O43" i="68"/>
  <c r="N43" i="68"/>
  <c r="L43" i="68"/>
  <c r="K43" i="68"/>
  <c r="F43" i="68"/>
  <c r="E43" i="68"/>
  <c r="O42" i="68"/>
  <c r="N42" i="68"/>
  <c r="L42" i="68"/>
  <c r="K42" i="68"/>
  <c r="F42" i="68"/>
  <c r="E42" i="68"/>
  <c r="O41" i="68"/>
  <c r="N41" i="68"/>
  <c r="L41" i="68"/>
  <c r="K41" i="68"/>
  <c r="F41" i="68"/>
  <c r="E41" i="68"/>
  <c r="O40" i="68"/>
  <c r="N40" i="68"/>
  <c r="L40" i="68"/>
  <c r="K40" i="68"/>
  <c r="F40" i="68"/>
  <c r="E40" i="68"/>
  <c r="O39" i="68"/>
  <c r="N39" i="68"/>
  <c r="L39" i="68"/>
  <c r="K39" i="68"/>
  <c r="F39" i="68"/>
  <c r="E39" i="68"/>
  <c r="P37" i="68"/>
  <c r="P66" i="68" s="1"/>
  <c r="N37" i="68"/>
  <c r="J37" i="68"/>
  <c r="H37" i="68"/>
  <c r="D37" i="68"/>
  <c r="B37" i="68"/>
  <c r="O33" i="68"/>
  <c r="N33" i="68"/>
  <c r="L33" i="68"/>
  <c r="F33" i="68"/>
  <c r="E32" i="68"/>
  <c r="D32" i="68"/>
  <c r="K31" i="68"/>
  <c r="J31" i="68"/>
  <c r="F31" i="68"/>
  <c r="E31" i="68"/>
  <c r="D31" i="68"/>
  <c r="K30" i="68"/>
  <c r="J30" i="68"/>
  <c r="E30" i="68"/>
  <c r="D30" i="68"/>
  <c r="O29" i="68"/>
  <c r="N29" i="68"/>
  <c r="L29" i="68"/>
  <c r="K29" i="68"/>
  <c r="J29" i="68"/>
  <c r="F29" i="68"/>
  <c r="E29" i="68"/>
  <c r="D29" i="68"/>
  <c r="O28" i="68"/>
  <c r="N28" i="68"/>
  <c r="L28" i="68"/>
  <c r="K28" i="68"/>
  <c r="J28" i="68"/>
  <c r="F28" i="68"/>
  <c r="E28" i="68"/>
  <c r="D28" i="68"/>
  <c r="K27" i="68"/>
  <c r="J27" i="68"/>
  <c r="E27" i="68"/>
  <c r="D27" i="68"/>
  <c r="O26" i="68"/>
  <c r="N26" i="68"/>
  <c r="L26" i="68"/>
  <c r="K26" i="68"/>
  <c r="J26" i="68"/>
  <c r="F26" i="68"/>
  <c r="E26" i="68"/>
  <c r="D26" i="68"/>
  <c r="O25" i="68"/>
  <c r="N25" i="68"/>
  <c r="L25" i="68"/>
  <c r="K25" i="68"/>
  <c r="J25" i="68"/>
  <c r="F25" i="68"/>
  <c r="E25" i="68"/>
  <c r="D25" i="68"/>
  <c r="O24" i="68"/>
  <c r="N24" i="68"/>
  <c r="L24" i="68"/>
  <c r="K24" i="68"/>
  <c r="J24" i="68"/>
  <c r="F24" i="68"/>
  <c r="E24" i="68"/>
  <c r="D24" i="68"/>
  <c r="O23" i="68"/>
  <c r="N23" i="68"/>
  <c r="L23" i="68"/>
  <c r="K23" i="68"/>
  <c r="J23" i="68"/>
  <c r="F23" i="68"/>
  <c r="E23" i="68"/>
  <c r="D23" i="68"/>
  <c r="O22" i="68"/>
  <c r="N22" i="68"/>
  <c r="L22" i="68"/>
  <c r="K22" i="68"/>
  <c r="J22" i="68"/>
  <c r="F22" i="68"/>
  <c r="E22" i="68"/>
  <c r="D22" i="68"/>
  <c r="O21" i="68"/>
  <c r="N21" i="68"/>
  <c r="L21" i="68"/>
  <c r="K21" i="68"/>
  <c r="J21" i="68"/>
  <c r="F21" i="68"/>
  <c r="E21" i="68"/>
  <c r="D21" i="68"/>
  <c r="O20" i="68"/>
  <c r="N20" i="68"/>
  <c r="L20" i="68"/>
  <c r="K20" i="68"/>
  <c r="J20" i="68"/>
  <c r="F20" i="68"/>
  <c r="E20" i="68"/>
  <c r="D20" i="68"/>
  <c r="O19" i="68"/>
  <c r="N19" i="68"/>
  <c r="L19" i="68"/>
  <c r="K19" i="68"/>
  <c r="J19" i="68"/>
  <c r="F19" i="68"/>
  <c r="E19" i="68"/>
  <c r="D19" i="68"/>
  <c r="O18" i="68"/>
  <c r="N18" i="68"/>
  <c r="L18" i="68"/>
  <c r="K18" i="68"/>
  <c r="J18" i="68"/>
  <c r="F18" i="68"/>
  <c r="E18" i="68"/>
  <c r="D18" i="68"/>
  <c r="O17" i="68"/>
  <c r="N17" i="68"/>
  <c r="L17" i="68"/>
  <c r="K17" i="68"/>
  <c r="J17" i="68"/>
  <c r="F17" i="68"/>
  <c r="E17" i="68"/>
  <c r="D17" i="68"/>
  <c r="O16" i="68"/>
  <c r="N16" i="68"/>
  <c r="L16" i="68"/>
  <c r="K16" i="68"/>
  <c r="J16" i="68"/>
  <c r="F16" i="68"/>
  <c r="E16" i="68"/>
  <c r="D16" i="68"/>
  <c r="O15" i="68"/>
  <c r="N15" i="68"/>
  <c r="L15" i="68"/>
  <c r="K15" i="68"/>
  <c r="J15" i="68"/>
  <c r="F15" i="68"/>
  <c r="E15" i="68"/>
  <c r="D15" i="68"/>
  <c r="O14" i="68"/>
  <c r="N14" i="68"/>
  <c r="L14" i="68"/>
  <c r="K14" i="68"/>
  <c r="J14" i="68"/>
  <c r="F14" i="68"/>
  <c r="E14" i="68"/>
  <c r="D14" i="68"/>
  <c r="O13" i="68"/>
  <c r="N13" i="68"/>
  <c r="L13" i="68"/>
  <c r="K13" i="68"/>
  <c r="J13" i="68"/>
  <c r="F13" i="68"/>
  <c r="E13" i="68"/>
  <c r="D13" i="68"/>
  <c r="O12" i="68"/>
  <c r="N12" i="68"/>
  <c r="L12" i="68"/>
  <c r="K12" i="68"/>
  <c r="J12" i="68"/>
  <c r="F12" i="68"/>
  <c r="E12" i="68"/>
  <c r="D12" i="68"/>
  <c r="O11" i="68"/>
  <c r="N11" i="68"/>
  <c r="L11" i="68"/>
  <c r="K11" i="68"/>
  <c r="J11" i="68"/>
  <c r="F11" i="68"/>
  <c r="E11" i="68"/>
  <c r="D11" i="68"/>
  <c r="O10" i="68"/>
  <c r="N10" i="68"/>
  <c r="L10" i="68"/>
  <c r="K10" i="68"/>
  <c r="J10" i="68"/>
  <c r="F10" i="68"/>
  <c r="E10" i="68"/>
  <c r="D10" i="68"/>
  <c r="O9" i="68"/>
  <c r="N9" i="68"/>
  <c r="L9" i="68"/>
  <c r="K9" i="68"/>
  <c r="J9" i="68"/>
  <c r="F9" i="68"/>
  <c r="E9" i="68"/>
  <c r="D9" i="68"/>
  <c r="O8" i="68"/>
  <c r="N8" i="68"/>
  <c r="L8" i="68"/>
  <c r="K8" i="68"/>
  <c r="J8" i="68"/>
  <c r="F8" i="68"/>
  <c r="E8" i="68"/>
  <c r="D8" i="68"/>
  <c r="O7" i="68"/>
  <c r="N7" i="68"/>
  <c r="L7" i="68"/>
  <c r="K7" i="68"/>
  <c r="J7" i="68"/>
  <c r="F7" i="68"/>
  <c r="E7" i="68"/>
  <c r="D7" i="68"/>
  <c r="C6" i="68"/>
  <c r="B6" i="68"/>
  <c r="N38" i="68" s="1"/>
  <c r="N5" i="68"/>
  <c r="J5" i="68"/>
  <c r="H5" i="68"/>
  <c r="D5" i="68"/>
  <c r="M7" i="67"/>
  <c r="L7" i="67"/>
  <c r="G7" i="67"/>
  <c r="F6" i="67"/>
  <c r="Q7" i="67"/>
  <c r="P7" i="67"/>
  <c r="N7" i="67"/>
  <c r="H7" i="67"/>
  <c r="P6" i="67"/>
  <c r="R6" i="67" s="1"/>
  <c r="N6" i="67"/>
  <c r="H6" i="67"/>
  <c r="G6" i="67"/>
  <c r="Q5" i="67"/>
  <c r="P5" i="67"/>
  <c r="K5" i="67"/>
  <c r="J5" i="67"/>
  <c r="G5" i="67"/>
  <c r="M5" i="67" s="1"/>
  <c r="F5" i="67"/>
  <c r="L5" i="67" s="1"/>
  <c r="P4" i="67"/>
  <c r="L4" i="67"/>
  <c r="J4" i="67"/>
  <c r="F4" i="67"/>
  <c r="O84" i="66"/>
  <c r="N84" i="66"/>
  <c r="L84" i="66"/>
  <c r="K84" i="66"/>
  <c r="J84" i="66"/>
  <c r="F84" i="66"/>
  <c r="I83" i="66"/>
  <c r="H83" i="66"/>
  <c r="N83" i="66" s="1"/>
  <c r="K82" i="66"/>
  <c r="J82" i="66"/>
  <c r="E82" i="66"/>
  <c r="K81" i="66"/>
  <c r="J81" i="66"/>
  <c r="E81" i="66"/>
  <c r="K80" i="66"/>
  <c r="J80" i="66"/>
  <c r="E80" i="66"/>
  <c r="K79" i="66"/>
  <c r="J79" i="66"/>
  <c r="E79" i="66"/>
  <c r="K78" i="66"/>
  <c r="J78" i="66"/>
  <c r="E78" i="66"/>
  <c r="K77" i="66"/>
  <c r="J77" i="66"/>
  <c r="E77" i="66"/>
  <c r="K76" i="66"/>
  <c r="J76" i="66"/>
  <c r="E76" i="66"/>
  <c r="K75" i="66"/>
  <c r="J75" i="66"/>
  <c r="E75" i="66"/>
  <c r="K74" i="66"/>
  <c r="J74" i="66"/>
  <c r="E74" i="66"/>
  <c r="K73" i="66"/>
  <c r="J73" i="66"/>
  <c r="E73" i="66"/>
  <c r="K72" i="66"/>
  <c r="J72" i="66"/>
  <c r="E72" i="66"/>
  <c r="K71" i="66"/>
  <c r="J71" i="66"/>
  <c r="E71" i="66"/>
  <c r="K70" i="66"/>
  <c r="J70" i="66"/>
  <c r="E70" i="66"/>
  <c r="K69" i="66"/>
  <c r="J69" i="66"/>
  <c r="E69" i="66"/>
  <c r="K68" i="66"/>
  <c r="J68" i="66"/>
  <c r="E68" i="66"/>
  <c r="K67" i="66"/>
  <c r="J67" i="66"/>
  <c r="E67" i="66"/>
  <c r="K66" i="66"/>
  <c r="J66" i="66"/>
  <c r="E66" i="66"/>
  <c r="K65" i="66"/>
  <c r="J65" i="66"/>
  <c r="E65" i="66"/>
  <c r="O64" i="66"/>
  <c r="N64" i="66"/>
  <c r="L64" i="66"/>
  <c r="K64" i="66"/>
  <c r="J64" i="66"/>
  <c r="E64" i="66"/>
  <c r="O63" i="66"/>
  <c r="N63" i="66"/>
  <c r="L63" i="66"/>
  <c r="K63" i="66"/>
  <c r="J63" i="66"/>
  <c r="F63" i="66"/>
  <c r="E63" i="66"/>
  <c r="K62" i="66"/>
  <c r="J62" i="66"/>
  <c r="E62" i="66"/>
  <c r="N60" i="66"/>
  <c r="J60" i="66"/>
  <c r="H60" i="66"/>
  <c r="D60" i="66"/>
  <c r="B60" i="66"/>
  <c r="O56" i="66"/>
  <c r="N56" i="66"/>
  <c r="L56" i="66"/>
  <c r="F56" i="66"/>
  <c r="K54" i="66"/>
  <c r="K53" i="66"/>
  <c r="K52" i="66"/>
  <c r="K51" i="66"/>
  <c r="K50" i="66"/>
  <c r="K49" i="66"/>
  <c r="K48" i="66"/>
  <c r="K47" i="66"/>
  <c r="K46" i="66"/>
  <c r="K45" i="66"/>
  <c r="K44" i="66"/>
  <c r="K43" i="66"/>
  <c r="K42" i="66"/>
  <c r="O41" i="66"/>
  <c r="N41" i="66"/>
  <c r="L41" i="66"/>
  <c r="K41" i="66"/>
  <c r="F41" i="66"/>
  <c r="O40" i="66"/>
  <c r="N40" i="66"/>
  <c r="L40" i="66"/>
  <c r="K40" i="66"/>
  <c r="F40" i="66"/>
  <c r="O39" i="66"/>
  <c r="N39" i="66"/>
  <c r="L39" i="66"/>
  <c r="K39" i="66"/>
  <c r="F39" i="66"/>
  <c r="P37" i="66"/>
  <c r="P60" i="66" s="1"/>
  <c r="N37" i="66"/>
  <c r="J37" i="66"/>
  <c r="H37" i="66"/>
  <c r="D37" i="66"/>
  <c r="B37" i="66"/>
  <c r="O33" i="66"/>
  <c r="N33" i="66"/>
  <c r="L33" i="66"/>
  <c r="F33" i="66"/>
  <c r="D32" i="66"/>
  <c r="D33" i="66" s="1"/>
  <c r="K31" i="66"/>
  <c r="K30" i="66"/>
  <c r="K29" i="66"/>
  <c r="K28" i="66"/>
  <c r="K27" i="66"/>
  <c r="K26" i="66"/>
  <c r="K25" i="66"/>
  <c r="K24" i="66"/>
  <c r="K23" i="66"/>
  <c r="K22" i="66"/>
  <c r="K21" i="66"/>
  <c r="K20" i="66"/>
  <c r="K19" i="66"/>
  <c r="K18" i="66"/>
  <c r="K17" i="66"/>
  <c r="K16" i="66"/>
  <c r="K15" i="66"/>
  <c r="K14" i="66"/>
  <c r="K13" i="66"/>
  <c r="K12" i="66"/>
  <c r="K11" i="66"/>
  <c r="K10" i="66"/>
  <c r="K9" i="66"/>
  <c r="O8" i="66"/>
  <c r="N8" i="66"/>
  <c r="K8" i="66"/>
  <c r="F8" i="66"/>
  <c r="O7" i="66"/>
  <c r="N7" i="66"/>
  <c r="L7" i="66"/>
  <c r="K7" i="66"/>
  <c r="F7" i="66"/>
  <c r="C6" i="66"/>
  <c r="O61" i="66" s="1"/>
  <c r="B6" i="66"/>
  <c r="N5" i="66"/>
  <c r="J5" i="66"/>
  <c r="H5" i="66"/>
  <c r="D5" i="66"/>
  <c r="Q5" i="65"/>
  <c r="P5" i="65"/>
  <c r="K5" i="65"/>
  <c r="J5" i="65"/>
  <c r="G5" i="65"/>
  <c r="M5" i="65" s="1"/>
  <c r="F5" i="65"/>
  <c r="L5" i="65" s="1"/>
  <c r="P4" i="65"/>
  <c r="L4" i="65"/>
  <c r="J4" i="65"/>
  <c r="F4" i="65"/>
  <c r="M7" i="65"/>
  <c r="L7" i="65"/>
  <c r="G7" i="65"/>
  <c r="F7" i="65"/>
  <c r="Q7" i="65"/>
  <c r="P7" i="65"/>
  <c r="N7" i="65"/>
  <c r="H7" i="65"/>
  <c r="P6" i="65"/>
  <c r="N6" i="65"/>
  <c r="H6" i="65"/>
  <c r="P61" i="70" l="1"/>
  <c r="L61" i="70"/>
  <c r="D96" i="68"/>
  <c r="L83" i="66"/>
  <c r="O83" i="66"/>
  <c r="P83" i="66" s="1"/>
  <c r="E33" i="68"/>
  <c r="D94" i="70"/>
  <c r="D95" i="70" s="1"/>
  <c r="E62" i="68"/>
  <c r="D83" i="66"/>
  <c r="D84" i="66" s="1"/>
  <c r="E83" i="66"/>
  <c r="E84" i="66" s="1"/>
  <c r="E33" i="70"/>
  <c r="D55" i="66"/>
  <c r="D56" i="66" s="1"/>
  <c r="F6" i="65"/>
  <c r="F8" i="65" s="1"/>
  <c r="F8" i="69"/>
  <c r="F7" i="67"/>
  <c r="F8" i="67" s="1"/>
  <c r="M6" i="65"/>
  <c r="M8" i="65" s="1"/>
  <c r="G6" i="65"/>
  <c r="G8" i="65" s="1"/>
  <c r="E96" i="68"/>
  <c r="M6" i="67"/>
  <c r="M8" i="67" s="1"/>
  <c r="K61" i="66"/>
  <c r="E61" i="66"/>
  <c r="L8" i="69"/>
  <c r="G6" i="69"/>
  <c r="G8" i="69" s="1"/>
  <c r="G8" i="67"/>
  <c r="D61" i="70"/>
  <c r="D62" i="70" s="1"/>
  <c r="E61" i="70"/>
  <c r="P68" i="70"/>
  <c r="P33" i="70"/>
  <c r="L95" i="68"/>
  <c r="P33" i="68"/>
  <c r="P39" i="66"/>
  <c r="P41" i="66"/>
  <c r="N8" i="69"/>
  <c r="R7" i="69"/>
  <c r="P95" i="70"/>
  <c r="P39" i="70"/>
  <c r="P41" i="70"/>
  <c r="P43" i="70"/>
  <c r="P45" i="70"/>
  <c r="P47" i="70"/>
  <c r="P7" i="70"/>
  <c r="P9" i="70"/>
  <c r="P11" i="70"/>
  <c r="M6" i="69"/>
  <c r="M7" i="69"/>
  <c r="P7" i="68"/>
  <c r="P9" i="68"/>
  <c r="P11" i="68"/>
  <c r="P13" i="68"/>
  <c r="P15" i="68"/>
  <c r="P17" i="68"/>
  <c r="P19" i="68"/>
  <c r="P21" i="68"/>
  <c r="P23" i="68"/>
  <c r="P25" i="68"/>
  <c r="P29" i="68"/>
  <c r="L32" i="68"/>
  <c r="P63" i="66"/>
  <c r="P33" i="66"/>
  <c r="P7" i="66"/>
  <c r="P62" i="70"/>
  <c r="P69" i="70"/>
  <c r="P40" i="70"/>
  <c r="P42" i="70"/>
  <c r="P44" i="70"/>
  <c r="P46" i="70"/>
  <c r="P52" i="70"/>
  <c r="O32" i="70"/>
  <c r="P8" i="70"/>
  <c r="P10" i="70"/>
  <c r="N32" i="70"/>
  <c r="N67" i="70"/>
  <c r="J67" i="70"/>
  <c r="H67" i="70"/>
  <c r="D67" i="70"/>
  <c r="B67" i="70"/>
  <c r="D6" i="70"/>
  <c r="H6" i="70"/>
  <c r="J6" i="70"/>
  <c r="N6" i="70"/>
  <c r="K32" i="70"/>
  <c r="K33" i="70" s="1"/>
  <c r="B38" i="70"/>
  <c r="D38" i="70"/>
  <c r="H38" i="70"/>
  <c r="J38" i="70"/>
  <c r="N38" i="70"/>
  <c r="O67" i="70"/>
  <c r="K67" i="70"/>
  <c r="I67" i="70"/>
  <c r="E67" i="70"/>
  <c r="C67" i="70"/>
  <c r="E6" i="70"/>
  <c r="I6" i="70" s="1"/>
  <c r="K6" i="70"/>
  <c r="O6" i="70"/>
  <c r="D32" i="70"/>
  <c r="D33" i="70" s="1"/>
  <c r="J32" i="70"/>
  <c r="J33" i="70" s="1"/>
  <c r="L32" i="70"/>
  <c r="C38" i="70"/>
  <c r="E38" i="70"/>
  <c r="I38" i="70"/>
  <c r="K38" i="70"/>
  <c r="O38" i="70"/>
  <c r="J61" i="70"/>
  <c r="J62" i="70" s="1"/>
  <c r="E94" i="70"/>
  <c r="K94" i="70"/>
  <c r="K61" i="70"/>
  <c r="J94" i="70"/>
  <c r="R6" i="69"/>
  <c r="P8" i="69"/>
  <c r="H8" i="69"/>
  <c r="Q8" i="69"/>
  <c r="P96" i="68"/>
  <c r="P68" i="68"/>
  <c r="P70" i="68"/>
  <c r="P72" i="68"/>
  <c r="P74" i="68"/>
  <c r="P76" i="68"/>
  <c r="P39" i="68"/>
  <c r="P41" i="68"/>
  <c r="P43" i="68"/>
  <c r="P45" i="68"/>
  <c r="P47" i="68"/>
  <c r="P49" i="68"/>
  <c r="P51" i="68"/>
  <c r="P53" i="68"/>
  <c r="P55" i="68"/>
  <c r="F95" i="68"/>
  <c r="O95" i="68"/>
  <c r="P69" i="68"/>
  <c r="P71" i="68"/>
  <c r="P73" i="68"/>
  <c r="P75" i="68"/>
  <c r="N95" i="68"/>
  <c r="K62" i="68"/>
  <c r="P40" i="68"/>
  <c r="P42" i="68"/>
  <c r="P44" i="68"/>
  <c r="P46" i="68"/>
  <c r="P48" i="68"/>
  <c r="P50" i="68"/>
  <c r="P52" i="68"/>
  <c r="P54" i="68"/>
  <c r="P8" i="68"/>
  <c r="P10" i="68"/>
  <c r="P12" i="68"/>
  <c r="P14" i="68"/>
  <c r="P16" i="68"/>
  <c r="P18" i="68"/>
  <c r="P20" i="68"/>
  <c r="P22" i="68"/>
  <c r="P24" i="68"/>
  <c r="P26" i="68"/>
  <c r="P28" i="68"/>
  <c r="F32" i="68"/>
  <c r="O32" i="68"/>
  <c r="N32" i="68"/>
  <c r="O38" i="68"/>
  <c r="K38" i="68"/>
  <c r="K67" i="68"/>
  <c r="E67" i="68"/>
  <c r="O67" i="68"/>
  <c r="I67" i="68"/>
  <c r="C67" i="68"/>
  <c r="I38" i="68"/>
  <c r="E38" i="68"/>
  <c r="C38" i="68"/>
  <c r="O6" i="68"/>
  <c r="E6" i="68"/>
  <c r="I6" i="68" s="1"/>
  <c r="K6" i="68"/>
  <c r="D33" i="68"/>
  <c r="J32" i="68"/>
  <c r="J33" i="68" s="1"/>
  <c r="D61" i="68"/>
  <c r="D62" i="68" s="1"/>
  <c r="J62" i="68"/>
  <c r="N67" i="68"/>
  <c r="J67" i="68"/>
  <c r="H67" i="68"/>
  <c r="D67" i="68"/>
  <c r="B67" i="68"/>
  <c r="D6" i="68"/>
  <c r="H6" i="68"/>
  <c r="J6" i="68"/>
  <c r="N6" i="68"/>
  <c r="K32" i="68"/>
  <c r="B38" i="68"/>
  <c r="D38" i="68"/>
  <c r="H38" i="68"/>
  <c r="J38" i="68"/>
  <c r="J95" i="68"/>
  <c r="K95" i="68"/>
  <c r="L6" i="67"/>
  <c r="L8" i="67" s="1"/>
  <c r="N8" i="67"/>
  <c r="R7" i="67"/>
  <c r="H8" i="67"/>
  <c r="P8" i="67"/>
  <c r="Q8" i="67"/>
  <c r="P84" i="66"/>
  <c r="L32" i="66"/>
  <c r="P64" i="66"/>
  <c r="P56" i="66"/>
  <c r="P40" i="66"/>
  <c r="P8" i="66"/>
  <c r="N61" i="66"/>
  <c r="J61" i="66"/>
  <c r="H61" i="66"/>
  <c r="D61" i="66"/>
  <c r="B61" i="66"/>
  <c r="D6" i="66"/>
  <c r="J6" i="66"/>
  <c r="D38" i="66"/>
  <c r="J38" i="66"/>
  <c r="H6" i="66"/>
  <c r="N6" i="66"/>
  <c r="E32" i="66"/>
  <c r="K32" i="66"/>
  <c r="B38" i="66"/>
  <c r="H38" i="66"/>
  <c r="N38" i="66"/>
  <c r="E6" i="66"/>
  <c r="I6" i="66" s="1"/>
  <c r="K6" i="66"/>
  <c r="O6" i="66"/>
  <c r="J32" i="66"/>
  <c r="J33" i="66" s="1"/>
  <c r="C38" i="66"/>
  <c r="E38" i="66"/>
  <c r="I38" i="66"/>
  <c r="K38" i="66"/>
  <c r="O38" i="66"/>
  <c r="E55" i="66"/>
  <c r="K55" i="66"/>
  <c r="C61" i="66"/>
  <c r="I61" i="66"/>
  <c r="J83" i="66"/>
  <c r="J55" i="66"/>
  <c r="J56" i="66" s="1"/>
  <c r="K83" i="66"/>
  <c r="L6" i="65"/>
  <c r="L8" i="65" s="1"/>
  <c r="N8" i="65"/>
  <c r="R7" i="65"/>
  <c r="R6" i="65"/>
  <c r="H8" i="65"/>
  <c r="P8" i="65"/>
  <c r="Q8" i="65"/>
  <c r="R8" i="67" l="1"/>
  <c r="P95" i="68"/>
  <c r="E62" i="70"/>
  <c r="M8" i="69"/>
  <c r="R8" i="65"/>
  <c r="P32" i="70"/>
  <c r="E95" i="70"/>
  <c r="K62" i="70"/>
  <c r="R8" i="69"/>
  <c r="P32" i="68"/>
  <c r="K33" i="68"/>
  <c r="K33" i="66"/>
  <c r="E56" i="66"/>
  <c r="E33" i="66"/>
  <c r="K56" i="66"/>
  <c r="L59" i="49" l="1"/>
  <c r="K59" i="49"/>
  <c r="E59" i="49"/>
  <c r="D59" i="49"/>
  <c r="L58" i="49"/>
  <c r="K58" i="49"/>
  <c r="E58" i="49"/>
  <c r="D58" i="49"/>
  <c r="K57" i="49"/>
  <c r="D57" i="49"/>
  <c r="L56" i="49"/>
  <c r="K56" i="49"/>
  <c r="E56" i="49"/>
  <c r="D56" i="49"/>
  <c r="O55" i="49"/>
  <c r="E55" i="49"/>
  <c r="S55" i="49" s="1"/>
  <c r="D55" i="49"/>
  <c r="F50" i="49" s="1"/>
  <c r="S54" i="49"/>
  <c r="R54" i="49"/>
  <c r="O54" i="49"/>
  <c r="M54" i="49"/>
  <c r="H54" i="49"/>
  <c r="F54" i="49"/>
  <c r="S53" i="49"/>
  <c r="R53" i="49"/>
  <c r="O53" i="49"/>
  <c r="H53" i="49"/>
  <c r="R52" i="49"/>
  <c r="M52" i="49"/>
  <c r="L52" i="49"/>
  <c r="F52" i="49"/>
  <c r="E52" i="49"/>
  <c r="G52" i="49" s="1"/>
  <c r="S51" i="49"/>
  <c r="R51" i="49"/>
  <c r="O51" i="49"/>
  <c r="N51" i="49"/>
  <c r="M51" i="49"/>
  <c r="H51" i="49"/>
  <c r="G51" i="49"/>
  <c r="F51" i="49"/>
  <c r="S50" i="49"/>
  <c r="R50" i="49"/>
  <c r="O50" i="49"/>
  <c r="N50" i="49"/>
  <c r="M50" i="49"/>
  <c r="H50" i="49"/>
  <c r="S49" i="49"/>
  <c r="R49" i="49"/>
  <c r="O49" i="49"/>
  <c r="M49" i="49"/>
  <c r="H49" i="49"/>
  <c r="F49" i="49"/>
  <c r="S48" i="49"/>
  <c r="R48" i="49"/>
  <c r="O48" i="49"/>
  <c r="H48" i="49"/>
  <c r="R47" i="49"/>
  <c r="M47" i="49"/>
  <c r="L47" i="49"/>
  <c r="O47" i="49" s="1"/>
  <c r="F47" i="49"/>
  <c r="E47" i="49"/>
  <c r="S46" i="49"/>
  <c r="R46" i="49"/>
  <c r="O46" i="49"/>
  <c r="N46" i="49"/>
  <c r="M46" i="49"/>
  <c r="H46" i="49"/>
  <c r="G46" i="49"/>
  <c r="F46" i="49"/>
  <c r="S45" i="49"/>
  <c r="R45" i="49"/>
  <c r="O45" i="49"/>
  <c r="N45" i="49"/>
  <c r="M45" i="49"/>
  <c r="H45" i="49"/>
  <c r="S44" i="49"/>
  <c r="R44" i="49"/>
  <c r="L44" i="49"/>
  <c r="K44" i="49"/>
  <c r="G44" i="49"/>
  <c r="N44" i="49" s="1"/>
  <c r="F44" i="49"/>
  <c r="M44" i="49" s="1"/>
  <c r="R43" i="49"/>
  <c r="O43" i="49"/>
  <c r="M43" i="49"/>
  <c r="K43" i="49"/>
  <c r="F43" i="49"/>
  <c r="H43" i="49" s="1"/>
  <c r="L33" i="49"/>
  <c r="L40" i="49"/>
  <c r="K40" i="49"/>
  <c r="E40" i="49"/>
  <c r="D40" i="49"/>
  <c r="L39" i="49"/>
  <c r="K39" i="49"/>
  <c r="E39" i="49"/>
  <c r="D39" i="49"/>
  <c r="K38" i="49"/>
  <c r="D38" i="49"/>
  <c r="L37" i="49"/>
  <c r="K37" i="49"/>
  <c r="E37" i="49"/>
  <c r="D37" i="49"/>
  <c r="O36" i="49"/>
  <c r="E36" i="49"/>
  <c r="S36" i="49" s="1"/>
  <c r="D36" i="49"/>
  <c r="F31" i="49" s="1"/>
  <c r="S35" i="49"/>
  <c r="R35" i="49"/>
  <c r="O35" i="49"/>
  <c r="M35" i="49"/>
  <c r="H35" i="49"/>
  <c r="F35" i="49"/>
  <c r="S34" i="49"/>
  <c r="R34" i="49"/>
  <c r="O34" i="49"/>
  <c r="H34" i="49"/>
  <c r="R33" i="49"/>
  <c r="M33" i="49"/>
  <c r="F33" i="49"/>
  <c r="E33" i="49"/>
  <c r="G33" i="49" s="1"/>
  <c r="S32" i="49"/>
  <c r="R32" i="49"/>
  <c r="O32" i="49"/>
  <c r="N32" i="49"/>
  <c r="M32" i="49"/>
  <c r="H32" i="49"/>
  <c r="G32" i="49"/>
  <c r="F32" i="49"/>
  <c r="S31" i="49"/>
  <c r="R31" i="49"/>
  <c r="O31" i="49"/>
  <c r="N31" i="49"/>
  <c r="M31" i="49"/>
  <c r="H31" i="49"/>
  <c r="S30" i="49"/>
  <c r="R30" i="49"/>
  <c r="O30" i="49"/>
  <c r="M30" i="49"/>
  <c r="H30" i="49"/>
  <c r="F30" i="49"/>
  <c r="S29" i="49"/>
  <c r="R29" i="49"/>
  <c r="O29" i="49"/>
  <c r="H29" i="49"/>
  <c r="R28" i="49"/>
  <c r="M28" i="49"/>
  <c r="L28" i="49"/>
  <c r="F28" i="49"/>
  <c r="E28" i="49"/>
  <c r="S27" i="49"/>
  <c r="R27" i="49"/>
  <c r="O27" i="49"/>
  <c r="N27" i="49"/>
  <c r="M27" i="49"/>
  <c r="H27" i="49"/>
  <c r="G27" i="49"/>
  <c r="F27" i="49"/>
  <c r="S26" i="49"/>
  <c r="R26" i="49"/>
  <c r="O26" i="49"/>
  <c r="N26" i="49"/>
  <c r="M26" i="49"/>
  <c r="H26" i="49"/>
  <c r="S25" i="49"/>
  <c r="R25" i="49"/>
  <c r="L25" i="49"/>
  <c r="K25" i="49"/>
  <c r="G25" i="49"/>
  <c r="N25" i="49" s="1"/>
  <c r="F25" i="49"/>
  <c r="M25" i="49" s="1"/>
  <c r="R24" i="49"/>
  <c r="O24" i="49"/>
  <c r="M24" i="49"/>
  <c r="K24" i="49"/>
  <c r="F24" i="49"/>
  <c r="H24" i="49" s="1"/>
  <c r="M55" i="49" l="1"/>
  <c r="F45" i="49"/>
  <c r="F55" i="49" s="1"/>
  <c r="H59" i="49"/>
  <c r="N55" i="49"/>
  <c r="P55" i="49" s="1"/>
  <c r="L38" i="49"/>
  <c r="N39" i="49" s="1"/>
  <c r="M36" i="49"/>
  <c r="I27" i="49"/>
  <c r="T27" i="49"/>
  <c r="P31" i="49"/>
  <c r="I33" i="49"/>
  <c r="T34" i="49"/>
  <c r="G45" i="49"/>
  <c r="I46" i="49"/>
  <c r="T46" i="49"/>
  <c r="T49" i="49"/>
  <c r="G50" i="49"/>
  <c r="I50" i="49" s="1"/>
  <c r="T53" i="49"/>
  <c r="H56" i="49"/>
  <c r="O56" i="49"/>
  <c r="R57" i="49"/>
  <c r="H40" i="49"/>
  <c r="H58" i="49"/>
  <c r="O39" i="49"/>
  <c r="N48" i="49"/>
  <c r="P48" i="49" s="1"/>
  <c r="T50" i="49"/>
  <c r="T54" i="49"/>
  <c r="F56" i="49"/>
  <c r="R56" i="49"/>
  <c r="F57" i="49"/>
  <c r="F58" i="49"/>
  <c r="R58" i="49"/>
  <c r="R59" i="49"/>
  <c r="T29" i="49"/>
  <c r="T45" i="49"/>
  <c r="P46" i="49"/>
  <c r="T48" i="49"/>
  <c r="P50" i="49"/>
  <c r="P51" i="49"/>
  <c r="T51" i="49"/>
  <c r="H52" i="49"/>
  <c r="G53" i="49"/>
  <c r="I53" i="49" s="1"/>
  <c r="G54" i="49"/>
  <c r="I54" i="49" s="1"/>
  <c r="O58" i="49"/>
  <c r="S59" i="49"/>
  <c r="N53" i="49"/>
  <c r="P53" i="49" s="1"/>
  <c r="O52" i="49"/>
  <c r="N54" i="49"/>
  <c r="P54" i="49" s="1"/>
  <c r="N52" i="49"/>
  <c r="P52" i="49" s="1"/>
  <c r="E57" i="49"/>
  <c r="G59" i="49" s="1"/>
  <c r="G49" i="49"/>
  <c r="I49" i="49" s="1"/>
  <c r="G48" i="49"/>
  <c r="I48" i="49" s="1"/>
  <c r="H47" i="49"/>
  <c r="G47" i="49"/>
  <c r="I47" i="49" s="1"/>
  <c r="L57" i="49"/>
  <c r="N59" i="49" s="1"/>
  <c r="I51" i="49"/>
  <c r="I52" i="49"/>
  <c r="S52" i="49"/>
  <c r="T52" i="49" s="1"/>
  <c r="H55" i="49"/>
  <c r="R55" i="49"/>
  <c r="T55" i="49" s="1"/>
  <c r="G56" i="49"/>
  <c r="N56" i="49"/>
  <c r="S56" i="49"/>
  <c r="M57" i="49"/>
  <c r="S58" i="49"/>
  <c r="F59" i="49"/>
  <c r="M59" i="49"/>
  <c r="O59" i="49"/>
  <c r="P45" i="49"/>
  <c r="N47" i="49"/>
  <c r="P47" i="49" s="1"/>
  <c r="S47" i="49"/>
  <c r="T47" i="49" s="1"/>
  <c r="N49" i="49"/>
  <c r="P49" i="49" s="1"/>
  <c r="M56" i="49"/>
  <c r="M58" i="49"/>
  <c r="T35" i="49"/>
  <c r="T32" i="49"/>
  <c r="N29" i="49"/>
  <c r="P29" i="49" s="1"/>
  <c r="O28" i="49"/>
  <c r="P27" i="49"/>
  <c r="O37" i="49"/>
  <c r="H33" i="49"/>
  <c r="S33" i="49"/>
  <c r="T33" i="49" s="1"/>
  <c r="G34" i="49"/>
  <c r="I34" i="49" s="1"/>
  <c r="G35" i="49"/>
  <c r="I35" i="49" s="1"/>
  <c r="G26" i="49"/>
  <c r="G31" i="49"/>
  <c r="I31" i="49" s="1"/>
  <c r="T31" i="49"/>
  <c r="I32" i="49"/>
  <c r="H37" i="49"/>
  <c r="F39" i="49"/>
  <c r="R38" i="49"/>
  <c r="R39" i="49"/>
  <c r="R40" i="49"/>
  <c r="T30" i="49"/>
  <c r="H39" i="49"/>
  <c r="S40" i="49"/>
  <c r="F26" i="49"/>
  <c r="F36" i="49" s="1"/>
  <c r="T26" i="49"/>
  <c r="F37" i="49"/>
  <c r="R37" i="49"/>
  <c r="F38" i="49"/>
  <c r="E38" i="49"/>
  <c r="G30" i="49"/>
  <c r="I30" i="49" s="1"/>
  <c r="G29" i="49"/>
  <c r="I29" i="49" s="1"/>
  <c r="H28" i="49"/>
  <c r="G28" i="49"/>
  <c r="I28" i="49" s="1"/>
  <c r="O38" i="49"/>
  <c r="N36" i="49"/>
  <c r="P36" i="49" s="1"/>
  <c r="P32" i="49"/>
  <c r="N34" i="49"/>
  <c r="P34" i="49" s="1"/>
  <c r="O33" i="49"/>
  <c r="N35" i="49"/>
  <c r="P35" i="49" s="1"/>
  <c r="N33" i="49"/>
  <c r="P33" i="49" s="1"/>
  <c r="H36" i="49"/>
  <c r="R36" i="49"/>
  <c r="T36" i="49" s="1"/>
  <c r="G37" i="49"/>
  <c r="N37" i="49"/>
  <c r="S37" i="49"/>
  <c r="M38" i="49"/>
  <c r="S39" i="49"/>
  <c r="F40" i="49"/>
  <c r="M40" i="49"/>
  <c r="O40" i="49"/>
  <c r="P26" i="49"/>
  <c r="N28" i="49"/>
  <c r="P28" i="49" s="1"/>
  <c r="S28" i="49"/>
  <c r="T28" i="49" s="1"/>
  <c r="N30" i="49"/>
  <c r="P30" i="49" s="1"/>
  <c r="M37" i="49"/>
  <c r="M39" i="49"/>
  <c r="N40" i="49"/>
  <c r="R8" i="49"/>
  <c r="S8" i="49"/>
  <c r="R9" i="49"/>
  <c r="R10" i="49"/>
  <c r="S10" i="49"/>
  <c r="R11" i="49"/>
  <c r="S11" i="49"/>
  <c r="R12" i="49"/>
  <c r="S12" i="49"/>
  <c r="R13" i="49"/>
  <c r="S13" i="49"/>
  <c r="R14" i="49"/>
  <c r="R15" i="49"/>
  <c r="S15" i="49"/>
  <c r="R16" i="49"/>
  <c r="S16" i="49"/>
  <c r="L14" i="49"/>
  <c r="N14" i="49" s="1"/>
  <c r="L21" i="49"/>
  <c r="K21" i="49"/>
  <c r="L20" i="49"/>
  <c r="K20" i="49"/>
  <c r="K19" i="49"/>
  <c r="L18" i="49"/>
  <c r="N18" i="49" s="1"/>
  <c r="K18" i="49"/>
  <c r="O10" i="49"/>
  <c r="O11" i="49"/>
  <c r="O12" i="49"/>
  <c r="O13" i="49"/>
  <c r="O15" i="49"/>
  <c r="O16" i="49"/>
  <c r="O17" i="49"/>
  <c r="M16" i="49"/>
  <c r="N15" i="49"/>
  <c r="P15" i="49" s="1"/>
  <c r="M14" i="49"/>
  <c r="N13" i="49"/>
  <c r="M13" i="49"/>
  <c r="N12" i="49"/>
  <c r="M12" i="49"/>
  <c r="M11" i="49"/>
  <c r="M9" i="49"/>
  <c r="N8" i="49"/>
  <c r="M8" i="49"/>
  <c r="N7" i="49"/>
  <c r="M7" i="49"/>
  <c r="L9" i="49"/>
  <c r="F16" i="49"/>
  <c r="G13" i="49"/>
  <c r="F14" i="49"/>
  <c r="F13" i="49"/>
  <c r="F11" i="49"/>
  <c r="F9" i="49"/>
  <c r="G8" i="49"/>
  <c r="F8" i="49"/>
  <c r="E17" i="49"/>
  <c r="S17" i="49" s="1"/>
  <c r="E18" i="49"/>
  <c r="E20" i="49"/>
  <c r="E21" i="49"/>
  <c r="D21" i="49"/>
  <c r="D20" i="49"/>
  <c r="D19" i="49"/>
  <c r="D18" i="49"/>
  <c r="D17" i="49"/>
  <c r="R17" i="49" s="1"/>
  <c r="E14" i="49"/>
  <c r="G16" i="49" s="1"/>
  <c r="H8" i="49"/>
  <c r="H10" i="49"/>
  <c r="H11" i="49"/>
  <c r="H12" i="49"/>
  <c r="H13" i="49"/>
  <c r="H15" i="49"/>
  <c r="H16" i="49"/>
  <c r="E9" i="49"/>
  <c r="G10" i="49" s="1"/>
  <c r="I10" i="49" s="1"/>
  <c r="O8" i="49"/>
  <c r="S7" i="49"/>
  <c r="R7" i="49"/>
  <c r="O7" i="49"/>
  <c r="H7" i="49"/>
  <c r="S6" i="49"/>
  <c r="R6" i="49"/>
  <c r="L6" i="49"/>
  <c r="K6" i="49"/>
  <c r="G6" i="49"/>
  <c r="N6" i="49" s="1"/>
  <c r="F6" i="49"/>
  <c r="M6" i="49" s="1"/>
  <c r="R5" i="49"/>
  <c r="O5" i="49"/>
  <c r="M5" i="49"/>
  <c r="K5" i="49"/>
  <c r="F5" i="49"/>
  <c r="H5" i="49" s="1"/>
  <c r="T37" i="49" l="1"/>
  <c r="S38" i="49"/>
  <c r="T38" i="49" s="1"/>
  <c r="N38" i="49"/>
  <c r="P38" i="49" s="1"/>
  <c r="T39" i="49"/>
  <c r="N58" i="49"/>
  <c r="P58" i="49" s="1"/>
  <c r="T59" i="49"/>
  <c r="I45" i="49"/>
  <c r="H18" i="49"/>
  <c r="I13" i="49"/>
  <c r="N16" i="49"/>
  <c r="M17" i="49"/>
  <c r="T56" i="49"/>
  <c r="N17" i="49"/>
  <c r="H17" i="49"/>
  <c r="G39" i="49"/>
  <c r="I39" i="49" s="1"/>
  <c r="F18" i="49"/>
  <c r="G18" i="49"/>
  <c r="O20" i="49"/>
  <c r="O21" i="49"/>
  <c r="T13" i="49"/>
  <c r="T12" i="49"/>
  <c r="T58" i="49"/>
  <c r="G58" i="49"/>
  <c r="I58" i="49" s="1"/>
  <c r="I56" i="49"/>
  <c r="G55" i="49"/>
  <c r="I55" i="49" s="1"/>
  <c r="T10" i="49"/>
  <c r="S9" i="49"/>
  <c r="P12" i="49"/>
  <c r="P13" i="49"/>
  <c r="S14" i="49"/>
  <c r="T14" i="49" s="1"/>
  <c r="O18" i="49"/>
  <c r="S20" i="49"/>
  <c r="S21" i="49"/>
  <c r="T15" i="49"/>
  <c r="T8" i="49"/>
  <c r="G40" i="49"/>
  <c r="I40" i="49" s="1"/>
  <c r="T17" i="49"/>
  <c r="H9" i="49"/>
  <c r="E19" i="49"/>
  <c r="G19" i="49" s="1"/>
  <c r="F7" i="49"/>
  <c r="F12" i="49"/>
  <c r="G11" i="49"/>
  <c r="G15" i="49"/>
  <c r="I15" i="49" s="1"/>
  <c r="H14" i="49"/>
  <c r="H20" i="49"/>
  <c r="N10" i="49"/>
  <c r="P10" i="49" s="1"/>
  <c r="N11" i="49"/>
  <c r="P11" i="49" s="1"/>
  <c r="R18" i="49"/>
  <c r="T16" i="49"/>
  <c r="T11" i="49"/>
  <c r="T9" i="49"/>
  <c r="G36" i="49"/>
  <c r="I36" i="49" s="1"/>
  <c r="G7" i="49"/>
  <c r="G12" i="49"/>
  <c r="G9" i="49"/>
  <c r="I9" i="49" s="1"/>
  <c r="G14" i="49"/>
  <c r="I14" i="49" s="1"/>
  <c r="N9" i="49"/>
  <c r="P9" i="49" s="1"/>
  <c r="P14" i="49"/>
  <c r="O9" i="49"/>
  <c r="L19" i="49"/>
  <c r="O19" i="49" s="1"/>
  <c r="R20" i="49"/>
  <c r="S18" i="49"/>
  <c r="I59" i="49"/>
  <c r="S57" i="49"/>
  <c r="T57" i="49" s="1"/>
  <c r="N57" i="49"/>
  <c r="P57" i="49" s="1"/>
  <c r="O57" i="49"/>
  <c r="P59" i="49"/>
  <c r="P56" i="49"/>
  <c r="G57" i="49"/>
  <c r="I57" i="49" s="1"/>
  <c r="H57" i="49"/>
  <c r="I26" i="49"/>
  <c r="I37" i="49"/>
  <c r="T40" i="49"/>
  <c r="P40" i="49"/>
  <c r="P39" i="49"/>
  <c r="P37" i="49"/>
  <c r="G38" i="49"/>
  <c r="I38" i="49" s="1"/>
  <c r="H38" i="49"/>
  <c r="R21" i="49"/>
  <c r="F21" i="49"/>
  <c r="I16" i="49"/>
  <c r="R19" i="49"/>
  <c r="F19" i="49"/>
  <c r="F20" i="49"/>
  <c r="H21" i="49"/>
  <c r="I11" i="49"/>
  <c r="P16" i="49"/>
  <c r="O14" i="49"/>
  <c r="M18" i="49"/>
  <c r="P18" i="49" s="1"/>
  <c r="M19" i="49"/>
  <c r="M20" i="49"/>
  <c r="M21" i="49"/>
  <c r="I8" i="49"/>
  <c r="T7" i="49"/>
  <c r="P7" i="49"/>
  <c r="P8" i="49"/>
  <c r="I12" i="49" l="1"/>
  <c r="I19" i="49"/>
  <c r="P17" i="49"/>
  <c r="N20" i="49"/>
  <c r="P20" i="49" s="1"/>
  <c r="I7" i="49"/>
  <c r="N21" i="49"/>
  <c r="P21" i="49" s="1"/>
  <c r="I18" i="49"/>
  <c r="T18" i="49"/>
  <c r="T21" i="49"/>
  <c r="T20" i="49"/>
  <c r="H19" i="49"/>
  <c r="N19" i="49"/>
  <c r="P19" i="49" s="1"/>
  <c r="S19" i="49"/>
  <c r="T19" i="49" s="1"/>
  <c r="G17" i="49"/>
  <c r="G21" i="49"/>
  <c r="I21" i="49" s="1"/>
  <c r="F17" i="49"/>
  <c r="G20" i="49"/>
  <c r="I20" i="49" s="1"/>
  <c r="O9" i="34"/>
  <c r="O10" i="34"/>
  <c r="Q8" i="34"/>
  <c r="R8" i="34"/>
  <c r="Q9" i="34"/>
  <c r="R9" i="34"/>
  <c r="Q10" i="34"/>
  <c r="R10" i="34"/>
  <c r="Q11" i="34"/>
  <c r="R11" i="34"/>
  <c r="Q12" i="34"/>
  <c r="R12" i="34"/>
  <c r="Q13" i="34"/>
  <c r="R13" i="34"/>
  <c r="Q14" i="34"/>
  <c r="R14" i="34"/>
  <c r="Q15" i="34"/>
  <c r="R15" i="34"/>
  <c r="Q17" i="34"/>
  <c r="Q18" i="34"/>
  <c r="O13" i="34"/>
  <c r="O14" i="34"/>
  <c r="I11" i="34"/>
  <c r="I12" i="34"/>
  <c r="I15" i="34"/>
  <c r="B37" i="3"/>
  <c r="B66" i="3" s="1"/>
  <c r="O67" i="3"/>
  <c r="N67" i="3"/>
  <c r="K67" i="3"/>
  <c r="J67" i="3"/>
  <c r="I67" i="3"/>
  <c r="H67" i="3"/>
  <c r="E67" i="3"/>
  <c r="D67" i="3"/>
  <c r="O38" i="3"/>
  <c r="N38" i="3"/>
  <c r="I38" i="3"/>
  <c r="H38" i="3"/>
  <c r="E38" i="3"/>
  <c r="D38" i="3"/>
  <c r="M51" i="2"/>
  <c r="O51" i="2"/>
  <c r="P51" i="2"/>
  <c r="M52" i="2"/>
  <c r="O52" i="2"/>
  <c r="P52" i="2"/>
  <c r="M54" i="2"/>
  <c r="O54" i="2"/>
  <c r="P54" i="2"/>
  <c r="M55" i="2"/>
  <c r="O55" i="2"/>
  <c r="P55" i="2"/>
  <c r="M56" i="2"/>
  <c r="O56" i="2"/>
  <c r="P56" i="2"/>
  <c r="M57" i="2"/>
  <c r="O57" i="2"/>
  <c r="P57" i="2"/>
  <c r="M58" i="2"/>
  <c r="O58" i="2"/>
  <c r="P58" i="2"/>
  <c r="J50" i="2"/>
  <c r="J60" i="2" s="1"/>
  <c r="I50" i="2"/>
  <c r="G51" i="2"/>
  <c r="G52" i="2"/>
  <c r="G54" i="2"/>
  <c r="G55" i="2"/>
  <c r="G56" i="2"/>
  <c r="G57" i="2"/>
  <c r="G58" i="2"/>
  <c r="G59" i="2"/>
  <c r="J30" i="2"/>
  <c r="I30" i="2"/>
  <c r="D30" i="2"/>
  <c r="C30" i="2"/>
  <c r="M37" i="2"/>
  <c r="M31" i="2"/>
  <c r="M32" i="2"/>
  <c r="O37" i="2"/>
  <c r="P37" i="2"/>
  <c r="O31" i="2"/>
  <c r="P31" i="2"/>
  <c r="O32" i="2"/>
  <c r="P32" i="2"/>
  <c r="G37" i="2"/>
  <c r="G31" i="2"/>
  <c r="G32" i="2"/>
  <c r="M11" i="2"/>
  <c r="M12" i="2"/>
  <c r="M14" i="2"/>
  <c r="M15" i="2"/>
  <c r="M16" i="2"/>
  <c r="M17" i="2"/>
  <c r="M18" i="2"/>
  <c r="M19" i="2"/>
  <c r="J10" i="2"/>
  <c r="I10" i="2"/>
  <c r="O9" i="2"/>
  <c r="P9" i="2"/>
  <c r="O11" i="2"/>
  <c r="P11" i="2"/>
  <c r="O12" i="2"/>
  <c r="P12" i="2"/>
  <c r="O14" i="2"/>
  <c r="P14" i="2"/>
  <c r="O15" i="2"/>
  <c r="P15" i="2"/>
  <c r="O16" i="2"/>
  <c r="P16" i="2"/>
  <c r="O17" i="2"/>
  <c r="P17" i="2"/>
  <c r="O18" i="2"/>
  <c r="P18" i="2"/>
  <c r="O19" i="2"/>
  <c r="P19" i="2"/>
  <c r="G11" i="2"/>
  <c r="G12" i="2"/>
  <c r="G14" i="2"/>
  <c r="G15" i="2"/>
  <c r="G16" i="2"/>
  <c r="G17" i="2"/>
  <c r="G18" i="2"/>
  <c r="G19" i="2"/>
  <c r="Q45" i="2"/>
  <c r="O18" i="34"/>
  <c r="O12" i="34"/>
  <c r="N12" i="34"/>
  <c r="M12" i="34"/>
  <c r="O11" i="34"/>
  <c r="O8" i="34"/>
  <c r="O7" i="34"/>
  <c r="M11" i="34"/>
  <c r="F16" i="34"/>
  <c r="H16" i="34" s="1"/>
  <c r="F17" i="34"/>
  <c r="I18" i="34"/>
  <c r="Q16" i="34"/>
  <c r="I33" i="2"/>
  <c r="I40" i="2" s="1"/>
  <c r="J33" i="2"/>
  <c r="C33" i="2"/>
  <c r="D33" i="2"/>
  <c r="J13" i="2"/>
  <c r="I13" i="2"/>
  <c r="D20" i="2"/>
  <c r="C20" i="2"/>
  <c r="C25" i="2"/>
  <c r="O6" i="3"/>
  <c r="N6" i="3"/>
  <c r="K6" i="3"/>
  <c r="J6" i="3"/>
  <c r="I6" i="3"/>
  <c r="H6" i="3"/>
  <c r="E6" i="3"/>
  <c r="D6" i="3"/>
  <c r="J46" i="2"/>
  <c r="I46" i="2"/>
  <c r="D46" i="2"/>
  <c r="C46" i="2"/>
  <c r="P26" i="2"/>
  <c r="P46" i="2" s="1"/>
  <c r="O26" i="2"/>
  <c r="O46" i="2" s="1"/>
  <c r="L26" i="2"/>
  <c r="K26" i="2"/>
  <c r="J26" i="2"/>
  <c r="I26" i="2"/>
  <c r="F26" i="2"/>
  <c r="E26" i="2"/>
  <c r="D26" i="2"/>
  <c r="C26" i="2"/>
  <c r="P6" i="2"/>
  <c r="O6" i="2"/>
  <c r="L6" i="2"/>
  <c r="J6" i="2"/>
  <c r="I6" i="2"/>
  <c r="F6" i="2"/>
  <c r="E6" i="2"/>
  <c r="K6" i="2" s="1"/>
  <c r="G5" i="34"/>
  <c r="R6" i="34"/>
  <c r="Q6" i="34"/>
  <c r="N82" i="3"/>
  <c r="O82" i="3"/>
  <c r="N83" i="3"/>
  <c r="O83" i="3"/>
  <c r="L82" i="3"/>
  <c r="L83" i="3"/>
  <c r="F82" i="3"/>
  <c r="F83" i="3"/>
  <c r="F81" i="3"/>
  <c r="F84" i="3"/>
  <c r="F85" i="3"/>
  <c r="F86" i="3"/>
  <c r="L81" i="3"/>
  <c r="N81" i="3"/>
  <c r="O81" i="3"/>
  <c r="L6" i="34"/>
  <c r="K6" i="34"/>
  <c r="B32" i="36"/>
  <c r="I8" i="34"/>
  <c r="H6" i="34"/>
  <c r="N6" i="34" s="1"/>
  <c r="G6" i="34"/>
  <c r="M6" i="34" s="1"/>
  <c r="Q5" i="34"/>
  <c r="M5" i="34"/>
  <c r="K5" i="34"/>
  <c r="H11" i="34"/>
  <c r="K61" i="3"/>
  <c r="J61" i="3"/>
  <c r="E61" i="3"/>
  <c r="N5" i="3"/>
  <c r="J5" i="3"/>
  <c r="H5" i="3"/>
  <c r="D5" i="3"/>
  <c r="O45" i="2"/>
  <c r="I45" i="2"/>
  <c r="C45" i="2"/>
  <c r="O25" i="2"/>
  <c r="K25" i="2"/>
  <c r="I25" i="2"/>
  <c r="E25" i="2"/>
  <c r="O5" i="2"/>
  <c r="K5" i="2"/>
  <c r="I5" i="2"/>
  <c r="E5" i="2"/>
  <c r="N69" i="3"/>
  <c r="O69" i="3"/>
  <c r="N70" i="3"/>
  <c r="O70" i="3"/>
  <c r="N71" i="3"/>
  <c r="O71" i="3"/>
  <c r="N72" i="3"/>
  <c r="O72" i="3"/>
  <c r="N73" i="3"/>
  <c r="O73" i="3"/>
  <c r="N74" i="3"/>
  <c r="O74" i="3"/>
  <c r="N75" i="3"/>
  <c r="O75" i="3"/>
  <c r="N76" i="3"/>
  <c r="O76" i="3"/>
  <c r="N77" i="3"/>
  <c r="O77" i="3"/>
  <c r="N78" i="3"/>
  <c r="O78" i="3"/>
  <c r="N79" i="3"/>
  <c r="O79" i="3"/>
  <c r="N80" i="3"/>
  <c r="O80" i="3"/>
  <c r="N84" i="3"/>
  <c r="O84" i="3"/>
  <c r="N85" i="3"/>
  <c r="O85" i="3"/>
  <c r="N86" i="3"/>
  <c r="O86" i="3"/>
  <c r="N96" i="3"/>
  <c r="O96" i="3"/>
  <c r="O68" i="3"/>
  <c r="N68" i="3"/>
  <c r="O62" i="3"/>
  <c r="N62" i="3"/>
  <c r="O60" i="3"/>
  <c r="N60" i="3"/>
  <c r="O59" i="3"/>
  <c r="N59" i="3"/>
  <c r="O53" i="3"/>
  <c r="N53" i="3"/>
  <c r="O51" i="3"/>
  <c r="N51" i="3"/>
  <c r="O50" i="3"/>
  <c r="N50" i="3"/>
  <c r="O49" i="3"/>
  <c r="N49" i="3"/>
  <c r="O48" i="3"/>
  <c r="N48" i="3"/>
  <c r="O47" i="3"/>
  <c r="N47" i="3"/>
  <c r="O46" i="3"/>
  <c r="N46" i="3"/>
  <c r="O45" i="3"/>
  <c r="N45" i="3"/>
  <c r="O44" i="3"/>
  <c r="N44" i="3"/>
  <c r="O43" i="3"/>
  <c r="N43" i="3"/>
  <c r="O42" i="3"/>
  <c r="N42" i="3"/>
  <c r="O41" i="3"/>
  <c r="N41" i="3"/>
  <c r="O40" i="3"/>
  <c r="N40" i="3"/>
  <c r="O39" i="3"/>
  <c r="N39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N16" i="3"/>
  <c r="O16" i="3"/>
  <c r="N17" i="3"/>
  <c r="O17" i="3"/>
  <c r="N18" i="3"/>
  <c r="O18" i="3"/>
  <c r="N19" i="3"/>
  <c r="O19" i="3"/>
  <c r="N20" i="3"/>
  <c r="O20" i="3"/>
  <c r="N21" i="3"/>
  <c r="O21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3" i="3"/>
  <c r="O33" i="3"/>
  <c r="O7" i="3"/>
  <c r="N7" i="3"/>
  <c r="P59" i="2"/>
  <c r="O59" i="2"/>
  <c r="P49" i="2"/>
  <c r="O49" i="2"/>
  <c r="P48" i="2"/>
  <c r="O48" i="2"/>
  <c r="P39" i="2"/>
  <c r="O39" i="2"/>
  <c r="P38" i="2"/>
  <c r="O38" i="2"/>
  <c r="P36" i="2"/>
  <c r="O36" i="2"/>
  <c r="P35" i="2"/>
  <c r="O35" i="2"/>
  <c r="P34" i="2"/>
  <c r="O34" i="2"/>
  <c r="P29" i="2"/>
  <c r="O29" i="2"/>
  <c r="P28" i="2"/>
  <c r="O28" i="2"/>
  <c r="P8" i="2"/>
  <c r="O8" i="2"/>
  <c r="M49" i="2"/>
  <c r="M59" i="2"/>
  <c r="M48" i="2"/>
  <c r="G49" i="2"/>
  <c r="G48" i="2"/>
  <c r="G29" i="2"/>
  <c r="G34" i="2"/>
  <c r="G35" i="2"/>
  <c r="G36" i="2"/>
  <c r="G38" i="2"/>
  <c r="G39" i="2"/>
  <c r="G28" i="2"/>
  <c r="K69" i="3"/>
  <c r="L69" i="3"/>
  <c r="K70" i="3"/>
  <c r="L70" i="3"/>
  <c r="K71" i="3"/>
  <c r="L71" i="3"/>
  <c r="K72" i="3"/>
  <c r="L72" i="3"/>
  <c r="K73" i="3"/>
  <c r="L73" i="3"/>
  <c r="K74" i="3"/>
  <c r="L74" i="3"/>
  <c r="K75" i="3"/>
  <c r="L75" i="3"/>
  <c r="K76" i="3"/>
  <c r="L76" i="3"/>
  <c r="K77" i="3"/>
  <c r="L77" i="3"/>
  <c r="K78" i="3"/>
  <c r="L78" i="3"/>
  <c r="K79" i="3"/>
  <c r="L79" i="3"/>
  <c r="K80" i="3"/>
  <c r="L80" i="3"/>
  <c r="K81" i="3"/>
  <c r="K82" i="3"/>
  <c r="K83" i="3"/>
  <c r="K84" i="3"/>
  <c r="L84" i="3"/>
  <c r="K85" i="3"/>
  <c r="L85" i="3"/>
  <c r="K86" i="3"/>
  <c r="L86" i="3"/>
  <c r="K87" i="3"/>
  <c r="K88" i="3"/>
  <c r="K89" i="3"/>
  <c r="K90" i="3"/>
  <c r="K91" i="3"/>
  <c r="K92" i="3"/>
  <c r="K93" i="3"/>
  <c r="K94" i="3"/>
  <c r="J96" i="3"/>
  <c r="K96" i="3"/>
  <c r="L96" i="3"/>
  <c r="K68" i="3"/>
  <c r="L68" i="3"/>
  <c r="D69" i="3"/>
  <c r="E69" i="3"/>
  <c r="F69" i="3"/>
  <c r="D70" i="3"/>
  <c r="E70" i="3"/>
  <c r="F70" i="3"/>
  <c r="D71" i="3"/>
  <c r="E71" i="3"/>
  <c r="F71" i="3"/>
  <c r="D72" i="3"/>
  <c r="E72" i="3"/>
  <c r="F72" i="3"/>
  <c r="D73" i="3"/>
  <c r="E73" i="3"/>
  <c r="F73" i="3"/>
  <c r="D74" i="3"/>
  <c r="E74" i="3"/>
  <c r="F74" i="3"/>
  <c r="D75" i="3"/>
  <c r="E75" i="3"/>
  <c r="F75" i="3"/>
  <c r="D76" i="3"/>
  <c r="E76" i="3"/>
  <c r="F76" i="3"/>
  <c r="D77" i="3"/>
  <c r="E77" i="3"/>
  <c r="F77" i="3"/>
  <c r="D78" i="3"/>
  <c r="E78" i="3"/>
  <c r="F78" i="3"/>
  <c r="D79" i="3"/>
  <c r="E79" i="3"/>
  <c r="F79" i="3"/>
  <c r="D80" i="3"/>
  <c r="E80" i="3"/>
  <c r="F80" i="3"/>
  <c r="D81" i="3"/>
  <c r="E81" i="3"/>
  <c r="D82" i="3"/>
  <c r="E82" i="3"/>
  <c r="D83" i="3"/>
  <c r="E83" i="3"/>
  <c r="D84" i="3"/>
  <c r="E84" i="3"/>
  <c r="D85" i="3"/>
  <c r="E85" i="3"/>
  <c r="D86" i="3"/>
  <c r="E86" i="3"/>
  <c r="D87" i="3"/>
  <c r="E87" i="3"/>
  <c r="D88" i="3"/>
  <c r="E88" i="3"/>
  <c r="D89" i="3"/>
  <c r="E89" i="3"/>
  <c r="D90" i="3"/>
  <c r="E90" i="3"/>
  <c r="D91" i="3"/>
  <c r="E91" i="3"/>
  <c r="D92" i="3"/>
  <c r="E92" i="3"/>
  <c r="D93" i="3"/>
  <c r="E93" i="3"/>
  <c r="D94" i="3"/>
  <c r="E94" i="3"/>
  <c r="F96" i="3"/>
  <c r="F68" i="3"/>
  <c r="E68" i="3"/>
  <c r="D68" i="3"/>
  <c r="I95" i="3"/>
  <c r="K95" i="3" s="1"/>
  <c r="H95" i="3"/>
  <c r="J95" i="3" s="1"/>
  <c r="E95" i="3"/>
  <c r="D95" i="3"/>
  <c r="K40" i="3"/>
  <c r="L40" i="3"/>
  <c r="K41" i="3"/>
  <c r="L41" i="3"/>
  <c r="K42" i="3"/>
  <c r="L42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K53" i="3"/>
  <c r="L53" i="3"/>
  <c r="K54" i="3"/>
  <c r="K55" i="3"/>
  <c r="K56" i="3"/>
  <c r="K57" i="3"/>
  <c r="K58" i="3"/>
  <c r="K59" i="3"/>
  <c r="L59" i="3"/>
  <c r="K60" i="3"/>
  <c r="L60" i="3"/>
  <c r="K62" i="3"/>
  <c r="L62" i="3"/>
  <c r="L39" i="3"/>
  <c r="K39" i="3"/>
  <c r="F40" i="3"/>
  <c r="F41" i="3"/>
  <c r="F42" i="3"/>
  <c r="F43" i="3"/>
  <c r="F44" i="3"/>
  <c r="F45" i="3"/>
  <c r="F46" i="3"/>
  <c r="F47" i="3"/>
  <c r="F48" i="3"/>
  <c r="F49" i="3"/>
  <c r="F50" i="3"/>
  <c r="F51" i="3"/>
  <c r="F53" i="3"/>
  <c r="F58" i="3"/>
  <c r="F59" i="3"/>
  <c r="F60" i="3"/>
  <c r="F62" i="3"/>
  <c r="F39" i="3"/>
  <c r="D40" i="3"/>
  <c r="E40" i="3"/>
  <c r="D41" i="3"/>
  <c r="E41" i="3"/>
  <c r="D42" i="3"/>
  <c r="E42" i="3"/>
  <c r="D43" i="3"/>
  <c r="E43" i="3"/>
  <c r="D44" i="3"/>
  <c r="E44" i="3"/>
  <c r="D45" i="3"/>
  <c r="E45" i="3"/>
  <c r="D46" i="3"/>
  <c r="E46" i="3"/>
  <c r="D47" i="3"/>
  <c r="E47" i="3"/>
  <c r="D48" i="3"/>
  <c r="E48" i="3"/>
  <c r="D49" i="3"/>
  <c r="E49" i="3"/>
  <c r="D50" i="3"/>
  <c r="E50" i="3"/>
  <c r="D51" i="3"/>
  <c r="E51" i="3"/>
  <c r="D52" i="3"/>
  <c r="E52" i="3"/>
  <c r="D53" i="3"/>
  <c r="E53" i="3"/>
  <c r="D54" i="3"/>
  <c r="E54" i="3"/>
  <c r="D55" i="3"/>
  <c r="E55" i="3"/>
  <c r="D56" i="3"/>
  <c r="E56" i="3"/>
  <c r="D57" i="3"/>
  <c r="E57" i="3"/>
  <c r="D58" i="3"/>
  <c r="E58" i="3"/>
  <c r="D59" i="3"/>
  <c r="E59" i="3"/>
  <c r="D60" i="3"/>
  <c r="E60" i="3"/>
  <c r="E39" i="3"/>
  <c r="D39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3" i="3"/>
  <c r="L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7" i="3"/>
  <c r="I32" i="3"/>
  <c r="K32" i="3" s="1"/>
  <c r="H32" i="3"/>
  <c r="J32" i="3" s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3" i="3"/>
  <c r="F7" i="3"/>
  <c r="C32" i="3"/>
  <c r="E32" i="3" s="1"/>
  <c r="B32" i="3"/>
  <c r="D32" i="3" s="1"/>
  <c r="M29" i="2"/>
  <c r="M34" i="2"/>
  <c r="M35" i="2"/>
  <c r="M36" i="2"/>
  <c r="M38" i="2"/>
  <c r="M39" i="2"/>
  <c r="M28" i="2"/>
  <c r="M9" i="2"/>
  <c r="M8" i="2"/>
  <c r="G9" i="2"/>
  <c r="G8" i="2"/>
  <c r="N7" i="34"/>
  <c r="N11" i="34"/>
  <c r="O15" i="34"/>
  <c r="M7" i="34"/>
  <c r="R7" i="34"/>
  <c r="H7" i="34"/>
  <c r="I7" i="34"/>
  <c r="Q7" i="34"/>
  <c r="G7" i="34"/>
  <c r="G11" i="34"/>
  <c r="J40" i="2" l="1"/>
  <c r="H32" i="36"/>
  <c r="H33" i="36" s="1"/>
  <c r="AI32" i="36"/>
  <c r="I20" i="2"/>
  <c r="J20" i="2"/>
  <c r="P50" i="2"/>
  <c r="O10" i="2"/>
  <c r="O30" i="2"/>
  <c r="L46" i="2"/>
  <c r="F46" i="2"/>
  <c r="K45" i="2"/>
  <c r="E45" i="2"/>
  <c r="E46" i="2"/>
  <c r="K46" i="2"/>
  <c r="P13" i="2"/>
  <c r="C40" i="2"/>
  <c r="I17" i="34"/>
  <c r="H17" i="34"/>
  <c r="I60" i="2"/>
  <c r="M15" i="34"/>
  <c r="O16" i="34"/>
  <c r="G33" i="2"/>
  <c r="R18" i="34"/>
  <c r="S18" i="34" s="1"/>
  <c r="Q15" i="2"/>
  <c r="L61" i="3"/>
  <c r="P41" i="3"/>
  <c r="P43" i="3"/>
  <c r="P44" i="3"/>
  <c r="P45" i="3"/>
  <c r="P46" i="3"/>
  <c r="P47" i="3"/>
  <c r="P48" i="3"/>
  <c r="P50" i="3"/>
  <c r="P51" i="3"/>
  <c r="P53" i="3"/>
  <c r="P59" i="3"/>
  <c r="I17" i="49"/>
  <c r="M30" i="2"/>
  <c r="N95" i="3"/>
  <c r="S7" i="34"/>
  <c r="S9" i="34"/>
  <c r="S8" i="34"/>
  <c r="E96" i="3"/>
  <c r="P70" i="3"/>
  <c r="O95" i="3"/>
  <c r="P60" i="3"/>
  <c r="F61" i="3"/>
  <c r="M53" i="2"/>
  <c r="Q32" i="2"/>
  <c r="Q31" i="2"/>
  <c r="G30" i="2"/>
  <c r="P96" i="3"/>
  <c r="P68" i="3"/>
  <c r="P84" i="3"/>
  <c r="P77" i="3"/>
  <c r="P75" i="3"/>
  <c r="P73" i="3"/>
  <c r="P21" i="3"/>
  <c r="D61" i="3"/>
  <c r="S13" i="34"/>
  <c r="R17" i="34"/>
  <c r="S17" i="34" s="1"/>
  <c r="Q59" i="2"/>
  <c r="Q17" i="2"/>
  <c r="Q11" i="2"/>
  <c r="Q9" i="2"/>
  <c r="P62" i="3"/>
  <c r="P30" i="3"/>
  <c r="P28" i="3"/>
  <c r="P26" i="3"/>
  <c r="P25" i="3"/>
  <c r="P23" i="3"/>
  <c r="P20" i="3"/>
  <c r="P18" i="3"/>
  <c r="P17" i="3"/>
  <c r="P16" i="3"/>
  <c r="P15" i="3"/>
  <c r="P14" i="3"/>
  <c r="P13" i="3"/>
  <c r="P11" i="3"/>
  <c r="Q58" i="2"/>
  <c r="O33" i="2"/>
  <c r="M10" i="2"/>
  <c r="Q48" i="2"/>
  <c r="P30" i="2"/>
  <c r="Q16" i="2"/>
  <c r="P81" i="3"/>
  <c r="N61" i="3"/>
  <c r="O61" i="3"/>
  <c r="K33" i="3"/>
  <c r="P33" i="3"/>
  <c r="L32" i="3"/>
  <c r="P12" i="3"/>
  <c r="Q55" i="2"/>
  <c r="M33" i="2"/>
  <c r="D40" i="2"/>
  <c r="Q8" i="2"/>
  <c r="G50" i="2"/>
  <c r="M50" i="2"/>
  <c r="Q52" i="2"/>
  <c r="Q51" i="2"/>
  <c r="O50" i="2"/>
  <c r="Q34" i="2"/>
  <c r="Q28" i="2"/>
  <c r="Q29" i="2"/>
  <c r="G10" i="2"/>
  <c r="Q57" i="2"/>
  <c r="Q56" i="2"/>
  <c r="Q54" i="2"/>
  <c r="Q49" i="2"/>
  <c r="P33" i="2"/>
  <c r="Q39" i="2"/>
  <c r="M13" i="2"/>
  <c r="O13" i="2"/>
  <c r="Q12" i="2"/>
  <c r="P7" i="3"/>
  <c r="O32" i="3"/>
  <c r="J33" i="3"/>
  <c r="E33" i="3"/>
  <c r="F32" i="3"/>
  <c r="S12" i="34"/>
  <c r="S11" i="34"/>
  <c r="S15" i="34"/>
  <c r="Q37" i="2"/>
  <c r="Q19" i="2"/>
  <c r="Q18" i="2"/>
  <c r="O17" i="34"/>
  <c r="N15" i="34"/>
  <c r="R16" i="34"/>
  <c r="S16" i="34" s="1"/>
  <c r="S10" i="34"/>
  <c r="H15" i="34"/>
  <c r="S14" i="34"/>
  <c r="I16" i="34"/>
  <c r="Q36" i="2"/>
  <c r="L95" i="3"/>
  <c r="P79" i="3"/>
  <c r="P78" i="3"/>
  <c r="P69" i="3"/>
  <c r="P82" i="3"/>
  <c r="F95" i="3"/>
  <c r="D96" i="3"/>
  <c r="P85" i="3"/>
  <c r="P80" i="3"/>
  <c r="P76" i="3"/>
  <c r="P74" i="3"/>
  <c r="P72" i="3"/>
  <c r="P71" i="3"/>
  <c r="P83" i="3"/>
  <c r="P40" i="3"/>
  <c r="P42" i="3"/>
  <c r="P8" i="3"/>
  <c r="P27" i="3"/>
  <c r="P24" i="3"/>
  <c r="P10" i="3"/>
  <c r="P86" i="3"/>
  <c r="P39" i="3"/>
  <c r="P49" i="3"/>
  <c r="E62" i="3"/>
  <c r="P9" i="3"/>
  <c r="P31" i="3"/>
  <c r="P29" i="3"/>
  <c r="P22" i="3"/>
  <c r="P19" i="3"/>
  <c r="D33" i="3"/>
  <c r="N32" i="3"/>
  <c r="H37" i="3"/>
  <c r="J37" i="3" s="1"/>
  <c r="Q38" i="2"/>
  <c r="P10" i="2"/>
  <c r="G15" i="34"/>
  <c r="N66" i="3"/>
  <c r="H66" i="3"/>
  <c r="J66" i="3"/>
  <c r="D66" i="3"/>
  <c r="D37" i="3"/>
  <c r="N37" i="3"/>
  <c r="Q35" i="2"/>
  <c r="Q14" i="2"/>
  <c r="G13" i="2"/>
  <c r="Q30" i="2" l="1"/>
  <c r="Q10" i="2"/>
  <c r="K51" i="2"/>
  <c r="K47" i="2"/>
  <c r="L54" i="2"/>
  <c r="L47" i="2"/>
  <c r="L37" i="2"/>
  <c r="L27" i="2"/>
  <c r="K28" i="2"/>
  <c r="K27" i="2"/>
  <c r="E37" i="2"/>
  <c r="E27" i="2"/>
  <c r="F30" i="2"/>
  <c r="F27" i="2"/>
  <c r="L17" i="2"/>
  <c r="L7" i="2"/>
  <c r="K17" i="2"/>
  <c r="K7" i="2"/>
  <c r="E11" i="2"/>
  <c r="E7" i="2"/>
  <c r="F17" i="2"/>
  <c r="F7" i="2"/>
  <c r="Q50" i="2"/>
  <c r="Q13" i="2"/>
  <c r="K38" i="2"/>
  <c r="K33" i="2"/>
  <c r="K35" i="2"/>
  <c r="K29" i="2"/>
  <c r="K31" i="2"/>
  <c r="K30" i="2"/>
  <c r="K39" i="2"/>
  <c r="K34" i="2"/>
  <c r="K36" i="2"/>
  <c r="K37" i="2"/>
  <c r="K32" i="2"/>
  <c r="E40" i="2"/>
  <c r="E35" i="2"/>
  <c r="E39" i="2"/>
  <c r="E33" i="2"/>
  <c r="E29" i="2"/>
  <c r="E28" i="2"/>
  <c r="E34" i="2"/>
  <c r="O40" i="2"/>
  <c r="E36" i="2"/>
  <c r="E30" i="2"/>
  <c r="E38" i="2"/>
  <c r="E32" i="2"/>
  <c r="E31" i="2"/>
  <c r="K50" i="2"/>
  <c r="K59" i="2"/>
  <c r="K57" i="2"/>
  <c r="K53" i="2"/>
  <c r="K49" i="2"/>
  <c r="K48" i="2"/>
  <c r="K54" i="2"/>
  <c r="Q33" i="2"/>
  <c r="L29" i="2"/>
  <c r="K58" i="2"/>
  <c r="K55" i="2"/>
  <c r="K52" i="2"/>
  <c r="K56" i="2"/>
  <c r="P61" i="3"/>
  <c r="L8" i="2"/>
  <c r="D62" i="3"/>
  <c r="L59" i="2"/>
  <c r="L28" i="2"/>
  <c r="K14" i="2"/>
  <c r="K9" i="2"/>
  <c r="L16" i="2"/>
  <c r="K8" i="2"/>
  <c r="E15" i="2"/>
  <c r="E18" i="2"/>
  <c r="L33" i="2"/>
  <c r="M40" i="2"/>
  <c r="L9" i="2"/>
  <c r="K13" i="2"/>
  <c r="K18" i="2"/>
  <c r="K19" i="2"/>
  <c r="F8" i="2"/>
  <c r="E8" i="2"/>
  <c r="P95" i="3"/>
  <c r="F38" i="2"/>
  <c r="L11" i="2"/>
  <c r="L12" i="2"/>
  <c r="L18" i="2"/>
  <c r="K10" i="2"/>
  <c r="K12" i="2"/>
  <c r="K16" i="2"/>
  <c r="K15" i="2"/>
  <c r="M20" i="2"/>
  <c r="K11" i="2"/>
  <c r="P32" i="3"/>
  <c r="L36" i="2"/>
  <c r="L38" i="2"/>
  <c r="L34" i="2"/>
  <c r="L39" i="2"/>
  <c r="L32" i="2"/>
  <c r="L31" i="2"/>
  <c r="F39" i="2"/>
  <c r="P40" i="2"/>
  <c r="F37" i="2"/>
  <c r="F35" i="2"/>
  <c r="L13" i="2"/>
  <c r="L10" i="2"/>
  <c r="L19" i="2"/>
  <c r="F14" i="2"/>
  <c r="L15" i="2"/>
  <c r="L14" i="2"/>
  <c r="F18" i="2"/>
  <c r="P20" i="2"/>
  <c r="F13" i="2"/>
  <c r="F19" i="2"/>
  <c r="F12" i="2"/>
  <c r="F15" i="2"/>
  <c r="F9" i="2"/>
  <c r="F16" i="2"/>
  <c r="L52" i="2"/>
  <c r="F36" i="2"/>
  <c r="F28" i="2"/>
  <c r="F40" i="2"/>
  <c r="F34" i="2"/>
  <c r="G40" i="2"/>
  <c r="F29" i="2"/>
  <c r="F33" i="2"/>
  <c r="F31" i="2"/>
  <c r="F32" i="2"/>
  <c r="E16" i="2"/>
  <c r="E19" i="2"/>
  <c r="E14" i="2"/>
  <c r="E12" i="2"/>
  <c r="F11" i="2"/>
  <c r="F10" i="2"/>
  <c r="L58" i="2"/>
  <c r="L51" i="2"/>
  <c r="L55" i="2"/>
  <c r="L57" i="2"/>
  <c r="L50" i="2"/>
  <c r="L49" i="2"/>
  <c r="M60" i="2"/>
  <c r="L56" i="2"/>
  <c r="L48" i="2"/>
  <c r="L53" i="2"/>
  <c r="L35" i="2"/>
  <c r="G20" i="2"/>
  <c r="E10" i="2"/>
  <c r="E17" i="2"/>
  <c r="E9" i="2"/>
  <c r="E13" i="2"/>
  <c r="O20" i="2"/>
  <c r="L30" i="2"/>
  <c r="Q40" i="2" l="1"/>
  <c r="K40" i="2"/>
  <c r="K60" i="2"/>
  <c r="K20" i="2"/>
  <c r="Q20" i="2"/>
  <c r="F20" i="2"/>
  <c r="L20" i="2"/>
  <c r="L60" i="2"/>
  <c r="L40" i="2"/>
  <c r="E20" i="2"/>
  <c r="D60" i="2" l="1"/>
  <c r="C60" i="2"/>
  <c r="E50" i="2" l="1"/>
  <c r="E47" i="2"/>
  <c r="F53" i="2"/>
  <c r="F47" i="2"/>
  <c r="G53" i="2"/>
  <c r="E53" i="2"/>
  <c r="F54" i="2"/>
  <c r="F51" i="2"/>
  <c r="F50" i="2"/>
  <c r="G60" i="2"/>
  <c r="E58" i="2"/>
  <c r="E51" i="2"/>
  <c r="O60" i="2"/>
  <c r="E48" i="2"/>
  <c r="P60" i="2"/>
  <c r="F48" i="2"/>
  <c r="P53" i="2"/>
  <c r="F57" i="2"/>
  <c r="F58" i="2"/>
  <c r="F55" i="2"/>
  <c r="F56" i="2"/>
  <c r="F59" i="2"/>
  <c r="E55" i="2"/>
  <c r="E54" i="2"/>
  <c r="E56" i="2"/>
  <c r="E52" i="2"/>
  <c r="E59" i="2"/>
  <c r="E49" i="2"/>
  <c r="O53" i="2"/>
  <c r="F52" i="2"/>
  <c r="F49" i="2"/>
  <c r="E57" i="2"/>
  <c r="Q60" i="2" l="1"/>
  <c r="F60" i="2"/>
  <c r="E60" i="2"/>
  <c r="Q53" i="2"/>
  <c r="D32" i="36"/>
  <c r="AK32" i="36" s="1"/>
  <c r="AQ32" i="36" s="1"/>
  <c r="E32" i="36"/>
  <c r="AL32" i="36" s="1"/>
  <c r="AO32" i="36" s="1"/>
  <c r="N32" i="36" l="1"/>
  <c r="K32" i="36"/>
  <c r="K33" i="36" s="1"/>
  <c r="J32" i="36"/>
  <c r="J33" i="36" s="1"/>
  <c r="P32" i="36"/>
  <c r="AO19" i="91"/>
  <c r="AO41" i="91"/>
</calcChain>
</file>

<file path=xl/sharedStrings.xml><?xml version="1.0" encoding="utf-8"?>
<sst xmlns="http://schemas.openxmlformats.org/spreadsheetml/2006/main" count="2852" uniqueCount="260">
  <si>
    <t>D</t>
  </si>
  <si>
    <t>HL</t>
  </si>
  <si>
    <t>Intra UE</t>
  </si>
  <si>
    <t>Intra + Extra UE</t>
  </si>
  <si>
    <t>Vinho com DO</t>
  </si>
  <si>
    <t>Vinho com IG</t>
  </si>
  <si>
    <t>Vinho</t>
  </si>
  <si>
    <t>Porto</t>
  </si>
  <si>
    <t>Madeira</t>
  </si>
  <si>
    <t>Outros</t>
  </si>
  <si>
    <t>Vinhos Espumantes e Espumosos</t>
  </si>
  <si>
    <t>Outros Vinhos e Mostos</t>
  </si>
  <si>
    <t>Total</t>
  </si>
  <si>
    <t>Estrutura (%)</t>
  </si>
  <si>
    <t>Estrutura</t>
  </si>
  <si>
    <t>Extra UE</t>
  </si>
  <si>
    <t>Destino</t>
  </si>
  <si>
    <t>OUTROS DESTINOS</t>
  </si>
  <si>
    <t>TOTAL</t>
  </si>
  <si>
    <t>1.000 €</t>
  </si>
  <si>
    <t>Europa Comunitária</t>
  </si>
  <si>
    <t>Países Terceiros</t>
  </si>
  <si>
    <t>Preço Médio (€ / l)</t>
  </si>
  <si>
    <t>%</t>
  </si>
  <si>
    <t>Exportações por Tipo de Produto</t>
  </si>
  <si>
    <t>Análise Estatistica do Comércio Internacional de Vinho</t>
  </si>
  <si>
    <t>0 - Nota Introdutória</t>
  </si>
  <si>
    <t>Nota</t>
  </si>
  <si>
    <t>Todos os dados constantes no ficheiro têm como Fonte o Instituto Nacional de Estatistica (INE), pelo que os dados relativos ao Vinho com DOP Porto e Madeira podem diferir dos dados divulgados pelo Instituto dos Vinhos Douro e Porto, IP (IVDP, IP) e Instituto do Vinho, Bordado e do Artesanato da Madeira, IP (IVBAM, IP).</t>
  </si>
  <si>
    <t>Branco</t>
  </si>
  <si>
    <t>Tinto</t>
  </si>
  <si>
    <t>Evolução das Exportações com Destino a uma Seleção de Mercados (NC 2204)</t>
  </si>
  <si>
    <t>2014 - Dados Definitivos</t>
  </si>
  <si>
    <t>Até 2 Litros</t>
  </si>
  <si>
    <r>
      <rPr>
        <b/>
        <sz val="11"/>
        <color indexed="9"/>
        <rFont val="Symbol"/>
        <family val="1"/>
        <charset val="2"/>
      </rPr>
      <t xml:space="preserve">D </t>
    </r>
    <r>
      <rPr>
        <b/>
        <sz val="11"/>
        <color indexed="9"/>
        <rFont val="Calibri"/>
        <family val="2"/>
      </rPr>
      <t>2017 / 2016</t>
    </r>
  </si>
  <si>
    <t>2017/2016</t>
  </si>
  <si>
    <t>Superior a 10 Litros</t>
  </si>
  <si>
    <t>Superior a 2 até 10 Litros</t>
  </si>
  <si>
    <t>Vinho (ex-mesa)</t>
  </si>
  <si>
    <t>Vinho com Indicação de Casta</t>
  </si>
  <si>
    <t>jan - mar</t>
  </si>
  <si>
    <t>Superior a 2 litros até 10 litros</t>
  </si>
  <si>
    <t>Superior a 2 litros</t>
  </si>
  <si>
    <t>Até 2 litros</t>
  </si>
  <si>
    <t>Superior a 10 litros</t>
  </si>
  <si>
    <t>Evolução das Exportações de Vinho com DOP + Vinho com IGP + Vinho (ex-mesa) por Cor e Acondicionamento</t>
  </si>
  <si>
    <t>€ / Litro</t>
  </si>
  <si>
    <t>Evolução Recente da Balança Comercial (1.000 €)</t>
  </si>
  <si>
    <t xml:space="preserve">Evolução anual </t>
  </si>
  <si>
    <t>Exportações (1)</t>
  </si>
  <si>
    <t>Intra+ Extra</t>
  </si>
  <si>
    <t>INTA</t>
  </si>
  <si>
    <t>Extra</t>
  </si>
  <si>
    <t>TVH</t>
  </si>
  <si>
    <t>Importações (2)</t>
  </si>
  <si>
    <t>jan</t>
  </si>
  <si>
    <t>fev</t>
  </si>
  <si>
    <t>Saldo [ (1)-(2) ]</t>
  </si>
  <si>
    <t>mar</t>
  </si>
  <si>
    <t>abr</t>
  </si>
  <si>
    <t>Cobertura [ (1) / (2) ]</t>
  </si>
  <si>
    <t>mai</t>
  </si>
  <si>
    <t>jun</t>
  </si>
  <si>
    <t>jul</t>
  </si>
  <si>
    <t>ago</t>
  </si>
  <si>
    <t>set</t>
  </si>
  <si>
    <t>out</t>
  </si>
  <si>
    <t>nov</t>
  </si>
  <si>
    <t>dez</t>
  </si>
  <si>
    <t>TVH - Taxa de Variação Homóloga</t>
  </si>
  <si>
    <t>Importação</t>
  </si>
  <si>
    <t>Exportação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</si>
  <si>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</si>
  <si>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</si>
  <si>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</si>
  <si>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</si>
  <si>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</si>
  <si>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</si>
  <si>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</si>
  <si>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</si>
  <si>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</si>
  <si>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</si>
  <si>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</si>
  <si>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</si>
  <si>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1ª Trim</t>
  </si>
  <si>
    <t>2º Trim</t>
  </si>
  <si>
    <t>3º Trim</t>
  </si>
  <si>
    <t>4º Trim</t>
  </si>
  <si>
    <t>mês</t>
  </si>
  <si>
    <t>Mês</t>
  </si>
  <si>
    <t xml:space="preserve">             </t>
  </si>
  <si>
    <t>Evolução das Exportações de Vinho (NC 2204) por Mercado / Acondicionamento</t>
  </si>
  <si>
    <t>2016 -  Dados Definitivos</t>
  </si>
  <si>
    <t>3. Evolução Mensal e Timestral das Importações</t>
  </si>
  <si>
    <t>2 - Evolução  Mensal e Trimestral das Exportações</t>
  </si>
  <si>
    <t>Evolução  Mensal e Trimestral das Exportações</t>
  </si>
  <si>
    <t>Evolução  Mensal e Trimestral das Importações</t>
  </si>
  <si>
    <t>4 - Exportações por Tipo de Produto</t>
  </si>
  <si>
    <t>1 - Evolução Recente da Balança Comercial (1.000 €)</t>
  </si>
  <si>
    <t>2017 - Dados Definitivos</t>
  </si>
  <si>
    <t>Peso</t>
  </si>
  <si>
    <t xml:space="preserve">Peso </t>
  </si>
  <si>
    <t>6 - Evolução das Exportações de Vinho (NC 2204) por Mercado / Acondicionamento</t>
  </si>
  <si>
    <t>8 - Evolução das Exportações com Destino a uma Selecção de Mercados</t>
  </si>
  <si>
    <t>2019 - Dados Definitivos</t>
  </si>
  <si>
    <t>2018 - Dados Definitivos</t>
  </si>
  <si>
    <t>Vinho Certificado</t>
  </si>
  <si>
    <t>11 - Evolução das Exportações de Vinho com DO + Vinho com IG + Vinho (ex-vinho mesa) com Destino a uma Selecção de Mercados</t>
  </si>
  <si>
    <t>12 - Evolução das Exportações de Vinho com DO + IG por Mercado / Acondicionamento</t>
  </si>
  <si>
    <t>13 - Evolução das Exportações de Vinho com DO + Vinho com IG com Destino a uma Selecção de Mercados</t>
  </si>
  <si>
    <t>14 - Evolução das Exportações de Vinho com DO por Mercado / Acondicionamento</t>
  </si>
  <si>
    <t>15 - Evolução das Exportações de Vinho com DO com Destino a uma Selecção de Mercados</t>
  </si>
  <si>
    <t>Vinho Licoroso com DO / IG</t>
  </si>
  <si>
    <t>Vinho Licoroso sem DO / IG</t>
  </si>
  <si>
    <t>Evolução das Exportações de Vinho Licoroso com DO Porto com Destino a uma Seleção de Mercados</t>
  </si>
  <si>
    <t>Evolução das Exportações de Vinho Licoroso com DO Porto por Mercado</t>
  </si>
  <si>
    <t>Evolução das Exportações de Vinho Licoroso com DO Madeira por Mercado</t>
  </si>
  <si>
    <t>Evolução das Exportações de Vinho Licoroso com DO Madeira com Destino a uma Seleção de Mercados</t>
  </si>
  <si>
    <t>Ano Móvel</t>
  </si>
  <si>
    <t>2020 - Dados Definitivos (09-09-2021)</t>
  </si>
  <si>
    <t>2021  - Dados Definitivos  ( 09-08-2022)</t>
  </si>
  <si>
    <t>2022 - Dados Definitivos Revistos (09-08-2024)</t>
  </si>
  <si>
    <t>2023 - Dados Definitivos (09-08-2024)</t>
  </si>
  <si>
    <t>2015 - Dados Definitivos Revistos</t>
  </si>
  <si>
    <t>2024 - Dados Definitivos (08-08-2025)</t>
  </si>
  <si>
    <t>Vinho Tinto</t>
  </si>
  <si>
    <t>Vinho Branco</t>
  </si>
  <si>
    <t>Peso (%)</t>
  </si>
  <si>
    <t>PREÇO MÉDIO (Euro / litro)</t>
  </si>
  <si>
    <t>VALOR (1000 €)</t>
  </si>
  <si>
    <t>VOLUME (HL)</t>
  </si>
  <si>
    <t>&lt;</t>
  </si>
  <si>
    <t>Volume (HL)</t>
  </si>
  <si>
    <t>Valor (1.000 €)</t>
  </si>
  <si>
    <t>Peso (%) em Volume</t>
  </si>
  <si>
    <t>Peso (%) em Valor</t>
  </si>
  <si>
    <t>Volume</t>
  </si>
  <si>
    <t>Valor</t>
  </si>
  <si>
    <t>Preço Médio</t>
  </si>
  <si>
    <t>Evolução das Exportações de Vinho Tranquilo (Vinho DO + Vinho IG + Vinho (ex-mesa)) por Mercado / Acondicionamento</t>
  </si>
  <si>
    <t>Evolução das Exportações de Vinho Tranquilo (Vinho DO + Vinho IG + Vinho (ex-mesa)) com Destino a uma Seleção de Países</t>
  </si>
  <si>
    <t>Evolução das Exportações de Vinho Tranquilo (Vinho DO + Vinho IG ) por Mercado / Acondicionamento</t>
  </si>
  <si>
    <t>Evolução das Exportações de Vinho Tranquilo (Vinho DO + Vinho  IG ) com Destino a uma Seleção de Países</t>
  </si>
  <si>
    <t>Evolução das Exportações de Vinho Tranquilo (Vinho DO) por Mercado / Acondicionamento</t>
  </si>
  <si>
    <t>Evolução das Exportações de Vinho Tranquilo (Vinho IG) por Mercado / Acondicionamento</t>
  </si>
  <si>
    <t>Evolução das Exportações de Vinho Tranquilo (Vinho DO) com Destino a uma Seleção de Países</t>
  </si>
  <si>
    <t>Evolução das Exportações de Vinho Tranquilo (Vinho IG) com Destino a uma Seleção de Países</t>
  </si>
  <si>
    <t>Evolução das Exportações de Vinho Tranquilo (Vinho (ex-mesa) por Mercado / Acondicionamento</t>
  </si>
  <si>
    <t>Evolução das Exportações de Vinho Tranquilo (Vinho (ex-mesa)) com Destino a uma Seleção de Países</t>
  </si>
  <si>
    <t>D       2026/2025</t>
  </si>
  <si>
    <t>2026 /2025</t>
  </si>
  <si>
    <t>2026 / 2025</t>
  </si>
  <si>
    <r>
      <rPr>
        <b/>
        <sz val="11"/>
        <color theme="0"/>
        <rFont val="Symbol"/>
        <family val="1"/>
        <charset val="2"/>
      </rPr>
      <t>D</t>
    </r>
    <r>
      <rPr>
        <b/>
        <sz val="11"/>
        <color theme="0"/>
        <rFont val="Calibri"/>
        <family val="2"/>
      </rPr>
      <t xml:space="preserve"> 2026-2025 (%)</t>
    </r>
  </si>
  <si>
    <t>Preço Médio (€/l)</t>
  </si>
  <si>
    <t>2026/2025</t>
  </si>
  <si>
    <t>10 - Evolução das Exportações de Vinho Tranquilo (Vinho DO + Vinho IG + Vinho (ex-mesa)) por Mercado / Acondicionamento</t>
  </si>
  <si>
    <t>16 - Evolução das Exportações de Vinho com IG por Mercado / Acondicionamento</t>
  </si>
  <si>
    <t>17 - Evolução das Exportações de Vinho com IG com Destino a uma Seleção de Mercados</t>
  </si>
  <si>
    <t>18 - Evolução das Exportações de Vinho ( ex-vinho mesa) por Mercado / Acondicionamento</t>
  </si>
  <si>
    <t>19 - Evolução das Exportações de Vinho (ex-vinho mesa) com Destino a uma Seleção de Mercados</t>
  </si>
  <si>
    <t>22 - Evolução das Exportações de Vinho Licoroso com DO Porto por Mercado</t>
  </si>
  <si>
    <t>23 - Evolução das Exportações de Vinho Licoroso com DO Porto com Destino a uma Seleção de Mercados</t>
  </si>
  <si>
    <t>24 - Evolução das Exportações de Vinho Licoroso com DO Madeira por Mercado</t>
  </si>
  <si>
    <t>25 - Evolução das Exportações de Vinho Licoroso com DO Madeira com Destino a uma Seleção de Mercados</t>
  </si>
  <si>
    <t>2007/2025</t>
  </si>
  <si>
    <t>FRANCA</t>
  </si>
  <si>
    <t>E.U.AMERICA</t>
  </si>
  <si>
    <t>BRASIL</t>
  </si>
  <si>
    <t>REINO UNIDO</t>
  </si>
  <si>
    <t>ANGOLA</t>
  </si>
  <si>
    <t>PAISES BAIXOS</t>
  </si>
  <si>
    <t>CANADA</t>
  </si>
  <si>
    <t>ALEMANHA</t>
  </si>
  <si>
    <t>POLONIA</t>
  </si>
  <si>
    <t>BELGICA</t>
  </si>
  <si>
    <t>SUICA</t>
  </si>
  <si>
    <t>FEDERAÇÃO RUSSA</t>
  </si>
  <si>
    <t>SUECIA</t>
  </si>
  <si>
    <t>ESPANHA</t>
  </si>
  <si>
    <t>DINAMARCA</t>
  </si>
  <si>
    <t>PAISES PT N/ DETERM.</t>
  </si>
  <si>
    <t>NORUEGA</t>
  </si>
  <si>
    <t>LUXEMBURGO</t>
  </si>
  <si>
    <t>FINLANDIA</t>
  </si>
  <si>
    <t>JAPAO</t>
  </si>
  <si>
    <t>UCRANIA</t>
  </si>
  <si>
    <t>IRLANDA</t>
  </si>
  <si>
    <t>CHINA</t>
  </si>
  <si>
    <t>ISRAEL</t>
  </si>
  <si>
    <t>COLOMBIA</t>
  </si>
  <si>
    <t>2025 - Dados Preliminares (09-08-2026)</t>
  </si>
  <si>
    <t>Julho 2026 versus Julho 2025</t>
  </si>
  <si>
    <t>5 - Exportações por Tipo de Produto - julho 2026 vs julho 2025</t>
  </si>
  <si>
    <t>7 - Evolução das Exportações de Vinho (NC 2204) por Mercado / Acondicionamento - julho 2026 vs julho 2025</t>
  </si>
  <si>
    <t>9 - Evolução das Exportações com Destino a uma Seleção de Mercados (NC 2204) - julho 2026 vs julho 2025</t>
  </si>
  <si>
    <t>jan-jul</t>
  </si>
  <si>
    <t>Exportações por Tipo de Produto - julho 2026 vs julho 2025</t>
  </si>
  <si>
    <t>Evolução das Exportações de Vinho (NC 2204) por Mercado / Acondicionamento - julho 2026 vs julho 2025</t>
  </si>
  <si>
    <t>Evolução das Exportações com Destino a uma Seleção de Mercados (NC 2204) - julho 2026 vs julho 2025</t>
  </si>
  <si>
    <t>jan-jul 2025</t>
  </si>
  <si>
    <t>jan-jul 2026</t>
  </si>
  <si>
    <t>jan-jul 26</t>
  </si>
  <si>
    <t>jan - juL</t>
  </si>
  <si>
    <t>ITALIA</t>
  </si>
  <si>
    <t>GUINE BISSAU</t>
  </si>
  <si>
    <t>S.TOME PRINCIPE</t>
  </si>
  <si>
    <t>LETONIA</t>
  </si>
  <si>
    <t>ROMENIA</t>
  </si>
  <si>
    <t>AUSTRIA</t>
  </si>
  <si>
    <t>REP. CHECA</t>
  </si>
  <si>
    <t>LITUANIA</t>
  </si>
  <si>
    <t>ESTONIA</t>
  </si>
  <si>
    <t>CHIPRE</t>
  </si>
  <si>
    <t>BULGARIA</t>
  </si>
  <si>
    <t>ESLOVENIA</t>
  </si>
  <si>
    <t>REP. ESLOVACA</t>
  </si>
  <si>
    <t>CABO VERDE</t>
  </si>
  <si>
    <t>COREIA DO SUL</t>
  </si>
  <si>
    <t>MOCAMBIQUE</t>
  </si>
  <si>
    <t>MACAU</t>
  </si>
  <si>
    <t>AUSTRALIA</t>
  </si>
  <si>
    <t>URUGUAI</t>
  </si>
  <si>
    <t>SUAZILANDIA</t>
  </si>
  <si>
    <t>NIGERIA</t>
  </si>
  <si>
    <t>BIELORRUSSIA</t>
  </si>
  <si>
    <t>MEXICO</t>
  </si>
  <si>
    <t>HONG-KONG</t>
  </si>
  <si>
    <t>GRECIA</t>
  </si>
  <si>
    <t>GANA</t>
  </si>
  <si>
    <t>CAMAROES</t>
  </si>
  <si>
    <t>EMIRATOS ARABES</t>
  </si>
  <si>
    <t>HUNGRIA</t>
  </si>
  <si>
    <t>PARAGUAI</t>
  </si>
  <si>
    <t>AFRICA DO SUL</t>
  </si>
  <si>
    <t>TAIWAN</t>
  </si>
  <si>
    <t>ANDORRA</t>
  </si>
  <si>
    <t>MALTA</t>
  </si>
  <si>
    <t>RUANDA</t>
  </si>
  <si>
    <t>SERVIA</t>
  </si>
  <si>
    <t>ISLANDIA</t>
  </si>
  <si>
    <t>TURQUIA</t>
  </si>
  <si>
    <t>FILIPINAS</t>
  </si>
  <si>
    <t>GUINE EQUATORIAL</t>
  </si>
  <si>
    <t>PROV/ABAST.BORDO PT</t>
  </si>
  <si>
    <t>ARABIA SAUDITA</t>
  </si>
  <si>
    <t>VENEZUELA</t>
  </si>
  <si>
    <t>INDONESIA</t>
  </si>
  <si>
    <t>SINGAPURA</t>
  </si>
  <si>
    <t>NOVA ZELANDIA</t>
  </si>
  <si>
    <t>COSTA DO MARFIM</t>
  </si>
  <si>
    <t>TAILANDIA</t>
  </si>
  <si>
    <t>VIETNAME</t>
  </si>
  <si>
    <t>GEORGIA</t>
  </si>
  <si>
    <t>BERMUDAS</t>
  </si>
  <si>
    <t>ago 2024 a jul 2025</t>
  </si>
  <si>
    <t>ago 2025 a jul 2026</t>
  </si>
  <si>
    <t>Evolução das Exportações de Vinho Espumante por Mercado</t>
  </si>
  <si>
    <t>Evolução das Exportações de Vinho Espumante  com Destino a uma Seleção de Mercados</t>
  </si>
  <si>
    <t>20- Evolução das Exportações de Vinho Espumantes por Mercado</t>
  </si>
  <si>
    <t>21 - Evolução das Exportações de Vinho Espumante com Destino a uma Seleção de Mercados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</si>
</sst>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0.0%"/>
    <numFmt numFmtId="165" formatCode="0.0"/>
    <numFmt numFmtId="166" formatCode="#,##0.0"/>
  </numFmts>
  <fonts count="2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9"/>
      <name val="Symbol"/>
      <family val="1"/>
      <charset val="2"/>
    </font>
    <font>
      <b/>
      <sz val="12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Symbol"/>
      <family val="1"/>
      <charset val="2"/>
    </font>
    <font>
      <b/>
      <i/>
      <sz val="11"/>
      <color theme="1"/>
      <name val="Calibri"/>
      <family val="2"/>
    </font>
    <font>
      <b/>
      <sz val="12"/>
      <color rgb="FF002060"/>
      <name val="Calibri"/>
      <family val="2"/>
    </font>
    <font>
      <b/>
      <sz val="9"/>
      <color theme="0"/>
      <name val="Symbol"/>
      <family val="1"/>
      <charset val="2"/>
    </font>
    <font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sz val="11"/>
      <color theme="0"/>
      <name val="Calibri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7">
    <border>
      <left/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/>
      <top/>
      <bottom/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 style="medium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0"/>
      </left>
      <right/>
      <top/>
      <bottom style="medium">
        <color theme="8" tint="-0.24994659260841701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/>
      <diagonal/>
    </border>
    <border>
      <left/>
      <right/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thin">
        <color theme="0"/>
      </left>
      <right style="thin">
        <color theme="0"/>
      </right>
      <top/>
      <bottom style="medium">
        <color theme="8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8" tint="-0.24994659260841701"/>
      </bottom>
      <diagonal/>
    </border>
    <border>
      <left style="medium">
        <color theme="0"/>
      </left>
      <right/>
      <top style="medium">
        <color theme="8" tint="-0.24994659260841701"/>
      </top>
      <bottom style="thin">
        <color theme="0"/>
      </bottom>
      <diagonal/>
    </border>
    <border>
      <left/>
      <right style="medium">
        <color theme="0"/>
      </right>
      <top style="medium">
        <color theme="8" tint="-0.24994659260841701"/>
      </top>
      <bottom style="thin">
        <color theme="0"/>
      </bottom>
      <diagonal/>
    </border>
    <border>
      <left/>
      <right/>
      <top style="medium">
        <color theme="8" tint="-0.24994659260841701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8" tint="-0.24994659260841701"/>
      </top>
      <bottom/>
      <diagonal/>
    </border>
    <border>
      <left style="thin">
        <color theme="0"/>
      </left>
      <right style="thin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8" tint="-0.24994659260841701"/>
      </bottom>
      <diagonal/>
    </border>
    <border>
      <left/>
      <right style="medium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0"/>
      </left>
      <right style="medium">
        <color theme="8" tint="-0.24994659260841701"/>
      </right>
      <top/>
      <bottom/>
      <diagonal/>
    </border>
    <border>
      <left style="medium">
        <color theme="0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8" tint="-0.24994659260841701"/>
      </top>
      <bottom/>
      <diagonal/>
    </border>
    <border>
      <left/>
      <right style="medium">
        <color theme="0"/>
      </right>
      <top/>
      <bottom style="medium">
        <color theme="8" tint="-0.24994659260841701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8" tint="-0.24994659260841701"/>
      </left>
      <right style="medium">
        <color theme="0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0"/>
      </right>
      <top/>
      <bottom/>
      <diagonal/>
    </border>
    <border>
      <left style="medium">
        <color theme="8" tint="-0.24994659260841701"/>
      </left>
      <right style="medium">
        <color theme="0"/>
      </right>
      <top/>
      <bottom style="medium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8" tint="-0.24994659260841701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thin">
        <color theme="0"/>
      </left>
      <right style="medium">
        <color theme="0"/>
      </right>
      <top/>
      <bottom style="medium">
        <color theme="8" tint="-0.24994659260841701"/>
      </bottom>
      <diagonal/>
    </border>
    <border>
      <left style="thin">
        <color theme="0"/>
      </left>
      <right/>
      <top/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 style="thin">
        <color theme="8" tint="-0.24994659260841701"/>
      </left>
      <right/>
      <top style="medium">
        <color theme="8" tint="-0.24994659260841701"/>
      </top>
      <bottom/>
      <diagonal/>
    </border>
    <border>
      <left style="thin">
        <color theme="8" tint="-0.24994659260841701"/>
      </left>
      <right/>
      <top/>
      <bottom style="medium">
        <color theme="8" tint="-0.24994659260841701"/>
      </bottom>
      <diagonal/>
    </border>
    <border>
      <left/>
      <right style="thin">
        <color theme="8" tint="-0.24994659260841701"/>
      </right>
      <top/>
      <bottom/>
      <diagonal/>
    </border>
    <border>
      <left/>
      <right style="thin">
        <color theme="8" tint="-0.24994659260841701"/>
      </right>
      <top/>
      <bottom style="medium">
        <color theme="8" tint="-0.24994659260841701"/>
      </bottom>
      <diagonal/>
    </border>
    <border>
      <left/>
      <right style="thin">
        <color theme="8" tint="-0.24994659260841701"/>
      </right>
      <top style="medium">
        <color theme="8" tint="-0.24994659260841701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8" tint="-0.24994659260841701"/>
      </bottom>
      <diagonal/>
    </border>
    <border>
      <left/>
      <right style="thin">
        <color theme="0"/>
      </right>
      <top style="thin">
        <color theme="0"/>
      </top>
      <bottom style="medium">
        <color theme="8" tint="-0.24994659260841701"/>
      </bottom>
      <diagonal/>
    </border>
    <border>
      <left/>
      <right style="medium">
        <color theme="0"/>
      </right>
      <top style="thin">
        <color theme="0"/>
      </top>
      <bottom style="medium">
        <color theme="8" tint="-0.24994659260841701"/>
      </bottom>
      <diagonal/>
    </border>
    <border>
      <left style="thin">
        <color theme="0"/>
      </left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 style="thin">
        <color theme="0"/>
      </bottom>
      <diagonal/>
    </border>
    <border>
      <left style="thin">
        <color theme="0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/>
      <right style="medium">
        <color theme="8" tint="-0.499984740745262"/>
      </right>
      <top/>
      <bottom/>
      <diagonal/>
    </border>
    <border>
      <left/>
      <right style="medium">
        <color theme="8" tint="-0.499984740745262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0"/>
      </right>
      <top style="thin">
        <color theme="0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499984740745262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499984740745262"/>
      </right>
      <top/>
      <bottom/>
      <diagonal/>
    </border>
    <border>
      <left style="medium">
        <color theme="8" tint="-0.24994659260841701"/>
      </left>
      <right style="thin">
        <color theme="8" tint="-0.499984740745262"/>
      </right>
      <top/>
      <bottom style="medium">
        <color theme="8" tint="-0.24994659260841701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8" tint="-0.24994659260841701"/>
      </right>
      <top style="thin">
        <color theme="0"/>
      </top>
      <bottom style="thin">
        <color theme="0"/>
      </bottom>
      <diagonal/>
    </border>
    <border>
      <left style="medium">
        <color theme="8" tint="-0.24994659260841701"/>
      </left>
      <right/>
      <top style="thin">
        <color theme="0"/>
      </top>
      <bottom style="thin">
        <color theme="0"/>
      </bottom>
      <diagonal/>
    </border>
    <border>
      <left style="medium">
        <color rgb="FF0070C0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8" tint="-0.24994659260841701"/>
      </left>
      <right/>
      <top style="thin">
        <color theme="0"/>
      </top>
      <bottom style="medium">
        <color theme="8" tint="-0.24994659260841701"/>
      </bottom>
      <diagonal/>
    </border>
    <border>
      <left/>
      <right/>
      <top style="thin">
        <color theme="0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thin">
        <color theme="0"/>
      </bottom>
      <diagonal/>
    </border>
    <border>
      <left/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/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549">
    <xf numFmtId="0" fontId="0" fillId="0" borderId="0" xfId="0"/>
    <xf numFmtId="0" fontId="8" fillId="0" borderId="0" xfId="0" applyFont="1"/>
    <xf numFmtId="164" fontId="0" fillId="0" borderId="0" xfId="0" applyNumberFormat="1"/>
    <xf numFmtId="0" fontId="10" fillId="0" borderId="0" xfId="0" applyFont="1"/>
    <xf numFmtId="0" fontId="11" fillId="0" borderId="0" xfId="0" applyFont="1"/>
    <xf numFmtId="0" fontId="7" fillId="0" borderId="0" xfId="1"/>
    <xf numFmtId="0" fontId="0" fillId="0" borderId="0" xfId="0" applyAlignment="1">
      <alignment vertical="top" wrapText="1"/>
    </xf>
    <xf numFmtId="0" fontId="1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8" fillId="0" borderId="6" xfId="0" applyFont="1" applyBorder="1"/>
    <xf numFmtId="0" fontId="8" fillId="0" borderId="7" xfId="0" applyFont="1" applyBorder="1"/>
    <xf numFmtId="164" fontId="8" fillId="0" borderId="7" xfId="0" applyNumberFormat="1" applyFont="1" applyBorder="1"/>
    <xf numFmtId="0" fontId="10" fillId="0" borderId="9" xfId="0" applyFont="1" applyBorder="1"/>
    <xf numFmtId="0" fontId="9" fillId="2" borderId="2" xfId="0" applyFont="1" applyFill="1" applyBorder="1" applyAlignment="1">
      <alignment horizontal="center"/>
    </xf>
    <xf numFmtId="3" fontId="8" fillId="0" borderId="6" xfId="0" applyNumberFormat="1" applyFont="1" applyBorder="1"/>
    <xf numFmtId="3" fontId="8" fillId="0" borderId="8" xfId="0" applyNumberFormat="1" applyFont="1" applyBorder="1"/>
    <xf numFmtId="3" fontId="0" fillId="0" borderId="2" xfId="0" applyNumberFormat="1" applyBorder="1"/>
    <xf numFmtId="3" fontId="0" fillId="0" borderId="1" xfId="0" applyNumberFormat="1" applyBorder="1"/>
    <xf numFmtId="3" fontId="0" fillId="0" borderId="3" xfId="0" applyNumberFormat="1" applyBorder="1"/>
    <xf numFmtId="3" fontId="0" fillId="0" borderId="5" xfId="0" applyNumberFormat="1" applyBorder="1"/>
    <xf numFmtId="0" fontId="10" fillId="0" borderId="12" xfId="0" applyFont="1" applyBorder="1"/>
    <xf numFmtId="2" fontId="8" fillId="0" borderId="3" xfId="0" applyNumberFormat="1" applyFont="1" applyBorder="1"/>
    <xf numFmtId="0" fontId="9" fillId="2" borderId="3" xfId="0" applyFont="1" applyFill="1" applyBorder="1" applyAlignment="1">
      <alignment horizontal="center"/>
    </xf>
    <xf numFmtId="6" fontId="9" fillId="2" borderId="4" xfId="0" applyNumberFormat="1" applyFont="1" applyFill="1" applyBorder="1" applyAlignment="1">
      <alignment horizontal="center"/>
    </xf>
    <xf numFmtId="2" fontId="0" fillId="0" borderId="2" xfId="0" applyNumberFormat="1" applyBorder="1"/>
    <xf numFmtId="2" fontId="0" fillId="0" borderId="0" xfId="0" applyNumberFormat="1"/>
    <xf numFmtId="2" fontId="8" fillId="0" borderId="6" xfId="0" applyNumberFormat="1" applyFont="1" applyBorder="1"/>
    <xf numFmtId="0" fontId="4" fillId="0" borderId="0" xfId="0" applyFont="1"/>
    <xf numFmtId="3" fontId="10" fillId="0" borderId="2" xfId="0" applyNumberFormat="1" applyFont="1" applyBorder="1"/>
    <xf numFmtId="0" fontId="0" fillId="0" borderId="15" xfId="0" applyBorder="1"/>
    <xf numFmtId="0" fontId="10" fillId="0" borderId="16" xfId="0" applyFont="1" applyBorder="1"/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3" fontId="0" fillId="0" borderId="19" xfId="0" applyNumberFormat="1" applyBorder="1"/>
    <xf numFmtId="2" fontId="0" fillId="0" borderId="2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14" fillId="0" borderId="0" xfId="0" applyFont="1"/>
    <xf numFmtId="2" fontId="8" fillId="0" borderId="12" xfId="0" applyNumberFormat="1" applyFont="1" applyBorder="1"/>
    <xf numFmtId="2" fontId="8" fillId="0" borderId="9" xfId="0" applyNumberFormat="1" applyFont="1" applyBorder="1"/>
    <xf numFmtId="164" fontId="10" fillId="0" borderId="9" xfId="0" applyNumberFormat="1" applyFont="1" applyBorder="1"/>
    <xf numFmtId="0" fontId="10" fillId="0" borderId="2" xfId="0" applyFont="1" applyBorder="1"/>
    <xf numFmtId="164" fontId="10" fillId="0" borderId="0" xfId="0" applyNumberFormat="1" applyFont="1"/>
    <xf numFmtId="0" fontId="8" fillId="0" borderId="4" xfId="0" applyFont="1" applyBorder="1"/>
    <xf numFmtId="164" fontId="5" fillId="0" borderId="18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164" fontId="5" fillId="0" borderId="18" xfId="0" applyNumberFormat="1" applyFont="1" applyBorder="1"/>
    <xf numFmtId="164" fontId="5" fillId="0" borderId="23" xfId="0" applyNumberFormat="1" applyFont="1" applyBorder="1"/>
    <xf numFmtId="164" fontId="5" fillId="0" borderId="29" xfId="0" applyNumberFormat="1" applyFont="1" applyBorder="1"/>
    <xf numFmtId="164" fontId="5" fillId="0" borderId="17" xfId="0" applyNumberFormat="1" applyFont="1" applyBorder="1"/>
    <xf numFmtId="0" fontId="8" fillId="0" borderId="1" xfId="0" applyFont="1" applyBorder="1" applyAlignment="1">
      <alignment horizontal="center"/>
    </xf>
    <xf numFmtId="164" fontId="5" fillId="0" borderId="30" xfId="0" applyNumberFormat="1" applyFont="1" applyBorder="1"/>
    <xf numFmtId="164" fontId="5" fillId="0" borderId="32" xfId="0" applyNumberFormat="1" applyFont="1" applyBorder="1"/>
    <xf numFmtId="164" fontId="5" fillId="0" borderId="34" xfId="0" applyNumberFormat="1" applyFont="1" applyBorder="1"/>
    <xf numFmtId="164" fontId="5" fillId="0" borderId="35" xfId="0" applyNumberFormat="1" applyFont="1" applyBorder="1"/>
    <xf numFmtId="164" fontId="5" fillId="0" borderId="28" xfId="0" applyNumberFormat="1" applyFont="1" applyBorder="1"/>
    <xf numFmtId="2" fontId="8" fillId="0" borderId="4" xfId="0" applyNumberFormat="1" applyFont="1" applyBorder="1"/>
    <xf numFmtId="2" fontId="0" fillId="0" borderId="12" xfId="0" applyNumberFormat="1" applyBorder="1"/>
    <xf numFmtId="2" fontId="0" fillId="0" borderId="9" xfId="0" applyNumberFormat="1" applyBorder="1"/>
    <xf numFmtId="2" fontId="9" fillId="0" borderId="3" xfId="0" applyNumberFormat="1" applyFont="1" applyBorder="1"/>
    <xf numFmtId="164" fontId="9" fillId="0" borderId="17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0" fillId="0" borderId="9" xfId="0" applyBorder="1" applyAlignment="1">
      <alignment horizontal="left" indent="1"/>
    </xf>
    <xf numFmtId="0" fontId="0" fillId="0" borderId="9" xfId="0" applyBorder="1"/>
    <xf numFmtId="0" fontId="8" fillId="0" borderId="6" xfId="0" applyFont="1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0" xfId="0" applyAlignment="1">
      <alignment horizontal="left" indent="1"/>
    </xf>
    <xf numFmtId="0" fontId="10" fillId="0" borderId="3" xfId="0" applyFont="1" applyBorder="1"/>
    <xf numFmtId="0" fontId="0" fillId="0" borderId="4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3" fontId="0" fillId="0" borderId="12" xfId="0" applyNumberFormat="1" applyBorder="1"/>
    <xf numFmtId="3" fontId="0" fillId="0" borderId="13" xfId="0" applyNumberFormat="1" applyBorder="1"/>
    <xf numFmtId="164" fontId="5" fillId="0" borderId="6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4" fontId="5" fillId="0" borderId="24" xfId="0" applyNumberFormat="1" applyFont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24" xfId="0" applyNumberFormat="1" applyFont="1" applyBorder="1" applyAlignment="1">
      <alignment horizontal="center"/>
    </xf>
    <xf numFmtId="2" fontId="9" fillId="0" borderId="10" xfId="0" applyNumberFormat="1" applyFont="1" applyBorder="1"/>
    <xf numFmtId="2" fontId="8" fillId="0" borderId="11" xfId="0" applyNumberFormat="1" applyFont="1" applyBorder="1"/>
    <xf numFmtId="164" fontId="9" fillId="0" borderId="29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27" xfId="0" applyNumberFormat="1" applyFont="1" applyBorder="1" applyAlignment="1">
      <alignment horizontal="center"/>
    </xf>
    <xf numFmtId="2" fontId="9" fillId="0" borderId="19" xfId="0" applyNumberFormat="1" applyFont="1" applyBorder="1"/>
    <xf numFmtId="2" fontId="8" fillId="0" borderId="20" xfId="0" applyNumberFormat="1" applyFont="1" applyBorder="1"/>
    <xf numFmtId="164" fontId="9" fillId="0" borderId="28" xfId="0" applyNumberFormat="1" applyFont="1" applyBorder="1" applyAlignment="1">
      <alignment horizontal="center"/>
    </xf>
    <xf numFmtId="2" fontId="8" fillId="0" borderId="22" xfId="0" applyNumberFormat="1" applyFont="1" applyBorder="1"/>
    <xf numFmtId="2" fontId="8" fillId="0" borderId="21" xfId="0" applyNumberFormat="1" applyFont="1" applyBorder="1"/>
    <xf numFmtId="164" fontId="5" fillId="0" borderId="37" xfId="0" applyNumberFormat="1" applyFont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0" fillId="0" borderId="20" xfId="0" applyBorder="1"/>
    <xf numFmtId="0" fontId="6" fillId="0" borderId="0" xfId="0" applyFont="1"/>
    <xf numFmtId="164" fontId="5" fillId="0" borderId="1" xfId="0" applyNumberFormat="1" applyFont="1" applyBorder="1"/>
    <xf numFmtId="164" fontId="0" fillId="0" borderId="42" xfId="0" applyNumberFormat="1" applyBorder="1"/>
    <xf numFmtId="0" fontId="0" fillId="0" borderId="45" xfId="0" applyBorder="1"/>
    <xf numFmtId="3" fontId="6" fillId="0" borderId="0" xfId="0" applyNumberFormat="1" applyFont="1"/>
    <xf numFmtId="0" fontId="0" fillId="0" borderId="43" xfId="0" applyBorder="1"/>
    <xf numFmtId="6" fontId="8" fillId="0" borderId="0" xfId="0" applyNumberFormat="1" applyFont="1" applyAlignment="1">
      <alignment horizontal="righ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9" xfId="0" applyBorder="1"/>
    <xf numFmtId="3" fontId="0" fillId="0" borderId="20" xfId="0" applyNumberFormat="1" applyBorder="1"/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3" fontId="0" fillId="0" borderId="32" xfId="0" applyNumberFormat="1" applyBorder="1"/>
    <xf numFmtId="0" fontId="0" fillId="0" borderId="36" xfId="0" applyBorder="1"/>
    <xf numFmtId="3" fontId="0" fillId="0" borderId="34" xfId="0" applyNumberFormat="1" applyBorder="1"/>
    <xf numFmtId="0" fontId="0" fillId="0" borderId="34" xfId="0" applyBorder="1"/>
    <xf numFmtId="3" fontId="0" fillId="0" borderId="0" xfId="0" applyNumberFormat="1"/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4" xfId="0" applyNumberFormat="1" applyBorder="1"/>
    <xf numFmtId="4" fontId="0" fillId="0" borderId="19" xfId="0" applyNumberFormat="1" applyBorder="1"/>
    <xf numFmtId="4" fontId="0" fillId="0" borderId="2" xfId="0" applyNumberFormat="1" applyBorder="1"/>
    <xf numFmtId="4" fontId="0" fillId="0" borderId="3" xfId="0" applyNumberFormat="1" applyBorder="1"/>
    <xf numFmtId="0" fontId="9" fillId="2" borderId="38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/>
    </xf>
    <xf numFmtId="0" fontId="9" fillId="2" borderId="52" xfId="0" applyFont="1" applyFill="1" applyBorder="1" applyAlignment="1">
      <alignment horizontal="center" vertical="center"/>
    </xf>
    <xf numFmtId="0" fontId="13" fillId="2" borderId="60" xfId="0" applyFont="1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9" fillId="2" borderId="66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9" fillId="2" borderId="72" xfId="0" applyFont="1" applyFill="1" applyBorder="1" applyAlignment="1">
      <alignment horizontal="center"/>
    </xf>
    <xf numFmtId="0" fontId="9" fillId="2" borderId="75" xfId="0" applyFont="1" applyFill="1" applyBorder="1" applyAlignment="1">
      <alignment horizontal="center"/>
    </xf>
    <xf numFmtId="0" fontId="9" fillId="2" borderId="76" xfId="0" applyFont="1" applyFill="1" applyBorder="1" applyAlignment="1">
      <alignment horizontal="center"/>
    </xf>
    <xf numFmtId="0" fontId="9" fillId="2" borderId="79" xfId="0" applyFont="1" applyFill="1" applyBorder="1" applyAlignment="1">
      <alignment horizontal="center"/>
    </xf>
    <xf numFmtId="0" fontId="9" fillId="2" borderId="80" xfId="0" applyFont="1" applyFill="1" applyBorder="1" applyAlignment="1">
      <alignment horizontal="center"/>
    </xf>
    <xf numFmtId="3" fontId="0" fillId="0" borderId="24" xfId="0" applyNumberFormat="1" applyBorder="1"/>
    <xf numFmtId="3" fontId="10" fillId="0" borderId="24" xfId="0" applyNumberFormat="1" applyFont="1" applyBorder="1"/>
    <xf numFmtId="3" fontId="0" fillId="0" borderId="27" xfId="0" applyNumberFormat="1" applyBorder="1"/>
    <xf numFmtId="2" fontId="0" fillId="0" borderId="24" xfId="0" applyNumberFormat="1" applyBorder="1" applyAlignment="1">
      <alignment horizontal="center"/>
    </xf>
    <xf numFmtId="0" fontId="9" fillId="2" borderId="82" xfId="0" applyFont="1" applyFill="1" applyBorder="1" applyAlignment="1">
      <alignment horizontal="center"/>
    </xf>
    <xf numFmtId="3" fontId="8" fillId="0" borderId="31" xfId="0" applyNumberFormat="1" applyFont="1" applyBorder="1"/>
    <xf numFmtId="2" fontId="8" fillId="0" borderId="31" xfId="0" applyNumberFormat="1" applyFont="1" applyBorder="1"/>
    <xf numFmtId="3" fontId="0" fillId="0" borderId="33" xfId="0" applyNumberFormat="1" applyBorder="1"/>
    <xf numFmtId="3" fontId="8" fillId="0" borderId="31" xfId="0" applyNumberFormat="1" applyFon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8" fillId="0" borderId="31" xfId="0" applyNumberFormat="1" applyFont="1" applyBorder="1" applyAlignment="1">
      <alignment horizontal="center"/>
    </xf>
    <xf numFmtId="2" fontId="0" fillId="0" borderId="33" xfId="0" applyNumberFormat="1" applyBorder="1"/>
    <xf numFmtId="2" fontId="0" fillId="0" borderId="24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49" xfId="0" applyNumberFormat="1" applyBorder="1"/>
    <xf numFmtId="4" fontId="0" fillId="0" borderId="47" xfId="0" applyNumberFormat="1" applyBorder="1"/>
    <xf numFmtId="4" fontId="0" fillId="0" borderId="48" xfId="0" applyNumberFormat="1" applyBorder="1"/>
    <xf numFmtId="4" fontId="0" fillId="0" borderId="49" xfId="0" applyNumberFormat="1" applyBorder="1"/>
    <xf numFmtId="0" fontId="9" fillId="2" borderId="58" xfId="0" applyFont="1" applyFill="1" applyBorder="1" applyAlignment="1">
      <alignment horizontal="center"/>
    </xf>
    <xf numFmtId="0" fontId="9" fillId="2" borderId="83" xfId="0" applyFont="1" applyFill="1" applyBorder="1" applyAlignment="1">
      <alignment horizontal="center"/>
    </xf>
    <xf numFmtId="0" fontId="8" fillId="0" borderId="2" xfId="0" applyFont="1" applyBorder="1"/>
    <xf numFmtId="3" fontId="8" fillId="0" borderId="7" xfId="0" applyNumberFormat="1" applyFont="1" applyBorder="1"/>
    <xf numFmtId="3" fontId="8" fillId="0" borderId="35" xfId="0" applyNumberFormat="1" applyFont="1" applyBorder="1"/>
    <xf numFmtId="164" fontId="5" fillId="0" borderId="8" xfId="0" applyNumberFormat="1" applyFont="1" applyBorder="1"/>
    <xf numFmtId="164" fontId="5" fillId="0" borderId="14" xfId="0" applyNumberFormat="1" applyFont="1" applyBorder="1"/>
    <xf numFmtId="0" fontId="9" fillId="2" borderId="5" xfId="0" applyFont="1" applyFill="1" applyBorder="1" applyAlignment="1">
      <alignment horizontal="center"/>
    </xf>
    <xf numFmtId="3" fontId="0" fillId="0" borderId="6" xfId="0" applyNumberFormat="1" applyBorder="1"/>
    <xf numFmtId="3" fontId="0" fillId="0" borderId="84" xfId="0" applyNumberFormat="1" applyBorder="1"/>
    <xf numFmtId="3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18" xfId="0" applyBorder="1"/>
    <xf numFmtId="4" fontId="0" fillId="0" borderId="6" xfId="0" applyNumberFormat="1" applyBorder="1"/>
    <xf numFmtId="4" fontId="0" fillId="0" borderId="84" xfId="0" applyNumberFormat="1" applyBorder="1"/>
    <xf numFmtId="0" fontId="9" fillId="2" borderId="6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0" borderId="20" xfId="0" applyFont="1" applyBorder="1"/>
    <xf numFmtId="0" fontId="10" fillId="0" borderId="14" xfId="0" applyFont="1" applyBorder="1"/>
    <xf numFmtId="0" fontId="14" fillId="0" borderId="19" xfId="0" applyFont="1" applyBorder="1"/>
    <xf numFmtId="3" fontId="10" fillId="0" borderId="19" xfId="0" applyNumberFormat="1" applyFont="1" applyBorder="1"/>
    <xf numFmtId="3" fontId="10" fillId="0" borderId="33" xfId="0" applyNumberFormat="1" applyFont="1" applyBorder="1"/>
    <xf numFmtId="164" fontId="17" fillId="0" borderId="18" xfId="0" applyNumberFormat="1" applyFont="1" applyBorder="1"/>
    <xf numFmtId="0" fontId="10" fillId="0" borderId="1" xfId="0" applyFont="1" applyBorder="1"/>
    <xf numFmtId="0" fontId="10" fillId="0" borderId="4" xfId="0" applyFont="1" applyBorder="1"/>
    <xf numFmtId="0" fontId="10" fillId="0" borderId="5" xfId="0" applyFont="1" applyBorder="1"/>
    <xf numFmtId="164" fontId="17" fillId="0" borderId="17" xfId="0" applyNumberFormat="1" applyFont="1" applyBorder="1"/>
    <xf numFmtId="2" fontId="5" fillId="0" borderId="3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2" fontId="17" fillId="0" borderId="24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5" fillId="0" borderId="31" xfId="0" applyNumberFormat="1" applyFont="1" applyBorder="1" applyAlignment="1">
      <alignment horizontal="center"/>
    </xf>
    <xf numFmtId="2" fontId="17" fillId="0" borderId="3" xfId="0" applyNumberFormat="1" applyFont="1" applyBorder="1" applyAlignment="1">
      <alignment horizontal="center"/>
    </xf>
    <xf numFmtId="2" fontId="17" fillId="0" borderId="27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36" xfId="0" applyNumberFormat="1" applyBorder="1"/>
    <xf numFmtId="4" fontId="0" fillId="0" borderId="32" xfId="0" applyNumberFormat="1" applyBorder="1"/>
    <xf numFmtId="4" fontId="0" fillId="0" borderId="34" xfId="0" applyNumberFormat="1" applyBorder="1"/>
    <xf numFmtId="4" fontId="0" fillId="0" borderId="35" xfId="0" applyNumberFormat="1" applyBorder="1"/>
    <xf numFmtId="4" fontId="0" fillId="0" borderId="36" xfId="0" applyNumberFormat="1" applyBorder="1"/>
    <xf numFmtId="0" fontId="5" fillId="0" borderId="6" xfId="0" applyFont="1" applyBorder="1" applyAlignment="1">
      <alignment horizontal="center"/>
    </xf>
    <xf numFmtId="3" fontId="0" fillId="0" borderId="88" xfId="0" applyNumberFormat="1" applyBorder="1"/>
    <xf numFmtId="3" fontId="0" fillId="0" borderId="89" xfId="0" applyNumberFormat="1" applyBorder="1"/>
    <xf numFmtId="3" fontId="0" fillId="0" borderId="90" xfId="0" applyNumberFormat="1" applyBorder="1"/>
    <xf numFmtId="0" fontId="8" fillId="0" borderId="0" xfId="0" applyFont="1" applyAlignment="1">
      <alignment horizontal="right"/>
    </xf>
    <xf numFmtId="164" fontId="17" fillId="0" borderId="28" xfId="0" applyNumberFormat="1" applyFont="1" applyBorder="1"/>
    <xf numFmtId="164" fontId="17" fillId="0" borderId="14" xfId="0" applyNumberFormat="1" applyFont="1" applyBorder="1"/>
    <xf numFmtId="164" fontId="17" fillId="0" borderId="5" xfId="0" applyNumberFormat="1" applyFont="1" applyBorder="1"/>
    <xf numFmtId="164" fontId="17" fillId="0" borderId="1" xfId="0" applyNumberFormat="1" applyFont="1" applyBorder="1"/>
    <xf numFmtId="3" fontId="0" fillId="0" borderId="25" xfId="0" applyNumberFormat="1" applyBorder="1"/>
    <xf numFmtId="3" fontId="10" fillId="0" borderId="15" xfId="0" applyNumberFormat="1" applyFont="1" applyBorder="1"/>
    <xf numFmtId="3" fontId="10" fillId="0" borderId="81" xfId="0" applyNumberFormat="1" applyFont="1" applyBorder="1"/>
    <xf numFmtId="3" fontId="8" fillId="0" borderId="3" xfId="0" applyNumberFormat="1" applyFont="1" applyBorder="1"/>
    <xf numFmtId="164" fontId="10" fillId="4" borderId="2" xfId="0" applyNumberFormat="1" applyFont="1" applyFill="1" applyBorder="1"/>
    <xf numFmtId="164" fontId="10" fillId="4" borderId="24" xfId="0" applyNumberFormat="1" applyFont="1" applyFill="1" applyBorder="1"/>
    <xf numFmtId="164" fontId="10" fillId="4" borderId="12" xfId="0" applyNumberFormat="1" applyFont="1" applyFill="1" applyBorder="1"/>
    <xf numFmtId="164" fontId="10" fillId="4" borderId="25" xfId="0" applyNumberFormat="1" applyFont="1" applyFill="1" applyBorder="1"/>
    <xf numFmtId="164" fontId="10" fillId="4" borderId="15" xfId="0" applyNumberFormat="1" applyFont="1" applyFill="1" applyBorder="1"/>
    <xf numFmtId="164" fontId="10" fillId="4" borderId="81" xfId="0" applyNumberFormat="1" applyFont="1" applyFill="1" applyBorder="1"/>
    <xf numFmtId="164" fontId="10" fillId="4" borderId="3" xfId="0" applyNumberFormat="1" applyFont="1" applyFill="1" applyBorder="1"/>
    <xf numFmtId="164" fontId="10" fillId="4" borderId="27" xfId="0" applyNumberFormat="1" applyFont="1" applyFill="1" applyBorder="1"/>
    <xf numFmtId="164" fontId="14" fillId="4" borderId="3" xfId="0" applyNumberFormat="1" applyFont="1" applyFill="1" applyBorder="1"/>
    <xf numFmtId="164" fontId="14" fillId="4" borderId="27" xfId="0" applyNumberFormat="1" applyFont="1" applyFill="1" applyBorder="1"/>
    <xf numFmtId="3" fontId="10" fillId="0" borderId="12" xfId="0" applyNumberFormat="1" applyFont="1" applyBorder="1"/>
    <xf numFmtId="3" fontId="10" fillId="0" borderId="25" xfId="0" applyNumberFormat="1" applyFont="1" applyBorder="1"/>
    <xf numFmtId="3" fontId="8" fillId="0" borderId="27" xfId="0" applyNumberFormat="1" applyFont="1" applyBorder="1"/>
    <xf numFmtId="164" fontId="18" fillId="4" borderId="2" xfId="0" applyNumberFormat="1" applyFont="1" applyFill="1" applyBorder="1"/>
    <xf numFmtId="164" fontId="18" fillId="4" borderId="24" xfId="0" applyNumberFormat="1" applyFont="1" applyFill="1" applyBorder="1"/>
    <xf numFmtId="164" fontId="18" fillId="4" borderId="12" xfId="0" applyNumberFormat="1" applyFont="1" applyFill="1" applyBorder="1"/>
    <xf numFmtId="164" fontId="18" fillId="4" borderId="25" xfId="0" applyNumberFormat="1" applyFont="1" applyFill="1" applyBorder="1"/>
    <xf numFmtId="164" fontId="18" fillId="4" borderId="15" xfId="0" applyNumberFormat="1" applyFont="1" applyFill="1" applyBorder="1"/>
    <xf numFmtId="164" fontId="18" fillId="4" borderId="81" xfId="0" applyNumberFormat="1" applyFont="1" applyFill="1" applyBorder="1"/>
    <xf numFmtId="164" fontId="18" fillId="4" borderId="3" xfId="0" applyNumberFormat="1" applyFont="1" applyFill="1" applyBorder="1"/>
    <xf numFmtId="164" fontId="18" fillId="4" borderId="27" xfId="0" applyNumberFormat="1" applyFont="1" applyFill="1" applyBorder="1"/>
    <xf numFmtId="164" fontId="19" fillId="4" borderId="3" xfId="0" applyNumberFormat="1" applyFont="1" applyFill="1" applyBorder="1"/>
    <xf numFmtId="164" fontId="19" fillId="4" borderId="27" xfId="0" applyNumberFormat="1" applyFont="1" applyFill="1" applyBorder="1"/>
    <xf numFmtId="2" fontId="0" fillId="0" borderId="25" xfId="0" applyNumberFormat="1" applyBorder="1" applyAlignment="1">
      <alignment horizontal="center"/>
    </xf>
    <xf numFmtId="2" fontId="0" fillId="0" borderId="10" xfId="0" applyNumberFormat="1" applyBorder="1"/>
    <xf numFmtId="2" fontId="0" fillId="0" borderId="26" xfId="0" applyNumberFormat="1" applyBorder="1" applyAlignment="1">
      <alignment horizontal="center"/>
    </xf>
    <xf numFmtId="2" fontId="0" fillId="0" borderId="3" xfId="0" applyNumberFormat="1" applyBorder="1"/>
    <xf numFmtId="2" fontId="0" fillId="0" borderId="27" xfId="0" applyNumberFormat="1" applyBorder="1" applyAlignment="1">
      <alignment horizontal="center"/>
    </xf>
    <xf numFmtId="2" fontId="8" fillId="0" borderId="27" xfId="0" applyNumberFormat="1" applyFont="1" applyBorder="1" applyAlignment="1">
      <alignment horizontal="center"/>
    </xf>
    <xf numFmtId="164" fontId="14" fillId="4" borderId="7" xfId="0" applyNumberFormat="1" applyFont="1" applyFill="1" applyBorder="1"/>
    <xf numFmtId="164" fontId="14" fillId="4" borderId="31" xfId="0" applyNumberFormat="1" applyFont="1" applyFill="1" applyBorder="1"/>
    <xf numFmtId="164" fontId="10" fillId="4" borderId="19" xfId="0" applyNumberFormat="1" applyFont="1" applyFill="1" applyBorder="1"/>
    <xf numFmtId="164" fontId="10" fillId="4" borderId="33" xfId="0" applyNumberFormat="1" applyFont="1" applyFill="1" applyBorder="1"/>
    <xf numFmtId="164" fontId="10" fillId="4" borderId="0" xfId="0" applyNumberFormat="1" applyFont="1" applyFill="1"/>
    <xf numFmtId="164" fontId="18" fillId="4" borderId="0" xfId="0" applyNumberFormat="1" applyFont="1" applyFill="1"/>
    <xf numFmtId="164" fontId="10" fillId="4" borderId="4" xfId="0" applyNumberFormat="1" applyFont="1" applyFill="1" applyBorder="1"/>
    <xf numFmtId="164" fontId="10" fillId="4" borderId="20" xfId="0" applyNumberFormat="1" applyFont="1" applyFill="1" applyBorder="1"/>
    <xf numFmtId="164" fontId="14" fillId="4" borderId="6" xfId="0" applyNumberFormat="1" applyFont="1" applyFill="1" applyBorder="1" applyAlignment="1">
      <alignment horizontal="center"/>
    </xf>
    <xf numFmtId="164" fontId="14" fillId="4" borderId="31" xfId="0" applyNumberFormat="1" applyFont="1" applyFill="1" applyBorder="1" applyAlignment="1">
      <alignment horizontal="center"/>
    </xf>
    <xf numFmtId="9" fontId="14" fillId="4" borderId="7" xfId="0" applyNumberFormat="1" applyFont="1" applyFill="1" applyBorder="1"/>
    <xf numFmtId="9" fontId="14" fillId="4" borderId="31" xfId="0" applyNumberFormat="1" applyFont="1" applyFill="1" applyBorder="1"/>
    <xf numFmtId="164" fontId="14" fillId="4" borderId="6" xfId="0" applyNumberFormat="1" applyFont="1" applyFill="1" applyBorder="1"/>
    <xf numFmtId="164" fontId="18" fillId="4" borderId="33" xfId="0" applyNumberFormat="1" applyFont="1" applyFill="1" applyBorder="1"/>
    <xf numFmtId="164" fontId="19" fillId="4" borderId="7" xfId="0" applyNumberFormat="1" applyFont="1" applyFill="1" applyBorder="1"/>
    <xf numFmtId="164" fontId="19" fillId="4" borderId="31" xfId="0" applyNumberFormat="1" applyFont="1" applyFill="1" applyBorder="1"/>
    <xf numFmtId="6" fontId="9" fillId="2" borderId="5" xfId="0" applyNumberFormat="1" applyFont="1" applyFill="1" applyBorder="1" applyAlignment="1">
      <alignment horizontal="center"/>
    </xf>
    <xf numFmtId="6" fontId="9" fillId="2" borderId="61" xfId="0" applyNumberFormat="1" applyFont="1" applyFill="1" applyBorder="1" applyAlignment="1">
      <alignment horizontal="center"/>
    </xf>
    <xf numFmtId="0" fontId="9" fillId="2" borderId="92" xfId="0" applyFont="1" applyFill="1" applyBorder="1" applyAlignment="1">
      <alignment horizontal="center" vertical="center"/>
    </xf>
    <xf numFmtId="0" fontId="9" fillId="2" borderId="93" xfId="0" applyFont="1" applyFill="1" applyBorder="1" applyAlignment="1">
      <alignment horizontal="center"/>
    </xf>
    <xf numFmtId="0" fontId="9" fillId="2" borderId="94" xfId="0" applyFont="1" applyFill="1" applyBorder="1" applyAlignment="1">
      <alignment horizontal="center"/>
    </xf>
    <xf numFmtId="0" fontId="7" fillId="0" borderId="0" xfId="1" applyFill="1"/>
    <xf numFmtId="6" fontId="9" fillId="2" borderId="62" xfId="0" applyNumberFormat="1" applyFont="1" applyFill="1" applyBorder="1" applyAlignment="1">
      <alignment horizontal="center"/>
    </xf>
    <xf numFmtId="164" fontId="14" fillId="4" borderId="35" xfId="0" applyNumberFormat="1" applyFont="1" applyFill="1" applyBorder="1"/>
    <xf numFmtId="0" fontId="17" fillId="0" borderId="0" xfId="0" applyFont="1"/>
    <xf numFmtId="0" fontId="9" fillId="2" borderId="59" xfId="0" applyFont="1" applyFill="1" applyBorder="1" applyAlignment="1">
      <alignment horizontal="center"/>
    </xf>
    <xf numFmtId="165" fontId="0" fillId="0" borderId="0" xfId="0" applyNumberFormat="1"/>
    <xf numFmtId="0" fontId="9" fillId="0" borderId="52" xfId="0" applyFont="1" applyBorder="1" applyAlignment="1">
      <alignment vertical="center"/>
    </xf>
    <xf numFmtId="3" fontId="0" fillId="0" borderId="86" xfId="0" applyNumberFormat="1" applyBorder="1"/>
    <xf numFmtId="164" fontId="0" fillId="0" borderId="34" xfId="0" applyNumberFormat="1" applyBorder="1"/>
    <xf numFmtId="164" fontId="5" fillId="0" borderId="48" xfId="0" applyNumberFormat="1" applyFont="1" applyBorder="1"/>
    <xf numFmtId="164" fontId="5" fillId="0" borderId="85" xfId="0" applyNumberFormat="1" applyFont="1" applyBorder="1"/>
    <xf numFmtId="164" fontId="5" fillId="0" borderId="24" xfId="0" applyNumberFormat="1" applyFont="1" applyBorder="1"/>
    <xf numFmtId="164" fontId="5" fillId="0" borderId="49" xfId="0" applyNumberFormat="1" applyFont="1" applyBorder="1"/>
    <xf numFmtId="164" fontId="5" fillId="0" borderId="87" xfId="0" applyNumberFormat="1" applyFont="1" applyBorder="1"/>
    <xf numFmtId="164" fontId="5" fillId="0" borderId="27" xfId="0" applyNumberFormat="1" applyFont="1" applyBorder="1"/>
    <xf numFmtId="3" fontId="0" fillId="0" borderId="85" xfId="0" applyNumberFormat="1" applyBorder="1"/>
    <xf numFmtId="164" fontId="0" fillId="0" borderId="43" xfId="0" applyNumberFormat="1" applyBorder="1"/>
    <xf numFmtId="164" fontId="0" fillId="0" borderId="44" xfId="0" applyNumberFormat="1" applyBorder="1"/>
    <xf numFmtId="164" fontId="0" fillId="0" borderId="46" xfId="0" applyNumberFormat="1" applyBorder="1"/>
    <xf numFmtId="0" fontId="6" fillId="0" borderId="0" xfId="0" applyFont="1" applyAlignment="1">
      <alignment horizontal="center"/>
    </xf>
    <xf numFmtId="164" fontId="5" fillId="0" borderId="0" xfId="0" applyNumberFormat="1" applyFont="1"/>
    <xf numFmtId="164" fontId="5" fillId="0" borderId="4" xfId="0" applyNumberFormat="1" applyFont="1" applyBorder="1"/>
    <xf numFmtId="6" fontId="8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3" fillId="0" borderId="0" xfId="0" applyFont="1"/>
    <xf numFmtId="0" fontId="9" fillId="0" borderId="7" xfId="0" applyFont="1" applyBorder="1" applyAlignment="1">
      <alignment horizontal="center"/>
    </xf>
    <xf numFmtId="0" fontId="13" fillId="0" borderId="7" xfId="0" applyFont="1" applyBorder="1"/>
    <xf numFmtId="0" fontId="9" fillId="0" borderId="88" xfId="0" applyFont="1" applyBorder="1" applyAlignment="1">
      <alignment horizontal="center"/>
    </xf>
    <xf numFmtId="166" fontId="0" fillId="0" borderId="0" xfId="0" applyNumberFormat="1"/>
    <xf numFmtId="0" fontId="9" fillId="2" borderId="38" xfId="0" applyFont="1" applyFill="1" applyBorder="1" applyAlignment="1">
      <alignment horizontal="center" vertical="center" wrapText="1"/>
    </xf>
    <xf numFmtId="0" fontId="9" fillId="2" borderId="97" xfId="0" applyFont="1" applyFill="1" applyBorder="1" applyAlignment="1">
      <alignment horizontal="center" wrapText="1"/>
    </xf>
    <xf numFmtId="164" fontId="5" fillId="0" borderId="87" xfId="0" applyNumberFormat="1" applyFont="1" applyBorder="1" applyAlignment="1">
      <alignment horizontal="center"/>
    </xf>
    <xf numFmtId="0" fontId="9" fillId="2" borderId="38" xfId="0" applyFont="1" applyFill="1" applyBorder="1" applyAlignment="1">
      <alignment horizontal="center" wrapText="1"/>
    </xf>
    <xf numFmtId="0" fontId="6" fillId="0" borderId="24" xfId="0" applyFont="1" applyBorder="1"/>
    <xf numFmtId="4" fontId="0" fillId="0" borderId="24" xfId="0" applyNumberFormat="1" applyBorder="1"/>
    <xf numFmtId="4" fontId="0" fillId="0" borderId="27" xfId="0" applyNumberFormat="1" applyBorder="1"/>
    <xf numFmtId="0" fontId="6" fillId="0" borderId="28" xfId="0" applyFont="1" applyBorder="1"/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/>
    <xf numFmtId="3" fontId="8" fillId="0" borderId="4" xfId="0" applyNumberFormat="1" applyFont="1" applyBorder="1"/>
    <xf numFmtId="3" fontId="0" fillId="0" borderId="9" xfId="0" applyNumberFormat="1" applyBorder="1"/>
    <xf numFmtId="3" fontId="0" fillId="0" borderId="98" xfId="0" applyNumberFormat="1" applyBorder="1"/>
    <xf numFmtId="1" fontId="0" fillId="0" borderId="2" xfId="0" applyNumberFormat="1" applyBorder="1"/>
    <xf numFmtId="1" fontId="0" fillId="0" borderId="24" xfId="0" applyNumberFormat="1" applyBorder="1"/>
    <xf numFmtId="1" fontId="0" fillId="0" borderId="15" xfId="0" applyNumberFormat="1" applyBorder="1"/>
    <xf numFmtId="1" fontId="0" fillId="0" borderId="81" xfId="0" applyNumberFormat="1" applyBorder="1"/>
    <xf numFmtId="1" fontId="0" fillId="0" borderId="3" xfId="0" applyNumberFormat="1" applyBorder="1"/>
    <xf numFmtId="1" fontId="0" fillId="0" borderId="27" xfId="0" applyNumberFormat="1" applyBorder="1"/>
    <xf numFmtId="164" fontId="5" fillId="0" borderId="100" xfId="0" applyNumberFormat="1" applyFont="1" applyBorder="1"/>
    <xf numFmtId="2" fontId="0" fillId="0" borderId="15" xfId="0" applyNumberFormat="1" applyBorder="1"/>
    <xf numFmtId="2" fontId="0" fillId="0" borderId="81" xfId="0" applyNumberFormat="1" applyBorder="1" applyAlignment="1">
      <alignment horizontal="center"/>
    </xf>
    <xf numFmtId="3" fontId="0" fillId="0" borderId="101" xfId="0" applyNumberFormat="1" applyBorder="1"/>
    <xf numFmtId="3" fontId="0" fillId="0" borderId="102" xfId="0" applyNumberFormat="1" applyBorder="1"/>
    <xf numFmtId="0" fontId="9" fillId="2" borderId="103" xfId="0" applyFont="1" applyFill="1" applyBorder="1" applyAlignment="1">
      <alignment horizontal="center"/>
    </xf>
    <xf numFmtId="3" fontId="0" fillId="0" borderId="104" xfId="0" applyNumberFormat="1" applyBorder="1"/>
    <xf numFmtId="3" fontId="0" fillId="0" borderId="105" xfId="0" applyNumberFormat="1" applyBorder="1"/>
    <xf numFmtId="3" fontId="0" fillId="0" borderId="106" xfId="0" applyNumberFormat="1" applyBorder="1"/>
    <xf numFmtId="164" fontId="0" fillId="4" borderId="0" xfId="0" applyNumberFormat="1" applyFill="1"/>
    <xf numFmtId="3" fontId="10" fillId="0" borderId="20" xfId="0" applyNumberFormat="1" applyFont="1" applyBorder="1"/>
    <xf numFmtId="164" fontId="5" fillId="0" borderId="6" xfId="0" applyNumberFormat="1" applyFont="1" applyBorder="1"/>
    <xf numFmtId="164" fontId="17" fillId="0" borderId="2" xfId="0" applyNumberFormat="1" applyFont="1" applyBorder="1"/>
    <xf numFmtId="164" fontId="17" fillId="0" borderId="6" xfId="0" applyNumberFormat="1" applyFont="1" applyBorder="1"/>
    <xf numFmtId="164" fontId="17" fillId="0" borderId="8" xfId="0" applyNumberFormat="1" applyFont="1" applyBorder="1"/>
    <xf numFmtId="164" fontId="5" fillId="0" borderId="84" xfId="0" applyNumberFormat="1" applyFont="1" applyBorder="1"/>
    <xf numFmtId="164" fontId="17" fillId="0" borderId="48" xfId="0" applyNumberFormat="1" applyFont="1" applyBorder="1"/>
    <xf numFmtId="164" fontId="17" fillId="0" borderId="84" xfId="0" applyNumberFormat="1" applyFont="1" applyBorder="1"/>
    <xf numFmtId="164" fontId="17" fillId="0" borderId="3" xfId="0" applyNumberFormat="1" applyFont="1" applyBorder="1"/>
    <xf numFmtId="164" fontId="17" fillId="0" borderId="49" xfId="0" applyNumberFormat="1" applyFont="1" applyBorder="1"/>
    <xf numFmtId="164" fontId="8" fillId="4" borderId="6" xfId="0" applyNumberFormat="1" applyFont="1" applyFill="1" applyBorder="1"/>
    <xf numFmtId="164" fontId="8" fillId="4" borderId="8" xfId="0" applyNumberFormat="1" applyFont="1" applyFill="1" applyBorder="1"/>
    <xf numFmtId="164" fontId="0" fillId="4" borderId="19" xfId="0" applyNumberFormat="1" applyFill="1" applyBorder="1"/>
    <xf numFmtId="164" fontId="0" fillId="4" borderId="14" xfId="0" applyNumberFormat="1" applyFill="1" applyBorder="1"/>
    <xf numFmtId="164" fontId="8" fillId="4" borderId="7" xfId="0" applyNumberFormat="1" applyFont="1" applyFill="1" applyBorder="1"/>
    <xf numFmtId="164" fontId="0" fillId="4" borderId="20" xfId="0" applyNumberFormat="1" applyFill="1" applyBorder="1"/>
    <xf numFmtId="3" fontId="8" fillId="0" borderId="84" xfId="0" applyNumberFormat="1" applyFont="1" applyBorder="1"/>
    <xf numFmtId="3" fontId="10" fillId="0" borderId="48" xfId="0" applyNumberFormat="1" applyFont="1" applyBorder="1"/>
    <xf numFmtId="3" fontId="10" fillId="0" borderId="47" xfId="0" applyNumberFormat="1" applyFont="1" applyBorder="1"/>
    <xf numFmtId="164" fontId="8" fillId="4" borderId="84" xfId="0" applyNumberFormat="1" applyFont="1" applyFill="1" applyBorder="1"/>
    <xf numFmtId="164" fontId="0" fillId="4" borderId="47" xfId="0" applyNumberFormat="1" applyFill="1" applyBorder="1"/>
    <xf numFmtId="164" fontId="0" fillId="4" borderId="2" xfId="0" applyNumberFormat="1" applyFill="1" applyBorder="1"/>
    <xf numFmtId="164" fontId="0" fillId="4" borderId="48" xfId="0" applyNumberFormat="1" applyFill="1" applyBorder="1"/>
    <xf numFmtId="164" fontId="0" fillId="4" borderId="1" xfId="0" applyNumberFormat="1" applyFill="1" applyBorder="1"/>
    <xf numFmtId="164" fontId="0" fillId="4" borderId="3" xfId="0" applyNumberFormat="1" applyFill="1" applyBorder="1"/>
    <xf numFmtId="164" fontId="0" fillId="4" borderId="49" xfId="0" applyNumberFormat="1" applyFill="1" applyBorder="1"/>
    <xf numFmtId="164" fontId="0" fillId="4" borderId="5" xfId="0" applyNumberFormat="1" applyFill="1" applyBorder="1"/>
    <xf numFmtId="164" fontId="0" fillId="4" borderId="4" xfId="0" applyNumberFormat="1" applyFill="1" applyBorder="1"/>
    <xf numFmtId="0" fontId="9" fillId="2" borderId="113" xfId="0" applyFont="1" applyFill="1" applyBorder="1" applyAlignment="1">
      <alignment horizontal="center"/>
    </xf>
    <xf numFmtId="0" fontId="9" fillId="2" borderId="50" xfId="0" applyFont="1" applyFill="1" applyBorder="1" applyAlignment="1">
      <alignment horizontal="center"/>
    </xf>
    <xf numFmtId="0" fontId="9" fillId="2" borderId="97" xfId="0" applyFont="1" applyFill="1" applyBorder="1" applyAlignment="1">
      <alignment horizontal="center"/>
    </xf>
    <xf numFmtId="3" fontId="10" fillId="0" borderId="1" xfId="0" applyNumberFormat="1" applyFont="1" applyBorder="1"/>
    <xf numFmtId="3" fontId="10" fillId="0" borderId="14" xfId="0" applyNumberFormat="1" applyFont="1" applyBorder="1"/>
    <xf numFmtId="3" fontId="10" fillId="0" borderId="0" xfId="0" applyNumberFormat="1" applyFont="1"/>
    <xf numFmtId="4" fontId="8" fillId="0" borderId="6" xfId="0" applyNumberFormat="1" applyFont="1" applyBorder="1"/>
    <xf numFmtId="4" fontId="8" fillId="0" borderId="84" xfId="0" applyNumberFormat="1" applyFont="1" applyBorder="1"/>
    <xf numFmtId="4" fontId="8" fillId="0" borderId="7" xfId="0" applyNumberFormat="1" applyFont="1" applyBorder="1"/>
    <xf numFmtId="4" fontId="8" fillId="0" borderId="8" xfId="0" applyNumberFormat="1" applyFont="1" applyBorder="1"/>
    <xf numFmtId="4" fontId="0" fillId="0" borderId="20" xfId="0" applyNumberFormat="1" applyBorder="1"/>
    <xf numFmtId="4" fontId="0" fillId="0" borderId="1" xfId="0" applyNumberFormat="1" applyBorder="1"/>
    <xf numFmtId="4" fontId="0" fillId="0" borderId="0" xfId="0" applyNumberFormat="1"/>
    <xf numFmtId="164" fontId="5" fillId="0" borderId="117" xfId="0" applyNumberFormat="1" applyFont="1" applyBorder="1"/>
    <xf numFmtId="4" fontId="0" fillId="0" borderId="14" xfId="0" applyNumberFormat="1" applyBorder="1"/>
    <xf numFmtId="4" fontId="0" fillId="0" borderId="4" xfId="0" applyNumberFormat="1" applyBorder="1"/>
    <xf numFmtId="4" fontId="0" fillId="0" borderId="5" xfId="0" applyNumberFormat="1" applyBorder="1"/>
    <xf numFmtId="3" fontId="17" fillId="0" borderId="0" xfId="0" applyNumberFormat="1" applyFont="1"/>
    <xf numFmtId="3" fontId="0" fillId="0" borderId="57" xfId="0" applyNumberFormat="1" applyBorder="1"/>
    <xf numFmtId="3" fontId="0" fillId="0" borderId="99" xfId="0" applyNumberFormat="1" applyBorder="1"/>
    <xf numFmtId="3" fontId="8" fillId="0" borderId="120" xfId="0" applyNumberFormat="1" applyFont="1" applyBorder="1"/>
    <xf numFmtId="3" fontId="5" fillId="0" borderId="7" xfId="0" applyNumberFormat="1" applyFont="1" applyBorder="1"/>
    <xf numFmtId="3" fontId="8" fillId="0" borderId="0" xfId="0" applyNumberFormat="1" applyFont="1"/>
    <xf numFmtId="3" fontId="8" fillId="0" borderId="1" xfId="0" applyNumberFormat="1" applyFont="1" applyBorder="1"/>
    <xf numFmtId="3" fontId="8" fillId="0" borderId="5" xfId="0" applyNumberFormat="1" applyFont="1" applyBorder="1"/>
    <xf numFmtId="3" fontId="5" fillId="0" borderId="1" xfId="0" applyNumberFormat="1" applyFont="1" applyBorder="1"/>
    <xf numFmtId="3" fontId="5" fillId="0" borderId="8" xfId="0" applyNumberFormat="1" applyFont="1" applyBorder="1"/>
    <xf numFmtId="3" fontId="17" fillId="0" borderId="20" xfId="0" applyNumberFormat="1" applyFont="1" applyBorder="1"/>
    <xf numFmtId="3" fontId="8" fillId="0" borderId="14" xfId="0" applyNumberFormat="1" applyFont="1" applyBorder="1"/>
    <xf numFmtId="164" fontId="5" fillId="0" borderId="47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48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84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17" fillId="0" borderId="19" xfId="0" applyNumberFormat="1" applyFont="1" applyBorder="1" applyAlignment="1">
      <alignment horizontal="right"/>
    </xf>
    <xf numFmtId="164" fontId="17" fillId="0" borderId="47" xfId="0" applyNumberFormat="1" applyFont="1" applyBorder="1" applyAlignment="1">
      <alignment horizontal="right"/>
    </xf>
    <xf numFmtId="164" fontId="17" fillId="0" borderId="2" xfId="0" applyNumberFormat="1" applyFont="1" applyBorder="1" applyAlignment="1">
      <alignment horizontal="right"/>
    </xf>
    <xf numFmtId="164" fontId="17" fillId="0" borderId="48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164" fontId="8" fillId="4" borderId="14" xfId="0" applyNumberFormat="1" applyFont="1" applyFill="1" applyBorder="1"/>
    <xf numFmtId="164" fontId="8" fillId="4" borderId="1" xfId="0" applyNumberFormat="1" applyFont="1" applyFill="1" applyBorder="1"/>
    <xf numFmtId="164" fontId="8" fillId="4" borderId="5" xfId="0" applyNumberFormat="1" applyFont="1" applyFill="1" applyBorder="1"/>
    <xf numFmtId="3" fontId="17" fillId="0" borderId="2" xfId="0" applyNumberFormat="1" applyFont="1" applyBorder="1"/>
    <xf numFmtId="2" fontId="0" fillId="0" borderId="1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14" xfId="0" applyNumberFormat="1" applyBorder="1"/>
    <xf numFmtId="0" fontId="9" fillId="2" borderId="122" xfId="0" applyFont="1" applyFill="1" applyBorder="1" applyAlignment="1">
      <alignment horizontal="center"/>
    </xf>
    <xf numFmtId="0" fontId="9" fillId="2" borderId="123" xfId="0" applyFont="1" applyFill="1" applyBorder="1" applyAlignment="1">
      <alignment horizontal="center"/>
    </xf>
    <xf numFmtId="3" fontId="0" fillId="0" borderId="31" xfId="0" applyNumberFormat="1" applyBorder="1"/>
    <xf numFmtId="164" fontId="0" fillId="4" borderId="24" xfId="0" applyNumberFormat="1" applyFill="1" applyBorder="1"/>
    <xf numFmtId="164" fontId="8" fillId="4" borderId="31" xfId="0" applyNumberFormat="1" applyFont="1" applyFill="1" applyBorder="1"/>
    <xf numFmtId="17" fontId="0" fillId="0" borderId="0" xfId="0" applyNumberFormat="1"/>
    <xf numFmtId="0" fontId="8" fillId="0" borderId="31" xfId="0" applyFont="1" applyBorder="1"/>
    <xf numFmtId="3" fontId="0" fillId="0" borderId="126" xfId="0" applyNumberFormat="1" applyBorder="1"/>
    <xf numFmtId="0" fontId="8" fillId="0" borderId="30" xfId="0" applyFont="1" applyBorder="1" applyAlignment="1">
      <alignment horizontal="center"/>
    </xf>
    <xf numFmtId="4" fontId="9" fillId="2" borderId="38" xfId="0" applyNumberFormat="1" applyFont="1" applyFill="1" applyBorder="1" applyAlignment="1">
      <alignment horizontal="center"/>
    </xf>
    <xf numFmtId="4" fontId="9" fillId="2" borderId="83" xfId="0" applyNumberFormat="1" applyFont="1" applyFill="1" applyBorder="1" applyAlignment="1">
      <alignment horizontal="center"/>
    </xf>
    <xf numFmtId="4" fontId="9" fillId="2" borderId="39" xfId="0" applyNumberFormat="1" applyFont="1" applyFill="1" applyBorder="1" applyAlignment="1">
      <alignment horizontal="center"/>
    </xf>
    <xf numFmtId="4" fontId="9" fillId="2" borderId="113" xfId="0" applyNumberFormat="1" applyFont="1" applyFill="1" applyBorder="1" applyAlignment="1">
      <alignment horizontal="center"/>
    </xf>
    <xf numFmtId="4" fontId="9" fillId="2" borderId="50" xfId="0" applyNumberFormat="1" applyFont="1" applyFill="1" applyBorder="1" applyAlignment="1">
      <alignment horizontal="center"/>
    </xf>
    <xf numFmtId="4" fontId="9" fillId="2" borderId="97" xfId="0" applyNumberFormat="1" applyFont="1" applyFill="1" applyBorder="1" applyAlignment="1">
      <alignment horizontal="center"/>
    </xf>
    <xf numFmtId="0" fontId="10" fillId="0" borderId="12" xfId="0" applyFont="1" applyFill="1" applyBorder="1"/>
    <xf numFmtId="0" fontId="10" fillId="0" borderId="9" xfId="0" applyFont="1" applyFill="1" applyBorder="1"/>
    <xf numFmtId="3" fontId="0" fillId="0" borderId="12" xfId="0" applyNumberFormat="1" applyFill="1" applyBorder="1"/>
    <xf numFmtId="3" fontId="0" fillId="0" borderId="25" xfId="0" applyNumberFormat="1" applyFill="1" applyBorder="1"/>
    <xf numFmtId="164" fontId="5" fillId="0" borderId="23" xfId="0" applyNumberFormat="1" applyFont="1" applyFill="1" applyBorder="1"/>
    <xf numFmtId="0" fontId="0" fillId="0" borderId="0" xfId="0" applyFill="1"/>
    <xf numFmtId="3" fontId="10" fillId="0" borderId="12" xfId="0" applyNumberFormat="1" applyFont="1" applyFill="1" applyBorder="1"/>
    <xf numFmtId="3" fontId="10" fillId="0" borderId="25" xfId="0" applyNumberFormat="1" applyFont="1" applyFill="1" applyBorder="1"/>
    <xf numFmtId="2" fontId="0" fillId="0" borderId="12" xfId="0" applyNumberFormat="1" applyFill="1" applyBorder="1"/>
    <xf numFmtId="2" fontId="0" fillId="0" borderId="25" xfId="0" applyNumberFormat="1" applyFill="1" applyBorder="1" applyAlignment="1">
      <alignment horizontal="center"/>
    </xf>
    <xf numFmtId="164" fontId="0" fillId="0" borderId="0" xfId="0" applyNumberFormat="1" applyFill="1"/>
    <xf numFmtId="4" fontId="0" fillId="0" borderId="7" xfId="0" applyNumberFormat="1" applyBorder="1"/>
    <xf numFmtId="4" fontId="0" fillId="0" borderId="8" xfId="0" applyNumberFormat="1" applyBorder="1"/>
    <xf numFmtId="3" fontId="0" fillId="0" borderId="8" xfId="0" applyNumberFormat="1" applyBorder="1"/>
    <xf numFmtId="165" fontId="5" fillId="0" borderId="0" xfId="0" applyNumberFormat="1" applyFont="1" applyFill="1" applyBorder="1"/>
    <xf numFmtId="3" fontId="0" fillId="0" borderId="0" xfId="0" applyNumberFormat="1" applyBorder="1"/>
    <xf numFmtId="164" fontId="17" fillId="0" borderId="36" xfId="0" applyNumberFormat="1" applyFont="1" applyBorder="1"/>
    <xf numFmtId="0" fontId="15" fillId="0" borderId="0" xfId="0" applyFont="1" applyAlignment="1">
      <alignment horizontal="center"/>
    </xf>
    <xf numFmtId="0" fontId="9" fillId="2" borderId="57" xfId="0" applyFont="1" applyFill="1" applyBorder="1" applyAlignment="1">
      <alignment horizontal="center" vertical="center"/>
    </xf>
    <xf numFmtId="0" fontId="9" fillId="2" borderId="99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6" xfId="0" applyFont="1" applyFill="1" applyBorder="1" applyAlignment="1">
      <alignment horizontal="center" vertical="center" wrapText="1"/>
    </xf>
    <xf numFmtId="0" fontId="9" fillId="2" borderId="5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95" xfId="0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 wrapText="1"/>
    </xf>
    <xf numFmtId="0" fontId="9" fillId="2" borderId="66" xfId="0" applyFont="1" applyFill="1" applyBorder="1" applyAlignment="1">
      <alignment horizontal="center" vertical="center" wrapText="1"/>
    </xf>
    <xf numFmtId="0" fontId="9" fillId="2" borderId="73" xfId="0" applyFont="1" applyFill="1" applyBorder="1" applyAlignment="1">
      <alignment horizontal="center"/>
    </xf>
    <xf numFmtId="0" fontId="9" fillId="2" borderId="55" xfId="0" applyFont="1" applyFill="1" applyBorder="1" applyAlignment="1">
      <alignment horizontal="center"/>
    </xf>
    <xf numFmtId="0" fontId="9" fillId="2" borderId="54" xfId="0" applyFont="1" applyFill="1" applyBorder="1" applyAlignment="1">
      <alignment horizontal="center"/>
    </xf>
    <xf numFmtId="0" fontId="16" fillId="2" borderId="65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16" fillId="2" borderId="60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center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6" fontId="9" fillId="2" borderId="19" xfId="0" applyNumberFormat="1" applyFont="1" applyFill="1" applyBorder="1" applyAlignment="1">
      <alignment horizontal="center"/>
    </xf>
    <xf numFmtId="0" fontId="9" fillId="2" borderId="67" xfId="0" applyFont="1" applyFill="1" applyBorder="1" applyAlignment="1">
      <alignment horizontal="center"/>
    </xf>
    <xf numFmtId="0" fontId="9" fillId="2" borderId="77" xfId="0" applyFont="1" applyFill="1" applyBorder="1" applyAlignment="1">
      <alignment horizontal="center"/>
    </xf>
    <xf numFmtId="0" fontId="9" fillId="2" borderId="78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/>
    </xf>
    <xf numFmtId="0" fontId="9" fillId="2" borderId="68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9" fillId="2" borderId="91" xfId="0" applyFont="1" applyFill="1" applyBorder="1" applyAlignment="1">
      <alignment horizontal="center"/>
    </xf>
    <xf numFmtId="0" fontId="9" fillId="2" borderId="56" xfId="0" applyFont="1" applyFill="1" applyBorder="1" applyAlignment="1">
      <alignment horizontal="center"/>
    </xf>
    <xf numFmtId="0" fontId="9" fillId="2" borderId="7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center"/>
    </xf>
    <xf numFmtId="49" fontId="9" fillId="2" borderId="20" xfId="0" applyNumberFormat="1" applyFont="1" applyFill="1" applyBorder="1" applyAlignment="1">
      <alignment horizontal="center"/>
    </xf>
    <xf numFmtId="0" fontId="9" fillId="2" borderId="116" xfId="0" applyFont="1" applyFill="1" applyBorder="1" applyAlignment="1">
      <alignment horizontal="center"/>
    </xf>
    <xf numFmtId="0" fontId="9" fillId="2" borderId="110" xfId="0" applyFont="1" applyFill="1" applyBorder="1" applyAlignment="1">
      <alignment horizontal="center"/>
    </xf>
    <xf numFmtId="0" fontId="9" fillId="2" borderId="108" xfId="0" applyFont="1" applyFill="1" applyBorder="1" applyAlignment="1">
      <alignment horizontal="center"/>
    </xf>
    <xf numFmtId="0" fontId="9" fillId="2" borderId="107" xfId="0" applyFont="1" applyFill="1" applyBorder="1" applyAlignment="1">
      <alignment horizontal="center"/>
    </xf>
    <xf numFmtId="0" fontId="9" fillId="2" borderId="114" xfId="0" applyFont="1" applyFill="1" applyBorder="1" applyAlignment="1">
      <alignment horizontal="center"/>
    </xf>
    <xf numFmtId="4" fontId="9" fillId="2" borderId="53" xfId="0" applyNumberFormat="1" applyFont="1" applyFill="1" applyBorder="1" applyAlignment="1">
      <alignment horizontal="center" vertical="center"/>
    </xf>
    <xf numFmtId="4" fontId="9" fillId="2" borderId="55" xfId="0" applyNumberFormat="1" applyFont="1" applyFill="1" applyBorder="1" applyAlignment="1">
      <alignment horizontal="center" vertical="center"/>
    </xf>
    <xf numFmtId="4" fontId="9" fillId="2" borderId="96" xfId="0" applyNumberFormat="1" applyFont="1" applyFill="1" applyBorder="1" applyAlignment="1">
      <alignment horizontal="center" vertical="center"/>
    </xf>
    <xf numFmtId="1" fontId="9" fillId="2" borderId="107" xfId="0" applyNumberFormat="1" applyFont="1" applyFill="1" applyBorder="1" applyAlignment="1">
      <alignment horizontal="center"/>
    </xf>
    <xf numFmtId="1" fontId="9" fillId="2" borderId="110" xfId="0" applyNumberFormat="1" applyFont="1" applyFill="1" applyBorder="1" applyAlignment="1">
      <alignment horizontal="center"/>
    </xf>
    <xf numFmtId="1" fontId="9" fillId="2" borderId="108" xfId="0" applyNumberFormat="1" applyFont="1" applyFill="1" applyBorder="1" applyAlignment="1">
      <alignment horizontal="center"/>
    </xf>
    <xf numFmtId="1" fontId="9" fillId="2" borderId="111" xfId="0" applyNumberFormat="1" applyFont="1" applyFill="1" applyBorder="1" applyAlignment="1">
      <alignment horizontal="center"/>
    </xf>
    <xf numFmtId="1" fontId="9" fillId="2" borderId="112" xfId="0" applyNumberFormat="1" applyFont="1" applyFill="1" applyBorder="1" applyAlignment="1">
      <alignment horizontal="center"/>
    </xf>
    <xf numFmtId="1" fontId="9" fillId="2" borderId="115" xfId="0" applyNumberFormat="1" applyFont="1" applyFill="1" applyBorder="1" applyAlignment="1">
      <alignment horizontal="center"/>
    </xf>
    <xf numFmtId="0" fontId="9" fillId="2" borderId="55" xfId="0" applyFont="1" applyFill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111" xfId="0" applyFont="1" applyFill="1" applyBorder="1" applyAlignment="1">
      <alignment horizontal="center"/>
    </xf>
    <xf numFmtId="0" fontId="9" fillId="2" borderId="112" xfId="0" applyFont="1" applyFill="1" applyBorder="1" applyAlignment="1">
      <alignment horizontal="center"/>
    </xf>
    <xf numFmtId="0" fontId="9" fillId="2" borderId="115" xfId="0" applyFont="1" applyFill="1" applyBorder="1" applyAlignment="1">
      <alignment horizontal="center"/>
    </xf>
    <xf numFmtId="0" fontId="20" fillId="2" borderId="63" xfId="0" applyFont="1" applyFill="1" applyBorder="1" applyAlignment="1">
      <alignment horizontal="center" vertical="center"/>
    </xf>
    <xf numFmtId="0" fontId="20" fillId="2" borderId="67" xfId="0" applyFont="1" applyFill="1" applyBorder="1" applyAlignment="1">
      <alignment horizontal="center" vertical="center"/>
    </xf>
    <xf numFmtId="0" fontId="9" fillId="2" borderId="118" xfId="0" applyFont="1" applyFill="1" applyBorder="1" applyAlignment="1">
      <alignment horizontal="center" vertical="center" wrapText="1"/>
    </xf>
    <xf numFmtId="0" fontId="9" fillId="2" borderId="10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7" fontId="9" fillId="2" borderId="116" xfId="0" applyNumberFormat="1" applyFont="1" applyFill="1" applyBorder="1" applyAlignment="1">
      <alignment horizontal="center"/>
    </xf>
    <xf numFmtId="0" fontId="9" fillId="2" borderId="54" xfId="0" applyFont="1" applyFill="1" applyBorder="1" applyAlignment="1">
      <alignment horizontal="center" vertical="center"/>
    </xf>
    <xf numFmtId="17" fontId="9" fillId="2" borderId="107" xfId="0" applyNumberFormat="1" applyFont="1" applyFill="1" applyBorder="1" applyAlignment="1">
      <alignment horizontal="center"/>
    </xf>
    <xf numFmtId="17" fontId="9" fillId="2" borderId="121" xfId="0" applyNumberFormat="1" applyFont="1" applyFill="1" applyBorder="1" applyAlignment="1">
      <alignment horizontal="center"/>
    </xf>
    <xf numFmtId="0" fontId="9" fillId="2" borderId="119" xfId="0" applyFont="1" applyFill="1" applyBorder="1" applyAlignment="1">
      <alignment horizontal="center"/>
    </xf>
    <xf numFmtId="0" fontId="20" fillId="2" borderId="68" xfId="0" applyFont="1" applyFill="1" applyBorder="1" applyAlignment="1">
      <alignment horizontal="center" vertical="center"/>
    </xf>
    <xf numFmtId="0" fontId="20" fillId="2" borderId="124" xfId="0" applyFont="1" applyFill="1" applyBorder="1" applyAlignment="1">
      <alignment horizontal="center" vertical="center"/>
    </xf>
    <xf numFmtId="17" fontId="9" fillId="2" borderId="116" xfId="0" applyNumberFormat="1" applyFont="1" applyFill="1" applyBorder="1" applyAlignment="1" applyProtection="1">
      <alignment horizontal="center"/>
      <protection locked="0"/>
    </xf>
    <xf numFmtId="0" fontId="9" fillId="2" borderId="110" xfId="0" applyFont="1" applyFill="1" applyBorder="1" applyAlignment="1" applyProtection="1">
      <alignment horizontal="center"/>
      <protection locked="0"/>
    </xf>
    <xf numFmtId="0" fontId="6" fillId="2" borderId="63" xfId="0" applyFont="1" applyFill="1" applyBorder="1" applyAlignment="1">
      <alignment horizontal="center"/>
    </xf>
    <xf numFmtId="0" fontId="6" fillId="2" borderId="67" xfId="0" applyFont="1" applyFill="1" applyBorder="1" applyAlignment="1">
      <alignment horizontal="center"/>
    </xf>
    <xf numFmtId="0" fontId="6" fillId="2" borderId="64" xfId="0" applyFont="1" applyFill="1" applyBorder="1" applyAlignment="1">
      <alignment horizontal="center"/>
    </xf>
    <xf numFmtId="17" fontId="9" fillId="2" borderId="110" xfId="0" applyNumberFormat="1" applyFont="1" applyFill="1" applyBorder="1" applyAlignment="1">
      <alignment horizontal="center"/>
    </xf>
    <xf numFmtId="17" fontId="6" fillId="2" borderId="116" xfId="0" applyNumberFormat="1" applyFont="1" applyFill="1" applyBorder="1" applyAlignment="1" applyProtection="1">
      <alignment horizontal="center"/>
      <protection locked="0"/>
    </xf>
    <xf numFmtId="0" fontId="6" fillId="2" borderId="110" xfId="0" applyFont="1" applyFill="1" applyBorder="1" applyAlignment="1" applyProtection="1">
      <alignment horizontal="center"/>
      <protection locked="0"/>
    </xf>
    <xf numFmtId="17" fontId="6" fillId="2" borderId="110" xfId="0" applyNumberFormat="1" applyFont="1" applyFill="1" applyBorder="1" applyAlignment="1" applyProtection="1">
      <alignment horizontal="center"/>
      <protection locked="0"/>
    </xf>
    <xf numFmtId="0" fontId="6" fillId="2" borderId="108" xfId="0" applyFont="1" applyFill="1" applyBorder="1" applyAlignment="1" applyProtection="1">
      <alignment horizontal="center"/>
      <protection locked="0"/>
    </xf>
    <xf numFmtId="17" fontId="9" fillId="2" borderId="111" xfId="0" applyNumberFormat="1" applyFont="1" applyFill="1" applyBorder="1" applyAlignment="1">
      <alignment horizontal="center"/>
    </xf>
    <xf numFmtId="17" fontId="9" fillId="2" borderId="110" xfId="0" applyNumberFormat="1" applyFont="1" applyFill="1" applyBorder="1" applyAlignment="1" applyProtection="1">
      <alignment horizontal="center"/>
      <protection locked="0"/>
    </xf>
    <xf numFmtId="0" fontId="9" fillId="2" borderId="108" xfId="0" applyFont="1" applyFill="1" applyBorder="1" applyAlignment="1" applyProtection="1">
      <alignment horizontal="center"/>
      <protection locked="0"/>
    </xf>
    <xf numFmtId="0" fontId="9" fillId="2" borderId="125" xfId="0" applyFont="1" applyFill="1" applyBorder="1" applyAlignment="1" applyProtection="1">
      <alignment horizontal="center"/>
      <protection locked="0"/>
    </xf>
    <xf numFmtId="0" fontId="9" fillId="2" borderId="116" xfId="0" applyFont="1" applyFill="1" applyBorder="1" applyAlignment="1" applyProtection="1">
      <alignment horizontal="center"/>
      <protection locked="0"/>
    </xf>
    <xf numFmtId="17" fontId="9" fillId="2" borderId="108" xfId="0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16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colors>
    <mruColors>
      <color rgb="FFB0DA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'1'!$A$6</c:f>
              <c:strCache>
                <c:ptCount val="1"/>
                <c:pt idx="0">
                  <c:v>Exportações (1)</c:v>
                </c:pt>
              </c:strCache>
            </c:strRef>
          </c:tx>
          <c:invertIfNegative val="0"/>
          <c:val>
            <c:numRef>
              <c:f>'1'!$B$6:$S$6</c:f>
              <c:numCache>
                <c:formatCode>#,##0</c:formatCode>
                <c:ptCount val="18"/>
                <c:pt idx="0">
                  <c:v>595986.61599999934</c:v>
                </c:pt>
                <c:pt idx="1">
                  <c:v>575965.5770000004</c:v>
                </c:pt>
                <c:pt idx="2">
                  <c:v>544011.29100000043</c:v>
                </c:pt>
                <c:pt idx="3">
                  <c:v>614380.20499999926</c:v>
                </c:pt>
                <c:pt idx="4">
                  <c:v>656918.26000000106</c:v>
                </c:pt>
                <c:pt idx="5">
                  <c:v>703504.83500000078</c:v>
                </c:pt>
                <c:pt idx="6">
                  <c:v>720793.56200000143</c:v>
                </c:pt>
                <c:pt idx="7">
                  <c:v>726284.80299999879</c:v>
                </c:pt>
                <c:pt idx="8">
                  <c:v>735533.90500000014</c:v>
                </c:pt>
                <c:pt idx="9">
                  <c:v>723973.625</c:v>
                </c:pt>
                <c:pt idx="10">
                  <c:v>778040.99999999534</c:v>
                </c:pt>
                <c:pt idx="11">
                  <c:v>800341.53700000001</c:v>
                </c:pt>
                <c:pt idx="12">
                  <c:v>819402.33799999987</c:v>
                </c:pt>
                <c:pt idx="13">
                  <c:v>856189.67600000137</c:v>
                </c:pt>
                <c:pt idx="14">
                  <c:v>925952.67900000024</c:v>
                </c:pt>
                <c:pt idx="15">
                  <c:v>938963.28799999994</c:v>
                </c:pt>
                <c:pt idx="16">
                  <c:v>924632.3</c:v>
                </c:pt>
                <c:pt idx="17">
                  <c:v>964013.41099999973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C-486A-9B1D-D8DD0E339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84352"/>
        <c:axId val="39690240"/>
      </c:barChart>
      <c:catAx>
        <c:axId val="39684352"/>
        <c:scaling>
          <c:orientation val="minMax"/>
        </c:scaling>
        <c:delete val="1"/>
        <c:axPos val="b"/>
        <c:majorTickMark val="out"/>
        <c:minorTickMark val="none"/>
        <c:tickLblPos val="nextTo"/>
        <c:crossAx val="39690240"/>
        <c:crosses val="autoZero"/>
        <c:auto val="1"/>
        <c:lblAlgn val="ctr"/>
        <c:lblOffset val="100"/>
        <c:noMultiLvlLbl val="0"/>
      </c:catAx>
      <c:valAx>
        <c:axId val="3969024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96843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983267716535411E-3"/>
          <c:y val="0.15813557788035115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'1'!$A$8</c:f>
              <c:strCache>
                <c:ptCount val="1"/>
                <c:pt idx="0">
                  <c:v>Importações (2)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'1'!$B$8:$S$8</c:f>
              <c:numCache>
                <c:formatCode>#,##0</c:formatCode>
                <c:ptCount val="18"/>
                <c:pt idx="0">
                  <c:v>63256.660999999986</c:v>
                </c:pt>
                <c:pt idx="1">
                  <c:v>80362.627999999997</c:v>
                </c:pt>
                <c:pt idx="2">
                  <c:v>79098.747999999992</c:v>
                </c:pt>
                <c:pt idx="3">
                  <c:v>89493.365000000005</c:v>
                </c:pt>
                <c:pt idx="4">
                  <c:v>81914.569000000003</c:v>
                </c:pt>
                <c:pt idx="5">
                  <c:v>86371.3</c:v>
                </c:pt>
                <c:pt idx="6">
                  <c:v>122399.001</c:v>
                </c:pt>
                <c:pt idx="7">
                  <c:v>125153.99099999999</c:v>
                </c:pt>
                <c:pt idx="8">
                  <c:v>116754.90900000001</c:v>
                </c:pt>
                <c:pt idx="9">
                  <c:v>110190.53600000002</c:v>
                </c:pt>
                <c:pt idx="10">
                  <c:v>137205.92600000018</c:v>
                </c:pt>
                <c:pt idx="11">
                  <c:v>154727.05100000001</c:v>
                </c:pt>
                <c:pt idx="12">
                  <c:v>169208.33799999999</c:v>
                </c:pt>
                <c:pt idx="13">
                  <c:v>166254.71299999979</c:v>
                </c:pt>
                <c:pt idx="14">
                  <c:v>167736.79199999999</c:v>
                </c:pt>
                <c:pt idx="15">
                  <c:v>205343.67499999999</c:v>
                </c:pt>
                <c:pt idx="16">
                  <c:v>197581.58900000001</c:v>
                </c:pt>
                <c:pt idx="17">
                  <c:v>153582.01600000003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1-4749-85EC-557F8F1F9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01504"/>
        <c:axId val="71389952"/>
      </c:barChart>
      <c:catAx>
        <c:axId val="39701504"/>
        <c:scaling>
          <c:orientation val="minMax"/>
        </c:scaling>
        <c:delete val="1"/>
        <c:axPos val="b"/>
        <c:majorTickMark val="out"/>
        <c:minorTickMark val="none"/>
        <c:tickLblPos val="nextTo"/>
        <c:crossAx val="71389952"/>
        <c:crosses val="autoZero"/>
        <c:auto val="1"/>
        <c:lblAlgn val="ctr"/>
        <c:lblOffset val="100"/>
        <c:noMultiLvlLbl val="0"/>
      </c:catAx>
      <c:valAx>
        <c:axId val="7138995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9701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'1'!$A$10</c:f>
              <c:strCache>
                <c:ptCount val="1"/>
                <c:pt idx="0">
                  <c:v>Saldo [ (1)-(2) ]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val>
            <c:numRef>
              <c:f>'1'!$B$10:$S$10</c:f>
              <c:numCache>
                <c:formatCode>#,##0</c:formatCode>
                <c:ptCount val="18"/>
                <c:pt idx="0">
                  <c:v>532729.95499999938</c:v>
                </c:pt>
                <c:pt idx="1">
                  <c:v>495602.94900000037</c:v>
                </c:pt>
                <c:pt idx="2">
                  <c:v>464912.54300000041</c:v>
                </c:pt>
                <c:pt idx="3">
                  <c:v>524886.83999999927</c:v>
                </c:pt>
                <c:pt idx="4">
                  <c:v>575003.69100000104</c:v>
                </c:pt>
                <c:pt idx="5">
                  <c:v>617133.53500000073</c:v>
                </c:pt>
                <c:pt idx="6">
                  <c:v>598394.56100000138</c:v>
                </c:pt>
                <c:pt idx="7">
                  <c:v>601130.81199999875</c:v>
                </c:pt>
                <c:pt idx="8">
                  <c:v>618778.99600000016</c:v>
                </c:pt>
                <c:pt idx="9">
                  <c:v>613783.08899999992</c:v>
                </c:pt>
                <c:pt idx="10">
                  <c:v>640835.07399999513</c:v>
                </c:pt>
                <c:pt idx="11">
                  <c:v>645614.48600000003</c:v>
                </c:pt>
                <c:pt idx="12">
                  <c:v>650193.99999999988</c:v>
                </c:pt>
                <c:pt idx="13">
                  <c:v>689934.96300000162</c:v>
                </c:pt>
                <c:pt idx="14">
                  <c:v>758215.88700000022</c:v>
                </c:pt>
                <c:pt idx="15">
                  <c:v>733619.6129999999</c:v>
                </c:pt>
                <c:pt idx="16">
                  <c:v>727050.71100000001</c:v>
                </c:pt>
                <c:pt idx="17">
                  <c:v>810431.39499999967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B-478F-A562-6183FD33D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173568"/>
        <c:axId val="40175104"/>
      </c:barChart>
      <c:catAx>
        <c:axId val="40173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75104"/>
        <c:crosses val="autoZero"/>
        <c:auto val="1"/>
        <c:lblAlgn val="ctr"/>
        <c:lblOffset val="100"/>
        <c:noMultiLvlLbl val="0"/>
      </c:catAx>
      <c:valAx>
        <c:axId val="401751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40173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lineChart>
        <c:grouping val="stacked"/>
        <c:varyColors val="0"/>
        <c:ser>
          <c:idx val="0"/>
          <c:order val="0"/>
          <c:tx>
            <c:strRef>
              <c:f>'[2]1'!$A$12</c:f>
              <c:strCache>
                <c:ptCount val="1"/>
                <c:pt idx="0">
                  <c:v>Cobertura [ (1) / (2) ]</c:v>
                </c:pt>
              </c:strCache>
            </c:strRef>
          </c:tx>
          <c:marker>
            <c:symbol val="none"/>
          </c:marker>
          <c:cat>
            <c:numRef>
              <c:f>'[2]1'!$B$5:$F$5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'[2]1'!$B$12:$F$12</c:f>
              <c:numCache>
                <c:formatCode>General</c:formatCode>
                <c:ptCount val="5"/>
                <c:pt idx="0">
                  <c:v>9.4217210737695982</c:v>
                </c:pt>
                <c:pt idx="1">
                  <c:v>7.1670824030294336</c:v>
                </c:pt>
                <c:pt idx="2">
                  <c:v>6.8776220200097287</c:v>
                </c:pt>
                <c:pt idx="3">
                  <c:v>6.8650922333739492</c:v>
                </c:pt>
                <c:pt idx="4">
                  <c:v>7.8787262635609423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F-4D8B-AB7E-83867EB8A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198912"/>
        <c:axId val="40200448"/>
      </c:lineChart>
      <c:catAx>
        <c:axId val="4019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200448"/>
        <c:crosses val="autoZero"/>
        <c:auto val="1"/>
        <c:lblAlgn val="ctr"/>
        <c:lblOffset val="100"/>
        <c:noMultiLvlLbl val="0"/>
      </c:catAx>
      <c:valAx>
        <c:axId val="402004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198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'1'!$A$17</c:f>
              <c:strCache>
                <c:ptCount val="1"/>
                <c:pt idx="0">
                  <c:v>Exportações (1)</c:v>
                </c:pt>
              </c:strCache>
            </c:strRef>
          </c:tx>
          <c:invertIfNegative val="0"/>
          <c:val>
            <c:numRef>
              <c:f>'1'!$B$17:$R$17</c:f>
              <c:numCache>
                <c:formatCode>#,##0</c:formatCode>
                <c:ptCount val="17"/>
                <c:pt idx="0">
                  <c:v>392293.98699999956</c:v>
                </c:pt>
                <c:pt idx="1">
                  <c:v>370979.67800000019</c:v>
                </c:pt>
                <c:pt idx="2">
                  <c:v>344221.9980000002</c:v>
                </c:pt>
                <c:pt idx="3">
                  <c:v>386156.65199999994</c:v>
                </c:pt>
                <c:pt idx="4">
                  <c:v>390987.57200000004</c:v>
                </c:pt>
                <c:pt idx="5">
                  <c:v>406063.09400000004</c:v>
                </c:pt>
                <c:pt idx="6">
                  <c:v>407598.05399999983</c:v>
                </c:pt>
                <c:pt idx="7">
                  <c:v>406953.16900000011</c:v>
                </c:pt>
                <c:pt idx="8">
                  <c:v>421887.39099999977</c:v>
                </c:pt>
                <c:pt idx="9">
                  <c:v>431264.80099999998</c:v>
                </c:pt>
                <c:pt idx="10">
                  <c:v>442364.451999999</c:v>
                </c:pt>
                <c:pt idx="11">
                  <c:v>454202.09499999997</c:v>
                </c:pt>
                <c:pt idx="12">
                  <c:v>454929.95199999987</c:v>
                </c:pt>
                <c:pt idx="13">
                  <c:v>393954.14199999906</c:v>
                </c:pt>
                <c:pt idx="14">
                  <c:v>427968.65799999994</c:v>
                </c:pt>
                <c:pt idx="15">
                  <c:v>418166.49000000005</c:v>
                </c:pt>
                <c:pt idx="16">
                  <c:v>404411.64599999983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3-4D58-8058-CE2B5B7A7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17600"/>
        <c:axId val="40231680"/>
      </c:barChart>
      <c:catAx>
        <c:axId val="4021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231680"/>
        <c:crosses val="autoZero"/>
        <c:auto val="1"/>
        <c:lblAlgn val="ctr"/>
        <c:lblOffset val="100"/>
        <c:noMultiLvlLbl val="0"/>
      </c:catAx>
      <c:valAx>
        <c:axId val="402316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4021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'1'!$A$19</c:f>
              <c:strCache>
                <c:ptCount val="1"/>
                <c:pt idx="0">
                  <c:v>Importações (2)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'1'!$B$19:$R$19</c:f>
              <c:numCache>
                <c:formatCode>#,##0</c:formatCode>
                <c:ptCount val="17"/>
                <c:pt idx="0">
                  <c:v>62681.055999999982</c:v>
                </c:pt>
                <c:pt idx="1">
                  <c:v>79621.592999999993</c:v>
                </c:pt>
                <c:pt idx="2">
                  <c:v>77709.866999999998</c:v>
                </c:pt>
                <c:pt idx="3">
                  <c:v>88593.928999999989</c:v>
                </c:pt>
                <c:pt idx="4">
                  <c:v>80744.22</c:v>
                </c:pt>
                <c:pt idx="5">
                  <c:v>85348.562999999995</c:v>
                </c:pt>
                <c:pt idx="6">
                  <c:v>121368.935</c:v>
                </c:pt>
                <c:pt idx="7">
                  <c:v>124143.97100000001</c:v>
                </c:pt>
                <c:pt idx="8">
                  <c:v>115571.70700000001</c:v>
                </c:pt>
                <c:pt idx="9">
                  <c:v>109068.98599999999</c:v>
                </c:pt>
                <c:pt idx="10">
                  <c:v>136178.72600000011</c:v>
                </c:pt>
                <c:pt idx="11">
                  <c:v>153404.38699999999</c:v>
                </c:pt>
                <c:pt idx="12">
                  <c:v>167744.46300000002</c:v>
                </c:pt>
                <c:pt idx="13">
                  <c:v>164346.62300000008</c:v>
                </c:pt>
                <c:pt idx="14">
                  <c:v>165333.11300000001</c:v>
                </c:pt>
                <c:pt idx="15">
                  <c:v>202578.51499999996</c:v>
                </c:pt>
                <c:pt idx="16">
                  <c:v>194885.81700000001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9-4F86-89CE-F581F2BDE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23168"/>
        <c:axId val="72824704"/>
      </c:barChart>
      <c:catAx>
        <c:axId val="7282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24704"/>
        <c:crosses val="autoZero"/>
        <c:auto val="1"/>
        <c:lblAlgn val="ctr"/>
        <c:lblOffset val="100"/>
        <c:noMultiLvlLbl val="0"/>
      </c:catAx>
      <c:valAx>
        <c:axId val="7282470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823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61499343832021"/>
          <c:y val="7.6990376202974642E-3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'1'!$A$21</c:f>
              <c:strCache>
                <c:ptCount val="1"/>
                <c:pt idx="0">
                  <c:v>Saldo [ (1)-(2) ]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val>
            <c:numRef>
              <c:f>'1'!$B$21:$R$21</c:f>
              <c:numCache>
                <c:formatCode>#,##0</c:formatCode>
                <c:ptCount val="17"/>
                <c:pt idx="0">
                  <c:v>329612.93099999957</c:v>
                </c:pt>
                <c:pt idx="1">
                  <c:v>291358.0850000002</c:v>
                </c:pt>
                <c:pt idx="2">
                  <c:v>266512.13100000017</c:v>
                </c:pt>
                <c:pt idx="3">
                  <c:v>297562.72299999994</c:v>
                </c:pt>
                <c:pt idx="4">
                  <c:v>310243.35200000007</c:v>
                </c:pt>
                <c:pt idx="5">
                  <c:v>320714.53100000008</c:v>
                </c:pt>
                <c:pt idx="6">
                  <c:v>286229.11899999983</c:v>
                </c:pt>
                <c:pt idx="7">
                  <c:v>282809.19800000009</c:v>
                </c:pt>
                <c:pt idx="8">
                  <c:v>306315.68399999978</c:v>
                </c:pt>
                <c:pt idx="9">
                  <c:v>322195.815</c:v>
                </c:pt>
                <c:pt idx="10">
                  <c:v>306185.72599999886</c:v>
                </c:pt>
                <c:pt idx="11">
                  <c:v>300797.70799999998</c:v>
                </c:pt>
                <c:pt idx="12">
                  <c:v>287185.48899999983</c:v>
                </c:pt>
                <c:pt idx="13">
                  <c:v>229607.51899999898</c:v>
                </c:pt>
                <c:pt idx="14">
                  <c:v>262635.54499999993</c:v>
                </c:pt>
                <c:pt idx="15">
                  <c:v>215587.97500000009</c:v>
                </c:pt>
                <c:pt idx="16">
                  <c:v>209525.82899999982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4-4EF9-B2B1-A05657E36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30336"/>
        <c:axId val="72860800"/>
      </c:barChart>
      <c:catAx>
        <c:axId val="72830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60800"/>
        <c:crosses val="autoZero"/>
        <c:auto val="1"/>
        <c:lblAlgn val="ctr"/>
        <c:lblOffset val="100"/>
        <c:noMultiLvlLbl val="0"/>
      </c:catAx>
      <c:valAx>
        <c:axId val="7286080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830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lineChart>
        <c:grouping val="stacked"/>
        <c:varyColors val="0"/>
        <c:ser>
          <c:idx val="0"/>
          <c:order val="0"/>
          <c:tx>
            <c:strRef>
              <c:f>'[2]1'!$A$12</c:f>
              <c:strCache>
                <c:ptCount val="1"/>
                <c:pt idx="0">
                  <c:v>Cobertura [ (1) / (2) ]</c:v>
                </c:pt>
              </c:strCache>
            </c:strRef>
          </c:tx>
          <c:marker>
            <c:symbol val="none"/>
          </c:marker>
          <c:cat>
            <c:numRef>
              <c:f>'[2]1'!$B$5:$F$5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'[2]1'!$B$12:$F$12</c:f>
              <c:numCache>
                <c:formatCode>General</c:formatCode>
                <c:ptCount val="5"/>
                <c:pt idx="0">
                  <c:v>9.4217210737695982</c:v>
                </c:pt>
                <c:pt idx="1">
                  <c:v>7.1670824030294336</c:v>
                </c:pt>
                <c:pt idx="2">
                  <c:v>6.8776220200097287</c:v>
                </c:pt>
                <c:pt idx="3">
                  <c:v>6.8650922333739492</c:v>
                </c:pt>
                <c:pt idx="4">
                  <c:v>7.8787262635609423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ED-49E5-9394-C632C286A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92800"/>
        <c:axId val="72894336"/>
      </c:lineChart>
      <c:catAx>
        <c:axId val="72892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894336"/>
        <c:crosses val="autoZero"/>
        <c:auto val="1"/>
        <c:lblAlgn val="ctr"/>
        <c:lblOffset val="100"/>
        <c:noMultiLvlLbl val="0"/>
      </c:catAx>
      <c:valAx>
        <c:axId val="728943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2892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'1'!$A$28</c:f>
              <c:strCache>
                <c:ptCount val="1"/>
                <c:pt idx="0">
                  <c:v>Exportações (1)</c:v>
                </c:pt>
              </c:strCache>
            </c:strRef>
          </c:tx>
          <c:invertIfNegative val="0"/>
          <c:val>
            <c:numRef>
              <c:f>'1'!$B$28:$R$28</c:f>
              <c:numCache>
                <c:formatCode>#,##0</c:formatCode>
                <c:ptCount val="17"/>
                <c:pt idx="0">
                  <c:v>203692.62899999981</c:v>
                </c:pt>
                <c:pt idx="1">
                  <c:v>204985.89900000018</c:v>
                </c:pt>
                <c:pt idx="2">
                  <c:v>199789.29300000027</c:v>
                </c:pt>
                <c:pt idx="3">
                  <c:v>228223.55300000007</c:v>
                </c:pt>
                <c:pt idx="4">
                  <c:v>265930.68799999997</c:v>
                </c:pt>
                <c:pt idx="5">
                  <c:v>297441.74100000004</c:v>
                </c:pt>
                <c:pt idx="6">
                  <c:v>313195.50799999997</c:v>
                </c:pt>
                <c:pt idx="7">
                  <c:v>319331.63400000008</c:v>
                </c:pt>
                <c:pt idx="8">
                  <c:v>313646.51399999997</c:v>
                </c:pt>
                <c:pt idx="9">
                  <c:v>292708.82400000008</c:v>
                </c:pt>
                <c:pt idx="10">
                  <c:v>335676.5479999996</c:v>
                </c:pt>
                <c:pt idx="11">
                  <c:v>346139.44199999998</c:v>
                </c:pt>
                <c:pt idx="12">
                  <c:v>364472.386</c:v>
                </c:pt>
                <c:pt idx="13">
                  <c:v>462235.53400000004</c:v>
                </c:pt>
                <c:pt idx="14">
                  <c:v>497984.02100000018</c:v>
                </c:pt>
                <c:pt idx="15">
                  <c:v>520796.79800000024</c:v>
                </c:pt>
                <c:pt idx="16">
                  <c:v>520220.65399999992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16-4DBD-8C1C-C20B41F0D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914048"/>
        <c:axId val="72915584"/>
      </c:barChart>
      <c:catAx>
        <c:axId val="72914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15584"/>
        <c:crosses val="autoZero"/>
        <c:auto val="1"/>
        <c:lblAlgn val="ctr"/>
        <c:lblOffset val="100"/>
        <c:noMultiLvlLbl val="0"/>
      </c:catAx>
      <c:valAx>
        <c:axId val="7291558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914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0.15259236826165959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'1'!$A$30</c:f>
              <c:strCache>
                <c:ptCount val="1"/>
                <c:pt idx="0">
                  <c:v>Importações (2)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'1'!$B$30:$R$30</c:f>
              <c:numCache>
                <c:formatCode>#,##0</c:formatCode>
                <c:ptCount val="17"/>
                <c:pt idx="0">
                  <c:v>575.60500000000002</c:v>
                </c:pt>
                <c:pt idx="1">
                  <c:v>741.03499999999963</c:v>
                </c:pt>
                <c:pt idx="2">
                  <c:v>1388.8809999999992</c:v>
                </c:pt>
                <c:pt idx="3">
                  <c:v>899.43600000000015</c:v>
                </c:pt>
                <c:pt idx="4">
                  <c:v>1170.3490000000002</c:v>
                </c:pt>
                <c:pt idx="5">
                  <c:v>1022.7370000000001</c:v>
                </c:pt>
                <c:pt idx="6">
                  <c:v>1030.066</c:v>
                </c:pt>
                <c:pt idx="7">
                  <c:v>1010.02</c:v>
                </c:pt>
                <c:pt idx="8">
                  <c:v>1183.202</c:v>
                </c:pt>
                <c:pt idx="9">
                  <c:v>1121.55</c:v>
                </c:pt>
                <c:pt idx="10">
                  <c:v>1027.2</c:v>
                </c:pt>
                <c:pt idx="11">
                  <c:v>1322.664</c:v>
                </c:pt>
                <c:pt idx="12">
                  <c:v>1463.875</c:v>
                </c:pt>
                <c:pt idx="13">
                  <c:v>1908.0899999999986</c:v>
                </c:pt>
                <c:pt idx="14">
                  <c:v>2403.679000000001</c:v>
                </c:pt>
                <c:pt idx="15">
                  <c:v>2765.1600000000003</c:v>
                </c:pt>
                <c:pt idx="16">
                  <c:v>2695.7720000000004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6-4AFD-80B9-D3A3938BB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939392"/>
        <c:axId val="72940928"/>
      </c:barChart>
      <c:catAx>
        <c:axId val="72939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40928"/>
        <c:crosses val="autoZero"/>
        <c:auto val="1"/>
        <c:lblAlgn val="ctr"/>
        <c:lblOffset val="100"/>
        <c:noMultiLvlLbl val="0"/>
      </c:catAx>
      <c:valAx>
        <c:axId val="7294092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93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'1'!$A$32</c:f>
              <c:strCache>
                <c:ptCount val="1"/>
                <c:pt idx="0">
                  <c:v>Saldo [ (1)-(2) ]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val>
            <c:numRef>
              <c:f>'1'!$B$32:$R$32</c:f>
              <c:numCache>
                <c:formatCode>#,##0</c:formatCode>
                <c:ptCount val="17"/>
                <c:pt idx="0">
                  <c:v>203117.0239999998</c:v>
                </c:pt>
                <c:pt idx="1">
                  <c:v>204244.86400000018</c:v>
                </c:pt>
                <c:pt idx="2">
                  <c:v>198400.41200000027</c:v>
                </c:pt>
                <c:pt idx="3">
                  <c:v>227324.11700000009</c:v>
                </c:pt>
                <c:pt idx="4">
                  <c:v>264760.33899999998</c:v>
                </c:pt>
                <c:pt idx="5">
                  <c:v>296419.00400000002</c:v>
                </c:pt>
                <c:pt idx="6">
                  <c:v>312165.44199999998</c:v>
                </c:pt>
                <c:pt idx="7">
                  <c:v>318321.61400000006</c:v>
                </c:pt>
                <c:pt idx="8">
                  <c:v>312463.31199999998</c:v>
                </c:pt>
                <c:pt idx="9">
                  <c:v>291587.27400000009</c:v>
                </c:pt>
                <c:pt idx="10">
                  <c:v>334649.34799999959</c:v>
                </c:pt>
                <c:pt idx="11">
                  <c:v>344816.77799999999</c:v>
                </c:pt>
                <c:pt idx="12">
                  <c:v>363008.511</c:v>
                </c:pt>
                <c:pt idx="13">
                  <c:v>460327.44400000002</c:v>
                </c:pt>
                <c:pt idx="14">
                  <c:v>495580.34200000018</c:v>
                </c:pt>
                <c:pt idx="15">
                  <c:v>518031.63800000027</c:v>
                </c:pt>
                <c:pt idx="16">
                  <c:v>517524.88199999993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2-49FD-A510-D3605B98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952448"/>
        <c:axId val="72974720"/>
      </c:barChart>
      <c:catAx>
        <c:axId val="72952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74720"/>
        <c:crosses val="autoZero"/>
        <c:auto val="1"/>
        <c:lblAlgn val="ctr"/>
        <c:lblOffset val="100"/>
        <c:noMultiLvlLbl val="0"/>
      </c:catAx>
      <c:valAx>
        <c:axId val="729747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2952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14993438320208E-2"/>
          <c:y val="5.0027523508481213E-2"/>
          <c:w val="0.84112270341207351"/>
          <c:h val="0.8326195683872849"/>
        </c:manualLayout>
      </c:layout>
      <c:lineChart>
        <c:grouping val="stacked"/>
        <c:varyColors val="0"/>
        <c:ser>
          <c:idx val="0"/>
          <c:order val="0"/>
          <c:tx>
            <c:strRef>
              <c:f>'[2]1'!$A$12</c:f>
              <c:strCache>
                <c:ptCount val="1"/>
                <c:pt idx="0">
                  <c:v>Cobertura [ (1) / (2) ]</c:v>
                </c:pt>
              </c:strCache>
            </c:strRef>
          </c:tx>
          <c:marker>
            <c:symbol val="none"/>
          </c:marker>
          <c:cat>
            <c:numRef>
              <c:f>'[2]1'!$B$5:$F$5</c:f>
              <c:numCache>
                <c:formatCode>General</c:formatCode>
                <c:ptCount val="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</c:numCache>
            </c:numRef>
          </c:cat>
          <c:val>
            <c:numRef>
              <c:f>'[2]1'!$B$12:$F$12</c:f>
              <c:numCache>
                <c:formatCode>General</c:formatCode>
                <c:ptCount val="5"/>
                <c:pt idx="0">
                  <c:v>9.4217210737695982</c:v>
                </c:pt>
                <c:pt idx="1">
                  <c:v>7.1670824030294336</c:v>
                </c:pt>
                <c:pt idx="2">
                  <c:v>6.8776220200097287</c:v>
                </c:pt>
                <c:pt idx="3">
                  <c:v>6.8650922333739492</c:v>
                </c:pt>
                <c:pt idx="4">
                  <c:v>7.8787262635609423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6-45A0-BF27-58C6CF842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994176"/>
        <c:axId val="72995968"/>
      </c:lineChart>
      <c:catAx>
        <c:axId val="72994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995968"/>
        <c:crosses val="autoZero"/>
        <c:auto val="1"/>
        <c:lblAlgn val="ctr"/>
        <c:lblOffset val="100"/>
        <c:noMultiLvlLbl val="0"/>
      </c:catAx>
      <c:valAx>
        <c:axId val="729959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2994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4</xdr:col>
      <xdr:colOff>38100</xdr:colOff>
      <xdr:row>4</xdr:row>
      <xdr:rowOff>76200</xdr:rowOff>
    </xdr:to>
    <xdr:pic>
      <xdr:nvPicPr>
        <xdr:cNvPr id="1145" name="Imagem 2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866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5</xdr:row>
      <xdr:rowOff>76200</xdr:rowOff>
    </xdr:from>
    <xdr:to>
      <xdr:col>21</xdr:col>
      <xdr:colOff>57150</xdr:colOff>
      <xdr:row>6</xdr:row>
      <xdr:rowOff>257175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B69929F-F374-470C-8CBD-86A2A53E8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76200</xdr:colOff>
      <xdr:row>7</xdr:row>
      <xdr:rowOff>0</xdr:rowOff>
    </xdr:from>
    <xdr:to>
      <xdr:col>21</xdr:col>
      <xdr:colOff>57150</xdr:colOff>
      <xdr:row>8</xdr:row>
      <xdr:rowOff>200025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4CB0ADC-C97B-4B74-982A-3EA1AA7A7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76200</xdr:colOff>
      <xdr:row>9</xdr:row>
      <xdr:rowOff>0</xdr:rowOff>
    </xdr:from>
    <xdr:to>
      <xdr:col>21</xdr:col>
      <xdr:colOff>57150</xdr:colOff>
      <xdr:row>10</xdr:row>
      <xdr:rowOff>257175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9E1795A-CEB1-4788-B789-6586EA0AB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0</xdr:colOff>
      <xdr:row>11</xdr:row>
      <xdr:rowOff>0</xdr:rowOff>
    </xdr:from>
    <xdr:to>
      <xdr:col>20</xdr:col>
      <xdr:colOff>1219200</xdr:colOff>
      <xdr:row>12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E7F7E0A-90E1-420B-899E-F703908F5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0</xdr:colOff>
      <xdr:row>16</xdr:row>
      <xdr:rowOff>28575</xdr:rowOff>
    </xdr:from>
    <xdr:to>
      <xdr:col>20</xdr:col>
      <xdr:colOff>1219200</xdr:colOff>
      <xdr:row>17</xdr:row>
      <xdr:rowOff>219075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21492C3-8B38-4C36-AFFE-BF782D225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28575</xdr:colOff>
      <xdr:row>18</xdr:row>
      <xdr:rowOff>66675</xdr:rowOff>
    </xdr:from>
    <xdr:to>
      <xdr:col>21</xdr:col>
      <xdr:colOff>9525</xdr:colOff>
      <xdr:row>19</xdr:row>
      <xdr:rowOff>266700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C5CEC65-0766-4AF7-A021-F3B1C7EC3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1219200</xdr:colOff>
      <xdr:row>21</xdr:row>
      <xdr:rowOff>247650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EA0E977-5600-469E-A2BC-444800150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0</xdr:colOff>
      <xdr:row>22</xdr:row>
      <xdr:rowOff>0</xdr:rowOff>
    </xdr:from>
    <xdr:to>
      <xdr:col>20</xdr:col>
      <xdr:colOff>1219200</xdr:colOff>
      <xdr:row>23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A93C7A6-C639-4FDF-85F7-D7A5B7BC3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47625</xdr:colOff>
      <xdr:row>27</xdr:row>
      <xdr:rowOff>104775</xdr:rowOff>
    </xdr:from>
    <xdr:to>
      <xdr:col>21</xdr:col>
      <xdr:colOff>28575</xdr:colOff>
      <xdr:row>28</xdr:row>
      <xdr:rowOff>228600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758C8290-FC42-42D1-8A94-9B2832EB4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47625</xdr:colOff>
      <xdr:row>28</xdr:row>
      <xdr:rowOff>352424</xdr:rowOff>
    </xdr:from>
    <xdr:to>
      <xdr:col>21</xdr:col>
      <xdr:colOff>28575</xdr:colOff>
      <xdr:row>30</xdr:row>
      <xdr:rowOff>266699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F597CB4-2EFF-4282-9186-E2080CEE8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57150</xdr:colOff>
      <xdr:row>31</xdr:row>
      <xdr:rowOff>95250</xdr:rowOff>
    </xdr:from>
    <xdr:to>
      <xdr:col>21</xdr:col>
      <xdr:colOff>38100</xdr:colOff>
      <xdr:row>32</xdr:row>
      <xdr:rowOff>228600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A31136BB-C5F0-4F52-8D10-1E129B548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0</xdr:colOff>
      <xdr:row>33</xdr:row>
      <xdr:rowOff>0</xdr:rowOff>
    </xdr:from>
    <xdr:to>
      <xdr:col>20</xdr:col>
      <xdr:colOff>1219200</xdr:colOff>
      <xdr:row>34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4101E881-33F7-4830-9ED6-50F3C0262D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2\cachos\Users\mjoao%20lima\Documents\COM&#201;RCIO%20EXTERNO\S&#237;ntese%20Estatistica\75.%20Novembro%202019\Sintese%20Estatistica%20Novembro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2\cachos\Users\MJL\Dropbox\IVV\S&#237;ntese%20Estatistica\Mar&#231;o%202013\Sintese%20Estatistica%20Jan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1 (2)"/>
    </sheetNames>
    <sheetDataSet>
      <sheetData sheetId="0"/>
      <sheetData sheetId="1"/>
      <sheetData sheetId="2">
        <row r="6">
          <cell r="A6" t="str">
            <v>Exportações (1)</v>
          </cell>
        </row>
      </sheetData>
      <sheetData sheetId="3">
        <row r="7">
          <cell r="T7">
            <v>44866.651000000042</v>
          </cell>
        </row>
        <row r="8">
          <cell r="T8">
            <v>46937.144999999968</v>
          </cell>
        </row>
        <row r="9">
          <cell r="T9">
            <v>62257.105999999985</v>
          </cell>
        </row>
        <row r="10">
          <cell r="T10">
            <v>62171.204999999944</v>
          </cell>
        </row>
        <row r="11">
          <cell r="T11">
            <v>55267.650999999962</v>
          </cell>
        </row>
        <row r="12">
          <cell r="T12">
            <v>56091.163000000008</v>
          </cell>
        </row>
        <row r="13">
          <cell r="T13">
            <v>69013.110000000117</v>
          </cell>
        </row>
        <row r="14">
          <cell r="T14">
            <v>45062.92500000001</v>
          </cell>
        </row>
        <row r="15">
          <cell r="T15">
            <v>70793.574000000022</v>
          </cell>
        </row>
        <row r="16">
          <cell r="T16">
            <v>82030.592000000048</v>
          </cell>
        </row>
        <row r="17">
          <cell r="T17">
            <v>82936.982000000047</v>
          </cell>
        </row>
        <row r="18">
          <cell r="T18">
            <v>58105.801000000007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 refreshError="1"/>
      <sheetData sheetId="1" refreshError="1"/>
      <sheetData sheetId="2">
        <row r="5">
          <cell r="B5">
            <v>2007</v>
          </cell>
          <cell r="C5">
            <v>2008</v>
          </cell>
          <cell r="D5">
            <v>2009</v>
          </cell>
          <cell r="E5">
            <v>2010</v>
          </cell>
          <cell r="F5">
            <v>2011</v>
          </cell>
        </row>
        <row r="12">
          <cell r="A12" t="str">
            <v>Cobertura [ (1) / (2) ]</v>
          </cell>
          <cell r="B12">
            <v>9.4217210737695982</v>
          </cell>
          <cell r="C12">
            <v>7.1670824030294336</v>
          </cell>
          <cell r="D12">
            <v>6.8776220200097287</v>
          </cell>
          <cell r="E12">
            <v>6.8650922333739492</v>
          </cell>
          <cell r="F12">
            <v>7.8787262635609423</v>
          </cell>
        </row>
      </sheetData>
      <sheetData sheetId="3">
        <row r="5">
          <cell r="AD5">
            <v>2011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2:K58"/>
  <sheetViews>
    <sheetView showGridLines="0" showRowColHeaders="0" tabSelected="1" topLeftCell="A31" zoomScaleNormal="100" workbookViewId="0">
      <selection activeCell="B51" sqref="B51"/>
    </sheetView>
  </sheetViews>
  <sheetFormatPr defaultRowHeight="15"/>
  <cols>
    <col min="1" max="1" width="3.140625" customWidth="1"/>
  </cols>
  <sheetData>
    <row r="2" spans="2:11" ht="15.75">
      <c r="E2" s="439" t="s">
        <v>25</v>
      </c>
      <c r="F2" s="439"/>
      <c r="G2" s="439"/>
      <c r="H2" s="439"/>
      <c r="I2" s="439"/>
      <c r="J2" s="439"/>
      <c r="K2" s="439"/>
    </row>
    <row r="3" spans="2:11" ht="15.75">
      <c r="E3" s="439" t="s">
        <v>191</v>
      </c>
      <c r="F3" s="439"/>
      <c r="G3" s="439"/>
      <c r="H3" s="439"/>
      <c r="I3" s="439"/>
      <c r="J3" s="439"/>
      <c r="K3" s="439"/>
    </row>
    <row r="7" spans="2:11" ht="15.95" customHeight="1"/>
    <row r="8" spans="2:11" ht="15.95" customHeight="1">
      <c r="B8" s="5" t="s">
        <v>26</v>
      </c>
      <c r="C8" s="5"/>
    </row>
    <row r="9" spans="2:11" ht="15.95" customHeight="1"/>
    <row r="10" spans="2:11" ht="15.95" customHeight="1">
      <c r="B10" s="5" t="s">
        <v>98</v>
      </c>
      <c r="G10" t="s">
        <v>90</v>
      </c>
    </row>
    <row r="11" spans="2:11" ht="15.95" customHeight="1"/>
    <row r="12" spans="2:11" ht="15.95" customHeight="1">
      <c r="B12" s="5" t="s">
        <v>94</v>
      </c>
    </row>
    <row r="13" spans="2:11" ht="15.95" customHeight="1">
      <c r="B13" s="5"/>
      <c r="C13" s="5"/>
      <c r="D13" s="5"/>
      <c r="E13" s="5"/>
      <c r="F13" s="5"/>
      <c r="G13" s="5"/>
    </row>
    <row r="14" spans="2:11" ht="15.95" customHeight="1">
      <c r="B14" s="5" t="s">
        <v>93</v>
      </c>
      <c r="C14" s="5"/>
      <c r="D14" s="5"/>
      <c r="E14" s="5"/>
      <c r="F14" s="5"/>
      <c r="G14" s="5"/>
    </row>
    <row r="15" spans="2:11" ht="15.95" customHeight="1"/>
    <row r="16" spans="2:11" ht="15.95" customHeight="1">
      <c r="B16" s="5" t="s">
        <v>97</v>
      </c>
    </row>
    <row r="17" spans="2:8" ht="15.95" customHeight="1">
      <c r="B17" s="5"/>
    </row>
    <row r="18" spans="2:8" ht="15.95" customHeight="1">
      <c r="B18" s="5" t="s">
        <v>192</v>
      </c>
    </row>
    <row r="19" spans="2:8" ht="15.95" customHeight="1">
      <c r="B19" s="5"/>
    </row>
    <row r="20" spans="2:8" ht="15.95" customHeight="1">
      <c r="B20" s="264" t="s">
        <v>102</v>
      </c>
    </row>
    <row r="21" spans="2:8" ht="15.95" customHeight="1">
      <c r="B21" s="5"/>
    </row>
    <row r="22" spans="2:8" ht="15.95" customHeight="1">
      <c r="B22" s="5" t="s">
        <v>193</v>
      </c>
    </row>
    <row r="23" spans="2:8" ht="15.95" customHeight="1"/>
    <row r="24" spans="2:8" ht="15.95" customHeight="1">
      <c r="B24" s="264" t="s">
        <v>103</v>
      </c>
    </row>
    <row r="25" spans="2:8" ht="15.95" customHeight="1"/>
    <row r="26" spans="2:8" ht="15.95" customHeight="1">
      <c r="B26" s="264" t="s">
        <v>194</v>
      </c>
    </row>
    <row r="27" spans="2:8" ht="15.95" customHeight="1">
      <c r="B27" s="5"/>
      <c r="C27" s="5"/>
      <c r="D27" s="5"/>
      <c r="E27" s="5"/>
      <c r="F27" s="5"/>
      <c r="G27" s="5"/>
      <c r="H27" s="5"/>
    </row>
    <row r="28" spans="2:8" ht="15.95" customHeight="1">
      <c r="B28" s="264" t="s">
        <v>155</v>
      </c>
    </row>
    <row r="29" spans="2:8" ht="15.95" customHeight="1">
      <c r="B29" s="5"/>
    </row>
    <row r="30" spans="2:8">
      <c r="B30" s="264" t="s">
        <v>107</v>
      </c>
    </row>
    <row r="31" spans="2:8">
      <c r="B31" s="5"/>
    </row>
    <row r="32" spans="2:8">
      <c r="B32" s="264" t="s">
        <v>108</v>
      </c>
    </row>
    <row r="33" spans="2:2">
      <c r="B33" s="5"/>
    </row>
    <row r="34" spans="2:2">
      <c r="B34" s="264" t="s">
        <v>109</v>
      </c>
    </row>
    <row r="36" spans="2:2">
      <c r="B36" s="264" t="s">
        <v>110</v>
      </c>
    </row>
    <row r="38" spans="2:2">
      <c r="B38" s="264" t="s">
        <v>111</v>
      </c>
    </row>
    <row r="39" spans="2:2">
      <c r="B39" s="264"/>
    </row>
    <row r="40" spans="2:2">
      <c r="B40" s="264" t="s">
        <v>156</v>
      </c>
    </row>
    <row r="42" spans="2:2">
      <c r="B42" s="264" t="s">
        <v>157</v>
      </c>
    </row>
    <row r="44" spans="2:2">
      <c r="B44" s="264" t="s">
        <v>158</v>
      </c>
    </row>
    <row r="46" spans="2:2">
      <c r="B46" s="264" t="s">
        <v>159</v>
      </c>
    </row>
    <row r="48" spans="2:2">
      <c r="B48" s="264" t="s">
        <v>258</v>
      </c>
    </row>
    <row r="50" spans="2:2">
      <c r="B50" s="264" t="s">
        <v>259</v>
      </c>
    </row>
    <row r="52" spans="2:2">
      <c r="B52" s="264" t="s">
        <v>160</v>
      </c>
    </row>
    <row r="54" spans="2:2">
      <c r="B54" s="264" t="s">
        <v>161</v>
      </c>
    </row>
    <row r="56" spans="2:2">
      <c r="B56" s="264" t="s">
        <v>162</v>
      </c>
    </row>
    <row r="58" spans="2:2">
      <c r="B58" s="264" t="s">
        <v>163</v>
      </c>
    </row>
  </sheetData>
  <customSheetViews>
    <customSheetView guid="{D2454DF7-9151-402B-B9E4-208D72282370}" showGridLines="0" showRowCol="0" fitToPage="1">
      <selection activeCell="F9" sqref="F9"/>
      <pageMargins left="0.31496062992125984" right="0.31496062992125984" top="0.35433070866141736" bottom="0.35433070866141736" header="0.31496062992125984" footer="0.31496062992125984"/>
      <pageSetup paperSize="9" scale="82" orientation="portrait" r:id="rId1"/>
    </customSheetView>
  </customSheetViews>
  <mergeCells count="2">
    <mergeCell ref="E2:K2"/>
    <mergeCell ref="E3:K3"/>
  </mergeCells>
  <hyperlinks>
    <hyperlink ref="B8:C8" location="'0'!A1" display="0 - Nota Introdutória" xr:uid="{00000000-0004-0000-0000-000002000000}"/>
    <hyperlink ref="B10" location="'1'!A1" display="1 - Evolução Recente da Balança Comercial (1.000 €)" xr:uid="{00000000-0004-0000-0000-000003000000}"/>
    <hyperlink ref="B12" location="'2'!A1" display="2 - Evolução  Mensal e Trimestral das Exportações" xr:uid="{00000000-0004-0000-0000-000004000000}"/>
    <hyperlink ref="B14" location="'3'!A1" display="3. Evolução Mensal e Timestral das Importações" xr:uid="{00000000-0004-0000-0000-000005000000}"/>
    <hyperlink ref="B16" location="'4'!A1" display="4 - Exportações por Tipo de Produto" xr:uid="{00000000-0004-0000-0000-000006000000}"/>
    <hyperlink ref="B20" location="'6'!A1" display="6 - Evolução das Exportações de Vinho (NC 2204) por Mercado / Acondicionamento" xr:uid="{56FF14C1-E2A3-483B-A1FF-E6EC5C395427}"/>
    <hyperlink ref="B24" location="'8'!A1" display="8 - Evolução das Exportações com Destino a uma Selecção de Mercados" xr:uid="{54F53325-7E45-40D8-91BE-AF0ABBD7EF28}"/>
    <hyperlink ref="B30" location="'11'!A1" display="11 - Evolução das Exportações de Vinho com DOP + Vinho com IGP + Vinho (ex-vinho mesa) com Destino a uma Selecção de Mercados" xr:uid="{30DD850B-1E4A-4E70-AB04-C6DC3D89DFED}"/>
    <hyperlink ref="B32" location="'12'!A1" display="12 - Evolução das Exportações de Vinho com DOP + IGP por Mercado / Acondicionamento" xr:uid="{B9DEB847-51C4-4A0E-9D56-35301BC50610}"/>
    <hyperlink ref="B34" location="'13'!A1" display="13 - Evolução das Exportações de Vinho com DOP + Vinho com IGP com Destino a uma Selecção de Mercados" xr:uid="{80FD4D7E-7306-4B27-BB2E-AE035CD05539}"/>
    <hyperlink ref="B36" location="'14'!A1" display="14 - Evolução das Exportações de Vinho com DOP por Mercado / Acondicionamento" xr:uid="{48661EB9-B113-4F34-9144-8051207985CA}"/>
    <hyperlink ref="B38" location="'15'!A1" display="15 - Evolução das Exportações de Vinho com DOP com Destino a uma Selecção de Mercados" xr:uid="{92875B0D-926B-45F3-9A80-BDEAE4CDD9AA}"/>
    <hyperlink ref="B40" location="'17'!A1" display="17 - Evolução das Exportações de Vinho com IGP por Mercado / Acondicionamento" xr:uid="{6263D861-1850-4E3A-A173-3B67C751DE14}"/>
    <hyperlink ref="B42" location="'18'!A1" display="18 - Evolução das Exportações de Vinho com IGP com Destino a uma Seleção de Mercados" xr:uid="{B3868B5E-2771-43CF-9802-52F64E2AC8A7}"/>
    <hyperlink ref="B44" location="'19'!A1" display="19 - Evolução das Exportações de Vinho ( ex-vinho mesa) por Mercado / Acondicionamento" xr:uid="{C8408116-018E-402A-A3E2-D8BC1C13F70F}"/>
    <hyperlink ref="B46" location="'20'!A1" display="20 - Evolução das Exportações de Vinho (ex-vinho mesa) com Destino a uma Seleção de Mercados" xr:uid="{4337DBAB-C2E7-4083-94FD-41927BB38508}"/>
    <hyperlink ref="B48" location="'21'!A1" display="21- Evolução das Exportações de Vinhos Espumantes e Espumosos por Mercado" xr:uid="{6EEDDA6B-FB25-4CF5-92F3-CE3292B3DE11}"/>
    <hyperlink ref="B50" location="'22'!A1" display="22 - Evolução das Exportações de Vinhos Espumantes e Espumosos com Destino a uma Seleção de Mercados" xr:uid="{D095C1A3-19E8-4710-918E-BEBC62AB51AE}"/>
    <hyperlink ref="B52" location="'23'!A1" display="23 - Evolução das Exportações de Vinho Licoroso com DOP Porto por Mercado" xr:uid="{4AEE1043-9B41-4FF2-96C3-4BA21CBC6FE3}"/>
    <hyperlink ref="B54" location="'24'!A1" display="24 - Evolução das Exportações de Vinho Licoroso com DOP Porto com Destino a uma Seleção de Mercados" xr:uid="{5BC242E6-E20D-4973-899C-56568A7C9AAA}"/>
    <hyperlink ref="B56" location="'25'!A1" display="25 - Evolução das Exportações de Vinho Licoroso com DOP Madeira por Mercado" xr:uid="{3E4F9072-9FC1-4755-B488-50267D2385D1}"/>
    <hyperlink ref="B58" location="'26'!A1" display="26 - Evolução das Exportações de Vinho Licoroso com DOP Madeira com Destino a uma Seleção de Mercados" xr:uid="{43AF9C40-38A9-4672-BFEE-55698E7683D9}"/>
  </hyperlinks>
  <pageMargins left="0.31496062992125984" right="0.31496062992125984" top="0.35433070866141736" bottom="0.35433070866141736" header="0.31496062992125984" footer="0.31496062992125984"/>
  <pageSetup paperSize="9" scale="81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A1:A27"/>
  <sheetViews>
    <sheetView showGridLines="0" showRowColHeaders="0" workbookViewId="0">
      <selection activeCell="A20" sqref="A20"/>
    </sheetView>
  </sheetViews>
  <sheetFormatPr defaultRowHeight="15"/>
  <cols>
    <col min="1" max="1" width="152.5703125" customWidth="1"/>
  </cols>
  <sheetData>
    <row r="1" spans="1:1" ht="18.75">
      <c r="A1" s="7" t="s">
        <v>27</v>
      </c>
    </row>
    <row r="3" spans="1:1" ht="46.5" customHeight="1">
      <c r="A3" s="6" t="s">
        <v>28</v>
      </c>
    </row>
    <row r="5" spans="1:1">
      <c r="A5" t="s">
        <v>32</v>
      </c>
    </row>
    <row r="7" spans="1:1">
      <c r="A7" t="s">
        <v>123</v>
      </c>
    </row>
    <row r="9" spans="1:1">
      <c r="A9" t="s">
        <v>92</v>
      </c>
    </row>
    <row r="11" spans="1:1">
      <c r="A11" t="s">
        <v>99</v>
      </c>
    </row>
    <row r="13" spans="1:1">
      <c r="A13" t="s">
        <v>105</v>
      </c>
    </row>
    <row r="15" spans="1:1">
      <c r="A15" t="s">
        <v>104</v>
      </c>
    </row>
    <row r="17" spans="1:1">
      <c r="A17" t="s">
        <v>119</v>
      </c>
    </row>
    <row r="19" spans="1:1">
      <c r="A19" t="s">
        <v>120</v>
      </c>
    </row>
    <row r="21" spans="1:1">
      <c r="A21" t="s">
        <v>121</v>
      </c>
    </row>
    <row r="23" spans="1:1">
      <c r="A23" t="s">
        <v>122</v>
      </c>
    </row>
    <row r="25" spans="1:1">
      <c r="A25" t="s">
        <v>124</v>
      </c>
    </row>
    <row r="27" spans="1:1">
      <c r="A27" t="s">
        <v>190</v>
      </c>
    </row>
  </sheetData>
  <customSheetViews>
    <customSheetView guid="{D2454DF7-9151-402B-B9E4-208D72282370}" showGridLines="0" showRowCol="0">
      <pageMargins left="0.7" right="0.7" top="0.75" bottom="0.75" header="0.3" footer="0.3"/>
      <pageSetup paperSize="9" orientation="portrait" horizontalDpi="4294967292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151A-DA90-446D-B4B5-9E564B659768}">
  <sheetPr codeName="Folha3">
    <pageSetUpPr fitToPage="1"/>
  </sheetPr>
  <dimension ref="A1:AM36"/>
  <sheetViews>
    <sheetView showGridLines="0" topLeftCell="E19" zoomScaleNormal="100" workbookViewId="0">
      <selection activeCell="X30" sqref="X30:Y30"/>
    </sheetView>
  </sheetViews>
  <sheetFormatPr defaultRowHeight="15"/>
  <cols>
    <col min="1" max="1" width="19.42578125" bestFit="1" customWidth="1"/>
    <col min="21" max="21" width="18.5703125" customWidth="1"/>
    <col min="22" max="23" width="9.140625" customWidth="1"/>
    <col min="24" max="25" width="9.7109375" customWidth="1"/>
    <col min="263" max="263" width="19.42578125" bestFit="1" customWidth="1"/>
    <col min="273" max="273" width="18.5703125" customWidth="1"/>
    <col min="274" max="275" width="9.140625" customWidth="1"/>
    <col min="276" max="276" width="0" hidden="1" customWidth="1"/>
    <col min="277" max="278" width="9.85546875" customWidth="1"/>
    <col min="519" max="519" width="19.42578125" bestFit="1" customWidth="1"/>
    <col min="529" max="529" width="18.5703125" customWidth="1"/>
    <col min="530" max="531" width="9.140625" customWidth="1"/>
    <col min="532" max="532" width="0" hidden="1" customWidth="1"/>
    <col min="533" max="534" width="9.85546875" customWidth="1"/>
    <col min="775" max="775" width="19.42578125" bestFit="1" customWidth="1"/>
    <col min="785" max="785" width="18.5703125" customWidth="1"/>
    <col min="786" max="787" width="9.140625" customWidth="1"/>
    <col min="788" max="788" width="0" hidden="1" customWidth="1"/>
    <col min="789" max="790" width="9.85546875" customWidth="1"/>
    <col min="1031" max="1031" width="19.42578125" bestFit="1" customWidth="1"/>
    <col min="1041" max="1041" width="18.5703125" customWidth="1"/>
    <col min="1042" max="1043" width="9.140625" customWidth="1"/>
    <col min="1044" max="1044" width="0" hidden="1" customWidth="1"/>
    <col min="1045" max="1046" width="9.85546875" customWidth="1"/>
    <col min="1287" max="1287" width="19.42578125" bestFit="1" customWidth="1"/>
    <col min="1297" max="1297" width="18.5703125" customWidth="1"/>
    <col min="1298" max="1299" width="9.140625" customWidth="1"/>
    <col min="1300" max="1300" width="0" hidden="1" customWidth="1"/>
    <col min="1301" max="1302" width="9.85546875" customWidth="1"/>
    <col min="1543" max="1543" width="19.42578125" bestFit="1" customWidth="1"/>
    <col min="1553" max="1553" width="18.5703125" customWidth="1"/>
    <col min="1554" max="1555" width="9.140625" customWidth="1"/>
    <col min="1556" max="1556" width="0" hidden="1" customWidth="1"/>
    <col min="1557" max="1558" width="9.85546875" customWidth="1"/>
    <col min="1799" max="1799" width="19.42578125" bestFit="1" customWidth="1"/>
    <col min="1809" max="1809" width="18.5703125" customWidth="1"/>
    <col min="1810" max="1811" width="9.140625" customWidth="1"/>
    <col min="1812" max="1812" width="0" hidden="1" customWidth="1"/>
    <col min="1813" max="1814" width="9.85546875" customWidth="1"/>
    <col min="2055" max="2055" width="19.42578125" bestFit="1" customWidth="1"/>
    <col min="2065" max="2065" width="18.5703125" customWidth="1"/>
    <col min="2066" max="2067" width="9.140625" customWidth="1"/>
    <col min="2068" max="2068" width="0" hidden="1" customWidth="1"/>
    <col min="2069" max="2070" width="9.85546875" customWidth="1"/>
    <col min="2311" max="2311" width="19.42578125" bestFit="1" customWidth="1"/>
    <col min="2321" max="2321" width="18.5703125" customWidth="1"/>
    <col min="2322" max="2323" width="9.140625" customWidth="1"/>
    <col min="2324" max="2324" width="0" hidden="1" customWidth="1"/>
    <col min="2325" max="2326" width="9.85546875" customWidth="1"/>
    <col min="2567" max="2567" width="19.42578125" bestFit="1" customWidth="1"/>
    <col min="2577" max="2577" width="18.5703125" customWidth="1"/>
    <col min="2578" max="2579" width="9.140625" customWidth="1"/>
    <col min="2580" max="2580" width="0" hidden="1" customWidth="1"/>
    <col min="2581" max="2582" width="9.85546875" customWidth="1"/>
    <col min="2823" max="2823" width="19.42578125" bestFit="1" customWidth="1"/>
    <col min="2833" max="2833" width="18.5703125" customWidth="1"/>
    <col min="2834" max="2835" width="9.140625" customWidth="1"/>
    <col min="2836" max="2836" width="0" hidden="1" customWidth="1"/>
    <col min="2837" max="2838" width="9.85546875" customWidth="1"/>
    <col min="3079" max="3079" width="19.42578125" bestFit="1" customWidth="1"/>
    <col min="3089" max="3089" width="18.5703125" customWidth="1"/>
    <col min="3090" max="3091" width="9.140625" customWidth="1"/>
    <col min="3092" max="3092" width="0" hidden="1" customWidth="1"/>
    <col min="3093" max="3094" width="9.85546875" customWidth="1"/>
    <col min="3335" max="3335" width="19.42578125" bestFit="1" customWidth="1"/>
    <col min="3345" max="3345" width="18.5703125" customWidth="1"/>
    <col min="3346" max="3347" width="9.140625" customWidth="1"/>
    <col min="3348" max="3348" width="0" hidden="1" customWidth="1"/>
    <col min="3349" max="3350" width="9.85546875" customWidth="1"/>
    <col min="3591" max="3591" width="19.42578125" bestFit="1" customWidth="1"/>
    <col min="3601" max="3601" width="18.5703125" customWidth="1"/>
    <col min="3602" max="3603" width="9.140625" customWidth="1"/>
    <col min="3604" max="3604" width="0" hidden="1" customWidth="1"/>
    <col min="3605" max="3606" width="9.85546875" customWidth="1"/>
    <col min="3847" max="3847" width="19.42578125" bestFit="1" customWidth="1"/>
    <col min="3857" max="3857" width="18.5703125" customWidth="1"/>
    <col min="3858" max="3859" width="9.140625" customWidth="1"/>
    <col min="3860" max="3860" width="0" hidden="1" customWidth="1"/>
    <col min="3861" max="3862" width="9.85546875" customWidth="1"/>
    <col min="4103" max="4103" width="19.42578125" bestFit="1" customWidth="1"/>
    <col min="4113" max="4113" width="18.5703125" customWidth="1"/>
    <col min="4114" max="4115" width="9.140625" customWidth="1"/>
    <col min="4116" max="4116" width="0" hidden="1" customWidth="1"/>
    <col min="4117" max="4118" width="9.85546875" customWidth="1"/>
    <col min="4359" max="4359" width="19.42578125" bestFit="1" customWidth="1"/>
    <col min="4369" max="4369" width="18.5703125" customWidth="1"/>
    <col min="4370" max="4371" width="9.140625" customWidth="1"/>
    <col min="4372" max="4372" width="0" hidden="1" customWidth="1"/>
    <col min="4373" max="4374" width="9.85546875" customWidth="1"/>
    <col min="4615" max="4615" width="19.42578125" bestFit="1" customWidth="1"/>
    <col min="4625" max="4625" width="18.5703125" customWidth="1"/>
    <col min="4626" max="4627" width="9.140625" customWidth="1"/>
    <col min="4628" max="4628" width="0" hidden="1" customWidth="1"/>
    <col min="4629" max="4630" width="9.85546875" customWidth="1"/>
    <col min="4871" max="4871" width="19.42578125" bestFit="1" customWidth="1"/>
    <col min="4881" max="4881" width="18.5703125" customWidth="1"/>
    <col min="4882" max="4883" width="9.140625" customWidth="1"/>
    <col min="4884" max="4884" width="0" hidden="1" customWidth="1"/>
    <col min="4885" max="4886" width="9.85546875" customWidth="1"/>
    <col min="5127" max="5127" width="19.42578125" bestFit="1" customWidth="1"/>
    <col min="5137" max="5137" width="18.5703125" customWidth="1"/>
    <col min="5138" max="5139" width="9.140625" customWidth="1"/>
    <col min="5140" max="5140" width="0" hidden="1" customWidth="1"/>
    <col min="5141" max="5142" width="9.85546875" customWidth="1"/>
    <col min="5383" max="5383" width="19.42578125" bestFit="1" customWidth="1"/>
    <col min="5393" max="5393" width="18.5703125" customWidth="1"/>
    <col min="5394" max="5395" width="9.140625" customWidth="1"/>
    <col min="5396" max="5396" width="0" hidden="1" customWidth="1"/>
    <col min="5397" max="5398" width="9.85546875" customWidth="1"/>
    <col min="5639" max="5639" width="19.42578125" bestFit="1" customWidth="1"/>
    <col min="5649" max="5649" width="18.5703125" customWidth="1"/>
    <col min="5650" max="5651" width="9.140625" customWidth="1"/>
    <col min="5652" max="5652" width="0" hidden="1" customWidth="1"/>
    <col min="5653" max="5654" width="9.85546875" customWidth="1"/>
    <col min="5895" max="5895" width="19.42578125" bestFit="1" customWidth="1"/>
    <col min="5905" max="5905" width="18.5703125" customWidth="1"/>
    <col min="5906" max="5907" width="9.140625" customWidth="1"/>
    <col min="5908" max="5908" width="0" hidden="1" customWidth="1"/>
    <col min="5909" max="5910" width="9.85546875" customWidth="1"/>
    <col min="6151" max="6151" width="19.42578125" bestFit="1" customWidth="1"/>
    <col min="6161" max="6161" width="18.5703125" customWidth="1"/>
    <col min="6162" max="6163" width="9.140625" customWidth="1"/>
    <col min="6164" max="6164" width="0" hidden="1" customWidth="1"/>
    <col min="6165" max="6166" width="9.85546875" customWidth="1"/>
    <col min="6407" max="6407" width="19.42578125" bestFit="1" customWidth="1"/>
    <col min="6417" max="6417" width="18.5703125" customWidth="1"/>
    <col min="6418" max="6419" width="9.140625" customWidth="1"/>
    <col min="6420" max="6420" width="0" hidden="1" customWidth="1"/>
    <col min="6421" max="6422" width="9.85546875" customWidth="1"/>
    <col min="6663" max="6663" width="19.42578125" bestFit="1" customWidth="1"/>
    <col min="6673" max="6673" width="18.5703125" customWidth="1"/>
    <col min="6674" max="6675" width="9.140625" customWidth="1"/>
    <col min="6676" max="6676" width="0" hidden="1" customWidth="1"/>
    <col min="6677" max="6678" width="9.85546875" customWidth="1"/>
    <col min="6919" max="6919" width="19.42578125" bestFit="1" customWidth="1"/>
    <col min="6929" max="6929" width="18.5703125" customWidth="1"/>
    <col min="6930" max="6931" width="9.140625" customWidth="1"/>
    <col min="6932" max="6932" width="0" hidden="1" customWidth="1"/>
    <col min="6933" max="6934" width="9.85546875" customWidth="1"/>
    <col min="7175" max="7175" width="19.42578125" bestFit="1" customWidth="1"/>
    <col min="7185" max="7185" width="18.5703125" customWidth="1"/>
    <col min="7186" max="7187" width="9.140625" customWidth="1"/>
    <col min="7188" max="7188" width="0" hidden="1" customWidth="1"/>
    <col min="7189" max="7190" width="9.85546875" customWidth="1"/>
    <col min="7431" max="7431" width="19.42578125" bestFit="1" customWidth="1"/>
    <col min="7441" max="7441" width="18.5703125" customWidth="1"/>
    <col min="7442" max="7443" width="9.140625" customWidth="1"/>
    <col min="7444" max="7444" width="0" hidden="1" customWidth="1"/>
    <col min="7445" max="7446" width="9.85546875" customWidth="1"/>
    <col min="7687" max="7687" width="19.42578125" bestFit="1" customWidth="1"/>
    <col min="7697" max="7697" width="18.5703125" customWidth="1"/>
    <col min="7698" max="7699" width="9.140625" customWidth="1"/>
    <col min="7700" max="7700" width="0" hidden="1" customWidth="1"/>
    <col min="7701" max="7702" width="9.85546875" customWidth="1"/>
    <col min="7943" max="7943" width="19.42578125" bestFit="1" customWidth="1"/>
    <col min="7953" max="7953" width="18.5703125" customWidth="1"/>
    <col min="7954" max="7955" width="9.140625" customWidth="1"/>
    <col min="7956" max="7956" width="0" hidden="1" customWidth="1"/>
    <col min="7957" max="7958" width="9.85546875" customWidth="1"/>
    <col min="8199" max="8199" width="19.42578125" bestFit="1" customWidth="1"/>
    <col min="8209" max="8209" width="18.5703125" customWidth="1"/>
    <col min="8210" max="8211" width="9.140625" customWidth="1"/>
    <col min="8212" max="8212" width="0" hidden="1" customWidth="1"/>
    <col min="8213" max="8214" width="9.85546875" customWidth="1"/>
    <col min="8455" max="8455" width="19.42578125" bestFit="1" customWidth="1"/>
    <col min="8465" max="8465" width="18.5703125" customWidth="1"/>
    <col min="8466" max="8467" width="9.140625" customWidth="1"/>
    <col min="8468" max="8468" width="0" hidden="1" customWidth="1"/>
    <col min="8469" max="8470" width="9.85546875" customWidth="1"/>
    <col min="8711" max="8711" width="19.42578125" bestFit="1" customWidth="1"/>
    <col min="8721" max="8721" width="18.5703125" customWidth="1"/>
    <col min="8722" max="8723" width="9.140625" customWidth="1"/>
    <col min="8724" max="8724" width="0" hidden="1" customWidth="1"/>
    <col min="8725" max="8726" width="9.85546875" customWidth="1"/>
    <col min="8967" max="8967" width="19.42578125" bestFit="1" customWidth="1"/>
    <col min="8977" max="8977" width="18.5703125" customWidth="1"/>
    <col min="8978" max="8979" width="9.140625" customWidth="1"/>
    <col min="8980" max="8980" width="0" hidden="1" customWidth="1"/>
    <col min="8981" max="8982" width="9.85546875" customWidth="1"/>
    <col min="9223" max="9223" width="19.42578125" bestFit="1" customWidth="1"/>
    <col min="9233" max="9233" width="18.5703125" customWidth="1"/>
    <col min="9234" max="9235" width="9.140625" customWidth="1"/>
    <col min="9236" max="9236" width="0" hidden="1" customWidth="1"/>
    <col min="9237" max="9238" width="9.85546875" customWidth="1"/>
    <col min="9479" max="9479" width="19.42578125" bestFit="1" customWidth="1"/>
    <col min="9489" max="9489" width="18.5703125" customWidth="1"/>
    <col min="9490" max="9491" width="9.140625" customWidth="1"/>
    <col min="9492" max="9492" width="0" hidden="1" customWidth="1"/>
    <col min="9493" max="9494" width="9.85546875" customWidth="1"/>
    <col min="9735" max="9735" width="19.42578125" bestFit="1" customWidth="1"/>
    <col min="9745" max="9745" width="18.5703125" customWidth="1"/>
    <col min="9746" max="9747" width="9.140625" customWidth="1"/>
    <col min="9748" max="9748" width="0" hidden="1" customWidth="1"/>
    <col min="9749" max="9750" width="9.85546875" customWidth="1"/>
    <col min="9991" max="9991" width="19.42578125" bestFit="1" customWidth="1"/>
    <col min="10001" max="10001" width="18.5703125" customWidth="1"/>
    <col min="10002" max="10003" width="9.140625" customWidth="1"/>
    <col min="10004" max="10004" width="0" hidden="1" customWidth="1"/>
    <col min="10005" max="10006" width="9.85546875" customWidth="1"/>
    <col min="10247" max="10247" width="19.42578125" bestFit="1" customWidth="1"/>
    <col min="10257" max="10257" width="18.5703125" customWidth="1"/>
    <col min="10258" max="10259" width="9.140625" customWidth="1"/>
    <col min="10260" max="10260" width="0" hidden="1" customWidth="1"/>
    <col min="10261" max="10262" width="9.85546875" customWidth="1"/>
    <col min="10503" max="10503" width="19.42578125" bestFit="1" customWidth="1"/>
    <col min="10513" max="10513" width="18.5703125" customWidth="1"/>
    <col min="10514" max="10515" width="9.140625" customWidth="1"/>
    <col min="10516" max="10516" width="0" hidden="1" customWidth="1"/>
    <col min="10517" max="10518" width="9.85546875" customWidth="1"/>
    <col min="10759" max="10759" width="19.42578125" bestFit="1" customWidth="1"/>
    <col min="10769" max="10769" width="18.5703125" customWidth="1"/>
    <col min="10770" max="10771" width="9.140625" customWidth="1"/>
    <col min="10772" max="10772" width="0" hidden="1" customWidth="1"/>
    <col min="10773" max="10774" width="9.85546875" customWidth="1"/>
    <col min="11015" max="11015" width="19.42578125" bestFit="1" customWidth="1"/>
    <col min="11025" max="11025" width="18.5703125" customWidth="1"/>
    <col min="11026" max="11027" width="9.140625" customWidth="1"/>
    <col min="11028" max="11028" width="0" hidden="1" customWidth="1"/>
    <col min="11029" max="11030" width="9.85546875" customWidth="1"/>
    <col min="11271" max="11271" width="19.42578125" bestFit="1" customWidth="1"/>
    <col min="11281" max="11281" width="18.5703125" customWidth="1"/>
    <col min="11282" max="11283" width="9.140625" customWidth="1"/>
    <col min="11284" max="11284" width="0" hidden="1" customWidth="1"/>
    <col min="11285" max="11286" width="9.85546875" customWidth="1"/>
    <col min="11527" max="11527" width="19.42578125" bestFit="1" customWidth="1"/>
    <col min="11537" max="11537" width="18.5703125" customWidth="1"/>
    <col min="11538" max="11539" width="9.140625" customWidth="1"/>
    <col min="11540" max="11540" width="0" hidden="1" customWidth="1"/>
    <col min="11541" max="11542" width="9.85546875" customWidth="1"/>
    <col min="11783" max="11783" width="19.42578125" bestFit="1" customWidth="1"/>
    <col min="11793" max="11793" width="18.5703125" customWidth="1"/>
    <col min="11794" max="11795" width="9.140625" customWidth="1"/>
    <col min="11796" max="11796" width="0" hidden="1" customWidth="1"/>
    <col min="11797" max="11798" width="9.85546875" customWidth="1"/>
    <col min="12039" max="12039" width="19.42578125" bestFit="1" customWidth="1"/>
    <col min="12049" max="12049" width="18.5703125" customWidth="1"/>
    <col min="12050" max="12051" width="9.140625" customWidth="1"/>
    <col min="12052" max="12052" width="0" hidden="1" customWidth="1"/>
    <col min="12053" max="12054" width="9.85546875" customWidth="1"/>
    <col min="12295" max="12295" width="19.42578125" bestFit="1" customWidth="1"/>
    <col min="12305" max="12305" width="18.5703125" customWidth="1"/>
    <col min="12306" max="12307" width="9.140625" customWidth="1"/>
    <col min="12308" max="12308" width="0" hidden="1" customWidth="1"/>
    <col min="12309" max="12310" width="9.85546875" customWidth="1"/>
    <col min="12551" max="12551" width="19.42578125" bestFit="1" customWidth="1"/>
    <col min="12561" max="12561" width="18.5703125" customWidth="1"/>
    <col min="12562" max="12563" width="9.140625" customWidth="1"/>
    <col min="12564" max="12564" width="0" hidden="1" customWidth="1"/>
    <col min="12565" max="12566" width="9.85546875" customWidth="1"/>
    <col min="12807" max="12807" width="19.42578125" bestFit="1" customWidth="1"/>
    <col min="12817" max="12817" width="18.5703125" customWidth="1"/>
    <col min="12818" max="12819" width="9.140625" customWidth="1"/>
    <col min="12820" max="12820" width="0" hidden="1" customWidth="1"/>
    <col min="12821" max="12822" width="9.85546875" customWidth="1"/>
    <col min="13063" max="13063" width="19.42578125" bestFit="1" customWidth="1"/>
    <col min="13073" max="13073" width="18.5703125" customWidth="1"/>
    <col min="13074" max="13075" width="9.140625" customWidth="1"/>
    <col min="13076" max="13076" width="0" hidden="1" customWidth="1"/>
    <col min="13077" max="13078" width="9.85546875" customWidth="1"/>
    <col min="13319" max="13319" width="19.42578125" bestFit="1" customWidth="1"/>
    <col min="13329" max="13329" width="18.5703125" customWidth="1"/>
    <col min="13330" max="13331" width="9.140625" customWidth="1"/>
    <col min="13332" max="13332" width="0" hidden="1" customWidth="1"/>
    <col min="13333" max="13334" width="9.85546875" customWidth="1"/>
    <col min="13575" max="13575" width="19.42578125" bestFit="1" customWidth="1"/>
    <col min="13585" max="13585" width="18.5703125" customWidth="1"/>
    <col min="13586" max="13587" width="9.140625" customWidth="1"/>
    <col min="13588" max="13588" width="0" hidden="1" customWidth="1"/>
    <col min="13589" max="13590" width="9.85546875" customWidth="1"/>
    <col min="13831" max="13831" width="19.42578125" bestFit="1" customWidth="1"/>
    <col min="13841" max="13841" width="18.5703125" customWidth="1"/>
    <col min="13842" max="13843" width="9.140625" customWidth="1"/>
    <col min="13844" max="13844" width="0" hidden="1" customWidth="1"/>
    <col min="13845" max="13846" width="9.85546875" customWidth="1"/>
    <col min="14087" max="14087" width="19.42578125" bestFit="1" customWidth="1"/>
    <col min="14097" max="14097" width="18.5703125" customWidth="1"/>
    <col min="14098" max="14099" width="9.140625" customWidth="1"/>
    <col min="14100" max="14100" width="0" hidden="1" customWidth="1"/>
    <col min="14101" max="14102" width="9.85546875" customWidth="1"/>
    <col min="14343" max="14343" width="19.42578125" bestFit="1" customWidth="1"/>
    <col min="14353" max="14353" width="18.5703125" customWidth="1"/>
    <col min="14354" max="14355" width="9.140625" customWidth="1"/>
    <col min="14356" max="14356" width="0" hidden="1" customWidth="1"/>
    <col min="14357" max="14358" width="9.85546875" customWidth="1"/>
    <col min="14599" max="14599" width="19.42578125" bestFit="1" customWidth="1"/>
    <col min="14609" max="14609" width="18.5703125" customWidth="1"/>
    <col min="14610" max="14611" width="9.140625" customWidth="1"/>
    <col min="14612" max="14612" width="0" hidden="1" customWidth="1"/>
    <col min="14613" max="14614" width="9.85546875" customWidth="1"/>
    <col min="14855" max="14855" width="19.42578125" bestFit="1" customWidth="1"/>
    <col min="14865" max="14865" width="18.5703125" customWidth="1"/>
    <col min="14866" max="14867" width="9.140625" customWidth="1"/>
    <col min="14868" max="14868" width="0" hidden="1" customWidth="1"/>
    <col min="14869" max="14870" width="9.85546875" customWidth="1"/>
    <col min="15111" max="15111" width="19.42578125" bestFit="1" customWidth="1"/>
    <col min="15121" max="15121" width="18.5703125" customWidth="1"/>
    <col min="15122" max="15123" width="9.140625" customWidth="1"/>
    <col min="15124" max="15124" width="0" hidden="1" customWidth="1"/>
    <col min="15125" max="15126" width="9.85546875" customWidth="1"/>
    <col min="15367" max="15367" width="19.42578125" bestFit="1" customWidth="1"/>
    <col min="15377" max="15377" width="18.5703125" customWidth="1"/>
    <col min="15378" max="15379" width="9.140625" customWidth="1"/>
    <col min="15380" max="15380" width="0" hidden="1" customWidth="1"/>
    <col min="15381" max="15382" width="9.85546875" customWidth="1"/>
    <col min="15623" max="15623" width="19.42578125" bestFit="1" customWidth="1"/>
    <col min="15633" max="15633" width="18.5703125" customWidth="1"/>
    <col min="15634" max="15635" width="9.140625" customWidth="1"/>
    <col min="15636" max="15636" width="0" hidden="1" customWidth="1"/>
    <col min="15637" max="15638" width="9.85546875" customWidth="1"/>
    <col min="15879" max="15879" width="19.42578125" bestFit="1" customWidth="1"/>
    <col min="15889" max="15889" width="18.5703125" customWidth="1"/>
    <col min="15890" max="15891" width="9.140625" customWidth="1"/>
    <col min="15892" max="15892" width="0" hidden="1" customWidth="1"/>
    <col min="15893" max="15894" width="9.85546875" customWidth="1"/>
    <col min="16135" max="16135" width="19.42578125" bestFit="1" customWidth="1"/>
    <col min="16145" max="16145" width="18.5703125" customWidth="1"/>
    <col min="16146" max="16147" width="9.140625" customWidth="1"/>
    <col min="16148" max="16148" width="0" hidden="1" customWidth="1"/>
    <col min="16149" max="16150" width="9.85546875" customWidth="1"/>
  </cols>
  <sheetData>
    <row r="1" spans="1:39" ht="15.75">
      <c r="A1" s="4" t="s">
        <v>47</v>
      </c>
    </row>
    <row r="2" spans="1:39" ht="15.75" thickBot="1"/>
    <row r="3" spans="1:39" ht="22.5" customHeight="1">
      <c r="A3" s="445" t="s">
        <v>3</v>
      </c>
      <c r="B3" s="447">
        <v>2007</v>
      </c>
      <c r="C3" s="442">
        <v>2008</v>
      </c>
      <c r="D3" s="442">
        <v>2009</v>
      </c>
      <c r="E3" s="442">
        <v>2010</v>
      </c>
      <c r="F3" s="442">
        <v>2011</v>
      </c>
      <c r="G3" s="442">
        <v>2012</v>
      </c>
      <c r="H3" s="442">
        <v>2013</v>
      </c>
      <c r="I3" s="442">
        <v>2014</v>
      </c>
      <c r="J3" s="442">
        <v>2015</v>
      </c>
      <c r="K3" s="442">
        <v>2016</v>
      </c>
      <c r="L3" s="451">
        <v>2017</v>
      </c>
      <c r="M3" s="442">
        <v>2018</v>
      </c>
      <c r="N3" s="442">
        <v>2019</v>
      </c>
      <c r="O3" s="449">
        <v>2020</v>
      </c>
      <c r="P3" s="451">
        <v>2021</v>
      </c>
      <c r="Q3" s="440">
        <v>2022</v>
      </c>
      <c r="R3" s="440">
        <v>2023</v>
      </c>
      <c r="S3" s="440">
        <v>2024</v>
      </c>
      <c r="T3" s="459">
        <v>2025</v>
      </c>
      <c r="U3" s="268" t="s">
        <v>48</v>
      </c>
      <c r="V3" s="453" t="s">
        <v>195</v>
      </c>
      <c r="W3" s="454"/>
      <c r="X3" s="457" t="s">
        <v>118</v>
      </c>
      <c r="Y3" s="458"/>
    </row>
    <row r="4" spans="1:39" ht="31.5" customHeight="1" thickBot="1">
      <c r="A4" s="446"/>
      <c r="B4" s="448"/>
      <c r="C4" s="444"/>
      <c r="D4" s="444"/>
      <c r="E4" s="444"/>
      <c r="F4" s="444"/>
      <c r="G4" s="444"/>
      <c r="H4" s="444"/>
      <c r="I4" s="444"/>
      <c r="J4" s="444"/>
      <c r="K4" s="444"/>
      <c r="L4" s="452"/>
      <c r="M4" s="444"/>
      <c r="N4" s="444"/>
      <c r="O4" s="450"/>
      <c r="P4" s="452"/>
      <c r="Q4" s="441"/>
      <c r="R4" s="441"/>
      <c r="S4" s="441"/>
      <c r="T4" s="460"/>
      <c r="U4" s="174" t="s">
        <v>164</v>
      </c>
      <c r="V4" s="127">
        <v>2025</v>
      </c>
      <c r="W4" s="261">
        <v>2026</v>
      </c>
      <c r="X4" s="294" t="s">
        <v>254</v>
      </c>
      <c r="Y4" s="295" t="s">
        <v>255</v>
      </c>
    </row>
    <row r="5" spans="1:39" ht="3" customHeight="1" thickBot="1">
      <c r="A5" s="101"/>
      <c r="B5" s="101">
        <v>2007</v>
      </c>
      <c r="C5" s="101">
        <v>2008</v>
      </c>
      <c r="D5" s="101">
        <v>2009</v>
      </c>
      <c r="E5" s="101">
        <v>2010</v>
      </c>
      <c r="F5" s="101">
        <v>2011</v>
      </c>
      <c r="G5" s="101"/>
      <c r="H5" s="101"/>
      <c r="I5" s="101"/>
      <c r="J5" s="101"/>
      <c r="K5" s="101"/>
      <c r="L5" s="101"/>
      <c r="M5" s="101"/>
      <c r="N5" s="101"/>
      <c r="O5" s="270"/>
      <c r="P5" s="101"/>
      <c r="Q5" s="270"/>
      <c r="R5" s="270"/>
      <c r="S5" s="270"/>
      <c r="T5" s="301"/>
      <c r="U5" s="175"/>
      <c r="V5" s="101"/>
      <c r="W5" s="101"/>
      <c r="X5" s="101"/>
      <c r="Y5" s="101"/>
    </row>
    <row r="6" spans="1:39" ht="27.95" customHeight="1">
      <c r="A6" s="111" t="s">
        <v>49</v>
      </c>
      <c r="B6" s="115">
        <v>595986.61599999934</v>
      </c>
      <c r="C6" s="153">
        <v>575965.5770000004</v>
      </c>
      <c r="D6" s="153">
        <v>544011.29100000043</v>
      </c>
      <c r="E6" s="153">
        <v>614380.20499999926</v>
      </c>
      <c r="F6" s="153">
        <v>656918.26000000106</v>
      </c>
      <c r="G6" s="153">
        <v>703504.83500000078</v>
      </c>
      <c r="H6" s="153">
        <v>720793.56200000143</v>
      </c>
      <c r="I6" s="153">
        <v>726284.80299999879</v>
      </c>
      <c r="J6" s="153">
        <f>SUM('[1]2'!T7:T18)</f>
        <v>735533.90500000014</v>
      </c>
      <c r="K6" s="153">
        <v>723973.625</v>
      </c>
      <c r="L6" s="271">
        <v>778040.99999999534</v>
      </c>
      <c r="M6" s="153">
        <v>800341.53700000001</v>
      </c>
      <c r="N6" s="153">
        <v>819402.33799999987</v>
      </c>
      <c r="O6" s="153">
        <v>856189.67600000137</v>
      </c>
      <c r="P6" s="271">
        <v>925952.67900000024</v>
      </c>
      <c r="Q6" s="153">
        <v>938963.28799999994</v>
      </c>
      <c r="R6" s="153">
        <v>924632.3</v>
      </c>
      <c r="S6" s="153">
        <v>964013.41099999973</v>
      </c>
      <c r="T6" s="147">
        <v>954331.51500000025</v>
      </c>
      <c r="U6" s="100"/>
      <c r="V6" s="115">
        <v>539300.03000000038</v>
      </c>
      <c r="W6" s="147">
        <v>503928.44599999965</v>
      </c>
      <c r="X6" s="112">
        <v>955896.58699999982</v>
      </c>
      <c r="Y6" s="147">
        <v>914984.79400000011</v>
      </c>
      <c r="AD6" s="101"/>
      <c r="AE6" s="101" t="s">
        <v>50</v>
      </c>
      <c r="AF6" s="101"/>
      <c r="AG6" s="101"/>
      <c r="AH6" s="101" t="s">
        <v>51</v>
      </c>
      <c r="AI6" s="101"/>
      <c r="AJ6" s="101"/>
      <c r="AK6" s="101" t="s">
        <v>52</v>
      </c>
      <c r="AL6" s="101"/>
      <c r="AM6" s="101"/>
    </row>
    <row r="7" spans="1:39" ht="27.95" customHeight="1" thickBot="1">
      <c r="A7" s="114" t="s">
        <v>53</v>
      </c>
      <c r="B7" s="272"/>
      <c r="C7" s="273">
        <f t="shared" ref="C7:O7" si="0">(C6-B6)/B6</f>
        <v>-3.3593101694751756E-2</v>
      </c>
      <c r="D7" s="273">
        <f t="shared" si="0"/>
        <v>-5.547950654696842E-2</v>
      </c>
      <c r="E7" s="273">
        <f t="shared" si="0"/>
        <v>0.12935193655750571</v>
      </c>
      <c r="F7" s="273">
        <f t="shared" si="0"/>
        <v>6.9237346278111039E-2</v>
      </c>
      <c r="G7" s="273">
        <f t="shared" si="0"/>
        <v>7.0916851968766473E-2</v>
      </c>
      <c r="H7" s="273">
        <f t="shared" si="0"/>
        <v>2.4575136004574345E-2</v>
      </c>
      <c r="I7" s="273">
        <f t="shared" si="0"/>
        <v>7.6183269239540599E-3</v>
      </c>
      <c r="J7" s="273">
        <f t="shared" si="0"/>
        <v>1.2734814169037992E-2</v>
      </c>
      <c r="K7" s="273">
        <f t="shared" si="0"/>
        <v>-1.5716855363724046E-2</v>
      </c>
      <c r="L7" s="274">
        <f t="shared" si="0"/>
        <v>7.4681415362328071E-2</v>
      </c>
      <c r="M7" s="273">
        <f t="shared" si="0"/>
        <v>2.8662418818551721E-2</v>
      </c>
      <c r="N7" s="273">
        <f t="shared" si="0"/>
        <v>2.3815833764479301E-2</v>
      </c>
      <c r="O7" s="273">
        <f t="shared" si="0"/>
        <v>4.4895329551770828E-2</v>
      </c>
      <c r="P7" s="277">
        <f>(P6-O6)/O6</f>
        <v>8.1480780433982658E-2</v>
      </c>
      <c r="Q7" s="277">
        <f t="shared" ref="Q7:T7" si="1">(Q6-P6)/P6</f>
        <v>1.4051051738465463E-2</v>
      </c>
      <c r="R7" s="277">
        <f t="shared" si="1"/>
        <v>-1.5262564770263836E-2</v>
      </c>
      <c r="S7" s="277">
        <f t="shared" si="1"/>
        <v>4.2591104593685168E-2</v>
      </c>
      <c r="T7" s="278">
        <f t="shared" si="1"/>
        <v>-1.0043320859982816E-2</v>
      </c>
      <c r="V7" s="118"/>
      <c r="W7" s="275">
        <f>(W6-V6)/V6</f>
        <v>-6.5587951107662107E-2</v>
      </c>
      <c r="Y7" s="275">
        <f>(Y6-X6)/X6</f>
        <v>-4.2799392273590912E-2</v>
      </c>
      <c r="AD7" s="101"/>
      <c r="AE7" s="101">
        <v>2012</v>
      </c>
      <c r="AF7" s="101">
        <v>2013</v>
      </c>
      <c r="AG7" s="101"/>
      <c r="AH7" s="101">
        <v>2012</v>
      </c>
      <c r="AI7" s="101">
        <v>2013</v>
      </c>
      <c r="AJ7" s="101"/>
      <c r="AK7" s="101">
        <v>2012</v>
      </c>
      <c r="AL7" s="101">
        <v>2013</v>
      </c>
      <c r="AM7" s="101"/>
    </row>
    <row r="8" spans="1:39" ht="27.95" customHeight="1">
      <c r="A8" s="111" t="s">
        <v>54</v>
      </c>
      <c r="B8" s="115">
        <v>63256.660999999986</v>
      </c>
      <c r="C8" s="153">
        <v>80362.627999999997</v>
      </c>
      <c r="D8" s="153">
        <v>79098.747999999992</v>
      </c>
      <c r="E8" s="153">
        <v>89493.365000000005</v>
      </c>
      <c r="F8" s="153">
        <v>81914.569000000003</v>
      </c>
      <c r="G8" s="153">
        <v>86371.3</v>
      </c>
      <c r="H8" s="153">
        <v>122399.001</v>
      </c>
      <c r="I8" s="153">
        <v>125153.99099999999</v>
      </c>
      <c r="J8" s="153">
        <v>116754.90900000001</v>
      </c>
      <c r="K8" s="153">
        <v>110190.53600000002</v>
      </c>
      <c r="L8" s="271">
        <v>137205.92600000018</v>
      </c>
      <c r="M8" s="153">
        <v>154727.05100000001</v>
      </c>
      <c r="N8" s="153">
        <v>169208.33799999999</v>
      </c>
      <c r="O8" s="153">
        <v>166254.71299999979</v>
      </c>
      <c r="P8" s="112">
        <v>167736.79199999999</v>
      </c>
      <c r="Q8" s="153">
        <v>205343.67499999999</v>
      </c>
      <c r="R8" s="153">
        <v>197581.58900000001</v>
      </c>
      <c r="S8" s="153">
        <v>153582.01600000003</v>
      </c>
      <c r="T8" s="147">
        <v>163317.69200000001</v>
      </c>
      <c r="U8" s="100"/>
      <c r="V8" s="115">
        <v>92581.438000000009</v>
      </c>
      <c r="W8" s="147">
        <v>91312.424999999988</v>
      </c>
      <c r="X8" s="112">
        <v>160730.70099999997</v>
      </c>
      <c r="Y8" s="147">
        <v>163738.06</v>
      </c>
      <c r="AD8" s="101" t="s">
        <v>55</v>
      </c>
      <c r="AE8" s="101"/>
      <c r="AF8" s="105"/>
      <c r="AG8" s="101"/>
      <c r="AH8" s="105"/>
      <c r="AI8" s="105"/>
      <c r="AJ8" s="101"/>
      <c r="AK8" s="101"/>
      <c r="AL8" s="105" t="e">
        <f>#REF!-#REF!</f>
        <v>#REF!</v>
      </c>
      <c r="AM8" s="101"/>
    </row>
    <row r="9" spans="1:39" ht="27.95" customHeight="1" thickBot="1">
      <c r="A9" s="113" t="s">
        <v>53</v>
      </c>
      <c r="B9" s="116"/>
      <c r="C9" s="276">
        <f t="shared" ref="C9:Q9" si="2">(C8-B8)/B8</f>
        <v>0.2704215924390953</v>
      </c>
      <c r="D9" s="276">
        <f t="shared" si="2"/>
        <v>-1.5727210912017519E-2</v>
      </c>
      <c r="E9" s="276">
        <f t="shared" si="2"/>
        <v>0.13141316724760313</v>
      </c>
      <c r="F9" s="276">
        <f t="shared" si="2"/>
        <v>-8.4685563002352207E-2</v>
      </c>
      <c r="G9" s="276">
        <f t="shared" si="2"/>
        <v>5.4407061581438577E-2</v>
      </c>
      <c r="H9" s="276">
        <f t="shared" si="2"/>
        <v>0.41712583925447455</v>
      </c>
      <c r="I9" s="276">
        <f t="shared" si="2"/>
        <v>2.250827194251357E-2</v>
      </c>
      <c r="J9" s="276">
        <f t="shared" si="2"/>
        <v>-6.7109981334913887E-2</v>
      </c>
      <c r="K9" s="276">
        <f t="shared" si="2"/>
        <v>-5.6223528896759203E-2</v>
      </c>
      <c r="L9" s="277">
        <f t="shared" si="2"/>
        <v>0.24516978481709314</v>
      </c>
      <c r="M9" s="276">
        <f t="shared" si="2"/>
        <v>0.12769947706194412</v>
      </c>
      <c r="N9" s="276">
        <f t="shared" si="2"/>
        <v>9.3592470782629861E-2</v>
      </c>
      <c r="O9" s="276">
        <f t="shared" si="2"/>
        <v>-1.7455552338089889E-2</v>
      </c>
      <c r="P9" s="285">
        <f t="shared" si="2"/>
        <v>8.9145081860037469E-3</v>
      </c>
      <c r="Q9" s="276">
        <f t="shared" si="2"/>
        <v>0.22420175413871041</v>
      </c>
      <c r="R9" s="276">
        <f t="shared" ref="R9" si="3">(R8-Q8)/Q8</f>
        <v>-3.7800463052976831E-2</v>
      </c>
      <c r="S9" s="276">
        <f t="shared" ref="S9:T9" si="4">(S8-R8)/R8</f>
        <v>-0.22269065261946028</v>
      </c>
      <c r="T9" s="278">
        <f t="shared" si="4"/>
        <v>6.3390729289554165E-2</v>
      </c>
      <c r="U9" s="10"/>
      <c r="V9" s="116"/>
      <c r="W9" s="278">
        <f>(W8-V8)/V8</f>
        <v>-1.3706991675804612E-2</v>
      </c>
      <c r="X9" s="296"/>
      <c r="Y9" s="278">
        <f>(Y8-X8)/X8</f>
        <v>1.871054491325852E-2</v>
      </c>
      <c r="AD9" s="101" t="s">
        <v>56</v>
      </c>
      <c r="AE9" s="101"/>
      <c r="AF9" s="105"/>
      <c r="AG9" s="101"/>
      <c r="AH9" s="105"/>
      <c r="AI9" s="105"/>
      <c r="AJ9" s="101"/>
      <c r="AK9" s="101"/>
      <c r="AL9" s="105" t="e">
        <f>#REF!-#REF!</f>
        <v>#REF!</v>
      </c>
      <c r="AM9" s="101"/>
    </row>
    <row r="10" spans="1:39" ht="27.95" customHeight="1">
      <c r="A10" s="8" t="s">
        <v>57</v>
      </c>
      <c r="B10" s="19">
        <f>(B6-B8)</f>
        <v>532729.95499999938</v>
      </c>
      <c r="C10" s="154">
        <f t="shared" ref="C10:L10" si="5">(C6-C8)</f>
        <v>495602.94900000037</v>
      </c>
      <c r="D10" s="154">
        <f t="shared" si="5"/>
        <v>464912.54300000041</v>
      </c>
      <c r="E10" s="154">
        <f t="shared" si="5"/>
        <v>524886.83999999927</v>
      </c>
      <c r="F10" s="154">
        <f t="shared" si="5"/>
        <v>575003.69100000104</v>
      </c>
      <c r="G10" s="154">
        <f t="shared" si="5"/>
        <v>617133.53500000073</v>
      </c>
      <c r="H10" s="154">
        <f t="shared" si="5"/>
        <v>598394.56100000138</v>
      </c>
      <c r="I10" s="154">
        <f t="shared" si="5"/>
        <v>601130.81199999875</v>
      </c>
      <c r="J10" s="154">
        <f t="shared" si="5"/>
        <v>618778.99600000016</v>
      </c>
      <c r="K10" s="154">
        <f t="shared" si="5"/>
        <v>613783.08899999992</v>
      </c>
      <c r="L10" s="279">
        <f t="shared" si="5"/>
        <v>640835.07399999513</v>
      </c>
      <c r="M10" s="154">
        <f t="shared" ref="M10:T10" si="6">(M6-M8)</f>
        <v>645614.48600000003</v>
      </c>
      <c r="N10" s="154">
        <f t="shared" si="6"/>
        <v>650193.99999999988</v>
      </c>
      <c r="O10" s="154">
        <f t="shared" si="6"/>
        <v>689934.96300000162</v>
      </c>
      <c r="P10" s="279">
        <f t="shared" si="6"/>
        <v>758215.88700000022</v>
      </c>
      <c r="Q10" s="154">
        <f t="shared" si="6"/>
        <v>733619.6129999999</v>
      </c>
      <c r="R10" s="154">
        <f t="shared" si="6"/>
        <v>727050.71100000001</v>
      </c>
      <c r="S10" s="154">
        <f t="shared" si="6"/>
        <v>810431.39499999967</v>
      </c>
      <c r="T10" s="140">
        <f t="shared" si="6"/>
        <v>791013.82300000021</v>
      </c>
      <c r="V10" s="117">
        <f>V6-V8</f>
        <v>446718.59200000035</v>
      </c>
      <c r="W10" s="140">
        <f>W6-W8</f>
        <v>412616.02099999966</v>
      </c>
      <c r="X10" s="119">
        <f>X6-X8</f>
        <v>795165.88599999982</v>
      </c>
      <c r="Y10" s="140">
        <f>Y6-Y8</f>
        <v>751246.73400000017</v>
      </c>
      <c r="AD10" s="101" t="s">
        <v>58</v>
      </c>
      <c r="AE10" s="101"/>
      <c r="AF10" s="105"/>
      <c r="AG10" s="101"/>
      <c r="AH10" s="105"/>
      <c r="AI10" s="105"/>
      <c r="AJ10" s="101"/>
      <c r="AK10" s="101"/>
      <c r="AL10" s="105" t="e">
        <f>#REF!-#REF!</f>
        <v>#REF!</v>
      </c>
      <c r="AM10" s="101"/>
    </row>
    <row r="11" spans="1:39" ht="27.95" customHeight="1" thickBot="1">
      <c r="A11" s="113" t="s">
        <v>53</v>
      </c>
      <c r="B11" s="116"/>
      <c r="C11" s="276">
        <f t="shared" ref="C11:Q11" si="7">(C10-B10)/B10</f>
        <v>-6.9691981183973503E-2</v>
      </c>
      <c r="D11" s="276">
        <f t="shared" si="7"/>
        <v>-6.1925390197789032E-2</v>
      </c>
      <c r="E11" s="276">
        <f t="shared" si="7"/>
        <v>0.12900124529442691</v>
      </c>
      <c r="F11" s="276">
        <f t="shared" si="7"/>
        <v>9.5481248872617649E-2</v>
      </c>
      <c r="G11" s="276">
        <f t="shared" si="7"/>
        <v>7.3268823590907375E-2</v>
      </c>
      <c r="H11" s="276">
        <f t="shared" si="7"/>
        <v>-3.0364536906909986E-2</v>
      </c>
      <c r="I11" s="276">
        <f t="shared" si="7"/>
        <v>4.5726535271722896E-3</v>
      </c>
      <c r="J11" s="276">
        <f t="shared" si="7"/>
        <v>2.9358308786875894E-2</v>
      </c>
      <c r="K11" s="276">
        <f t="shared" si="7"/>
        <v>-8.0738147744113774E-3</v>
      </c>
      <c r="L11" s="277">
        <f t="shared" si="7"/>
        <v>4.4074177807781237E-2</v>
      </c>
      <c r="M11" s="276">
        <f t="shared" si="7"/>
        <v>7.4580998979543013E-3</v>
      </c>
      <c r="N11" s="276">
        <f t="shared" si="7"/>
        <v>7.093264013285863E-3</v>
      </c>
      <c r="O11" s="276">
        <f t="shared" si="7"/>
        <v>6.1121700600131258E-2</v>
      </c>
      <c r="P11" s="285">
        <f t="shared" si="7"/>
        <v>9.8967189172580669E-2</v>
      </c>
      <c r="Q11" s="276">
        <f t="shared" si="7"/>
        <v>-3.2439671103858467E-2</v>
      </c>
      <c r="R11" s="276">
        <f t="shared" ref="R11" si="8">(R10-Q10)/Q10</f>
        <v>-8.954098123327963E-3</v>
      </c>
      <c r="S11" s="276">
        <f t="shared" ref="S11:T11" si="9">(S10-R10)/R10</f>
        <v>0.11468345018921199</v>
      </c>
      <c r="T11" s="278">
        <f t="shared" si="9"/>
        <v>-2.3959550579848242E-2</v>
      </c>
      <c r="U11" s="10"/>
      <c r="V11" s="116"/>
      <c r="W11" s="278">
        <f>(W10-V10)/V10</f>
        <v>-7.6340164951094469E-2</v>
      </c>
      <c r="X11" s="296"/>
      <c r="Y11" s="278">
        <f>(Y10-X10)/X10</f>
        <v>-5.5232691408493927E-2</v>
      </c>
      <c r="AD11" s="101" t="s">
        <v>59</v>
      </c>
      <c r="AE11" s="101"/>
      <c r="AF11" s="105"/>
      <c r="AG11" s="101"/>
      <c r="AH11" s="105"/>
      <c r="AI11" s="105"/>
      <c r="AJ11" s="101"/>
      <c r="AK11" s="101"/>
      <c r="AL11" s="105" t="e">
        <f>#REF!-#REF!</f>
        <v>#REF!</v>
      </c>
      <c r="AM11" s="101"/>
    </row>
    <row r="12" spans="1:39" ht="27.95" hidden="1" customHeight="1" thickBot="1">
      <c r="A12" s="106" t="s">
        <v>60</v>
      </c>
      <c r="B12" s="280">
        <f>(B6/B8)</f>
        <v>9.4217210737695982</v>
      </c>
      <c r="C12" s="281">
        <f t="shared" ref="C12:W12" si="10">(C6/C8)</f>
        <v>7.1670824030294336</v>
      </c>
      <c r="D12" s="281">
        <f t="shared" si="10"/>
        <v>6.8776220200097287</v>
      </c>
      <c r="E12" s="281">
        <f t="shared" si="10"/>
        <v>6.8650922333739404</v>
      </c>
      <c r="F12" s="103">
        <f t="shared" si="10"/>
        <v>8.0195533959288863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4"/>
      <c r="V12" s="103">
        <f t="shared" si="10"/>
        <v>5.825142076535907</v>
      </c>
      <c r="W12" s="282">
        <f t="shared" si="10"/>
        <v>5.5187281029936477</v>
      </c>
      <c r="X12" s="103">
        <f>X6/X8</f>
        <v>5.9471935420725872</v>
      </c>
      <c r="Y12" s="282">
        <f>Y6/Y8</f>
        <v>5.5881008606062643</v>
      </c>
      <c r="AD12" s="101" t="s">
        <v>61</v>
      </c>
      <c r="AE12" s="101"/>
      <c r="AF12" s="105"/>
      <c r="AG12" s="101"/>
      <c r="AH12" s="105"/>
      <c r="AI12" s="105"/>
      <c r="AJ12" s="101"/>
      <c r="AK12" s="101"/>
      <c r="AL12" s="105" t="e">
        <f>#REF!-#REF!</f>
        <v>#REF!</v>
      </c>
      <c r="AM12" s="101"/>
    </row>
    <row r="13" spans="1:39" ht="30" customHeight="1" thickBot="1">
      <c r="AD13" s="101" t="s">
        <v>62</v>
      </c>
      <c r="AE13" s="101"/>
      <c r="AF13" s="105"/>
      <c r="AG13" s="101"/>
      <c r="AH13" s="105"/>
      <c r="AI13" s="105"/>
      <c r="AJ13" s="101"/>
      <c r="AK13" s="101"/>
      <c r="AL13" s="105" t="e">
        <f>#REF!-#REF!</f>
        <v>#REF!</v>
      </c>
      <c r="AM13" s="101"/>
    </row>
    <row r="14" spans="1:39" ht="22.5" customHeight="1">
      <c r="A14" s="445" t="s">
        <v>2</v>
      </c>
      <c r="B14" s="447">
        <v>2007</v>
      </c>
      <c r="C14" s="442">
        <v>2008</v>
      </c>
      <c r="D14" s="442">
        <v>2009</v>
      </c>
      <c r="E14" s="442">
        <v>2010</v>
      </c>
      <c r="F14" s="442">
        <v>2011</v>
      </c>
      <c r="G14" s="442">
        <v>2012</v>
      </c>
      <c r="H14" s="442">
        <v>2013</v>
      </c>
      <c r="I14" s="442">
        <v>2014</v>
      </c>
      <c r="J14" s="442">
        <v>2015</v>
      </c>
      <c r="K14" s="455">
        <v>2016</v>
      </c>
      <c r="L14" s="451">
        <v>2017</v>
      </c>
      <c r="M14" s="442">
        <v>2018</v>
      </c>
      <c r="N14" s="442">
        <v>2019</v>
      </c>
      <c r="O14" s="449">
        <v>2020</v>
      </c>
      <c r="P14" s="442">
        <v>2021</v>
      </c>
      <c r="Q14" s="442">
        <v>2022</v>
      </c>
      <c r="R14" s="442">
        <v>2023</v>
      </c>
      <c r="S14" s="440">
        <v>2024</v>
      </c>
      <c r="T14" s="459">
        <v>2025</v>
      </c>
      <c r="U14" s="128" t="s">
        <v>48</v>
      </c>
      <c r="V14" s="453" t="str">
        <f>V3</f>
        <v>jan-jul</v>
      </c>
      <c r="W14" s="454"/>
      <c r="X14" s="457" t="s">
        <v>118</v>
      </c>
      <c r="Y14" s="458"/>
      <c r="AD14" s="101" t="s">
        <v>63</v>
      </c>
      <c r="AE14" s="101"/>
      <c r="AF14" s="105"/>
      <c r="AG14" s="101"/>
      <c r="AH14" s="105"/>
      <c r="AI14" s="105"/>
      <c r="AJ14" s="101"/>
      <c r="AK14" s="101"/>
      <c r="AL14" s="105" t="e">
        <f>#REF!-#REF!</f>
        <v>#REF!</v>
      </c>
      <c r="AM14" s="101"/>
    </row>
    <row r="15" spans="1:39" ht="31.5" customHeight="1" thickBot="1">
      <c r="A15" s="446"/>
      <c r="B15" s="448"/>
      <c r="C15" s="444"/>
      <c r="D15" s="444"/>
      <c r="E15" s="444"/>
      <c r="F15" s="444"/>
      <c r="G15" s="444"/>
      <c r="H15" s="444"/>
      <c r="I15" s="444"/>
      <c r="J15" s="444"/>
      <c r="K15" s="456"/>
      <c r="L15" s="452"/>
      <c r="M15" s="444"/>
      <c r="N15" s="444"/>
      <c r="O15" s="450"/>
      <c r="P15" s="444"/>
      <c r="Q15" s="443"/>
      <c r="R15" s="444"/>
      <c r="S15" s="441"/>
      <c r="T15" s="460"/>
      <c r="U15" s="129" t="str">
        <f>U4</f>
        <v>2007/2025</v>
      </c>
      <c r="V15" s="127">
        <f>V4</f>
        <v>2025</v>
      </c>
      <c r="W15" s="261">
        <f>W4</f>
        <v>2026</v>
      </c>
      <c r="X15" s="297" t="str">
        <f>X4</f>
        <v>ago 2024 a jul 2025</v>
      </c>
      <c r="Y15" s="295" t="str">
        <f>Y4</f>
        <v>ago 2025 a jul 2026</v>
      </c>
      <c r="AD15" s="101" t="s">
        <v>64</v>
      </c>
      <c r="AE15" s="101"/>
      <c r="AF15" s="105"/>
      <c r="AG15" s="101"/>
      <c r="AH15" s="105"/>
      <c r="AI15" s="105"/>
      <c r="AJ15" s="101"/>
      <c r="AK15" s="101"/>
      <c r="AL15" s="105" t="e">
        <f>#REF!-#REF!</f>
        <v>#REF!</v>
      </c>
      <c r="AM15" s="101"/>
    </row>
    <row r="16" spans="1:39" s="101" customFormat="1" ht="3" customHeight="1" thickBot="1">
      <c r="B16" s="101">
        <v>2007</v>
      </c>
      <c r="C16" s="101">
        <v>2008</v>
      </c>
      <c r="D16" s="101">
        <v>2009</v>
      </c>
      <c r="E16" s="101">
        <v>2010</v>
      </c>
      <c r="F16" s="101">
        <v>2011</v>
      </c>
      <c r="O16" s="270"/>
      <c r="R16" s="298"/>
      <c r="S16" s="270"/>
      <c r="T16" s="301"/>
      <c r="U16" s="283"/>
      <c r="AD16" s="101" t="s">
        <v>65</v>
      </c>
      <c r="AF16" s="105"/>
      <c r="AH16" s="105"/>
      <c r="AI16" s="105"/>
      <c r="AL16" s="105" t="e">
        <f>#REF!-#REF!</f>
        <v>#REF!</v>
      </c>
    </row>
    <row r="17" spans="1:39" ht="27.75" customHeight="1">
      <c r="A17" s="111" t="s">
        <v>49</v>
      </c>
      <c r="B17" s="115">
        <v>392293.98699999956</v>
      </c>
      <c r="C17" s="153">
        <v>370979.67800000019</v>
      </c>
      <c r="D17" s="153">
        <v>344221.9980000002</v>
      </c>
      <c r="E17" s="153">
        <v>386156.65199999994</v>
      </c>
      <c r="F17" s="153">
        <v>390987.57200000004</v>
      </c>
      <c r="G17" s="153">
        <v>406063.09400000004</v>
      </c>
      <c r="H17" s="153">
        <v>407598.05399999983</v>
      </c>
      <c r="I17" s="153">
        <v>406953.16900000011</v>
      </c>
      <c r="J17" s="153">
        <v>421887.39099999977</v>
      </c>
      <c r="K17" s="112">
        <v>431264.80099999998</v>
      </c>
      <c r="L17" s="271">
        <v>442364.451999999</v>
      </c>
      <c r="M17" s="153">
        <v>454202.09499999997</v>
      </c>
      <c r="N17" s="153">
        <v>454929.95199999987</v>
      </c>
      <c r="O17" s="153">
        <v>393954.14199999906</v>
      </c>
      <c r="P17" s="153">
        <v>427968.65799999994</v>
      </c>
      <c r="Q17" s="271">
        <v>418166.49000000005</v>
      </c>
      <c r="R17" s="153">
        <v>404411.64599999983</v>
      </c>
      <c r="S17" s="153">
        <v>406321.50900000008</v>
      </c>
      <c r="T17" s="147">
        <v>404626.96000000008</v>
      </c>
      <c r="U17" s="100"/>
      <c r="V17" s="115">
        <v>233556.45600000006</v>
      </c>
      <c r="W17" s="271">
        <v>212766.06</v>
      </c>
      <c r="X17" s="115">
        <v>406598.43800000002</v>
      </c>
      <c r="Y17" s="147">
        <v>380188.40399999986</v>
      </c>
      <c r="AD17" s="101" t="s">
        <v>66</v>
      </c>
      <c r="AE17" s="101"/>
      <c r="AF17" s="105"/>
      <c r="AG17" s="101"/>
      <c r="AH17" s="105"/>
      <c r="AI17" s="105"/>
      <c r="AJ17" s="101"/>
      <c r="AK17" s="101"/>
      <c r="AL17" s="105" t="e">
        <f>#REF!-#REF!</f>
        <v>#REF!</v>
      </c>
      <c r="AM17" s="101"/>
    </row>
    <row r="18" spans="1:39" ht="27.75" customHeight="1" thickBot="1">
      <c r="A18" s="114" t="s">
        <v>53</v>
      </c>
      <c r="B18" s="272"/>
      <c r="C18" s="273">
        <f t="shared" ref="C18:P18" si="11">(C17-B17)/B17</f>
        <v>-5.4332489679479568E-2</v>
      </c>
      <c r="D18" s="273">
        <f t="shared" si="11"/>
        <v>-7.2127077537654183E-2</v>
      </c>
      <c r="E18" s="273">
        <f t="shared" si="11"/>
        <v>0.12182444539758823</v>
      </c>
      <c r="F18" s="273">
        <f t="shared" si="11"/>
        <v>1.2510259696368252E-2</v>
      </c>
      <c r="G18" s="273">
        <f t="shared" si="11"/>
        <v>3.8557547808706294E-2</v>
      </c>
      <c r="H18" s="273">
        <f t="shared" si="11"/>
        <v>3.7801022123911316E-3</v>
      </c>
      <c r="I18" s="273">
        <f t="shared" si="11"/>
        <v>-1.5821591729182263E-3</v>
      </c>
      <c r="J18" s="273">
        <f t="shared" si="11"/>
        <v>3.6697642720653331E-2</v>
      </c>
      <c r="K18" s="284">
        <f t="shared" si="11"/>
        <v>2.2227281971553901E-2</v>
      </c>
      <c r="L18" s="274">
        <f t="shared" si="11"/>
        <v>2.5737437820711511E-2</v>
      </c>
      <c r="M18" s="273">
        <f t="shared" si="11"/>
        <v>2.6759932780496109E-2</v>
      </c>
      <c r="N18" s="273">
        <f t="shared" si="11"/>
        <v>1.6024959109884815E-3</v>
      </c>
      <c r="O18" s="273">
        <f t="shared" si="11"/>
        <v>-0.13403340389423476</v>
      </c>
      <c r="P18" s="273">
        <f t="shared" si="11"/>
        <v>8.6341308222622926E-2</v>
      </c>
      <c r="Q18" s="273">
        <f t="shared" ref="Q18" si="12">(Q17-P17)/P17</f>
        <v>-2.2903938914143312E-2</v>
      </c>
      <c r="R18" s="273">
        <f t="shared" ref="R18" si="13">(R17-Q17)/Q17</f>
        <v>-3.2893223940541512E-2</v>
      </c>
      <c r="S18" s="277">
        <f t="shared" ref="S18:T18" si="14">(S17-R17)/R17</f>
        <v>4.7225717134769304E-3</v>
      </c>
      <c r="T18" s="278">
        <f t="shared" si="14"/>
        <v>-4.1704634445034975E-3</v>
      </c>
      <c r="V18" s="118"/>
      <c r="W18" s="275">
        <f>(W17-V17)/V17</f>
        <v>-8.9016575932287914E-2</v>
      </c>
      <c r="X18" s="118"/>
      <c r="Y18" s="275">
        <f>(Y17-X17)/X17</f>
        <v>-6.4953604174938215E-2</v>
      </c>
      <c r="AD18" s="101" t="s">
        <v>67</v>
      </c>
      <c r="AE18" s="101"/>
      <c r="AF18" s="105"/>
      <c r="AG18" s="101"/>
      <c r="AH18" s="105"/>
      <c r="AI18" s="105"/>
      <c r="AJ18" s="101"/>
      <c r="AK18" s="101"/>
      <c r="AL18" s="105" t="e">
        <f>#REF!-#REF!</f>
        <v>#REF!</v>
      </c>
      <c r="AM18" s="101"/>
    </row>
    <row r="19" spans="1:39" ht="27.75" customHeight="1">
      <c r="A19" s="111" t="s">
        <v>54</v>
      </c>
      <c r="B19" s="115">
        <v>62681.055999999982</v>
      </c>
      <c r="C19" s="153">
        <v>79621.592999999993</v>
      </c>
      <c r="D19" s="153">
        <v>77709.866999999998</v>
      </c>
      <c r="E19" s="153">
        <v>88593.928999999989</v>
      </c>
      <c r="F19" s="153">
        <v>80744.22</v>
      </c>
      <c r="G19" s="153">
        <v>85348.562999999995</v>
      </c>
      <c r="H19" s="153">
        <v>121368.935</v>
      </c>
      <c r="I19" s="153">
        <v>124143.97100000001</v>
      </c>
      <c r="J19" s="153">
        <v>115571.70700000001</v>
      </c>
      <c r="K19" s="112">
        <v>109068.98599999999</v>
      </c>
      <c r="L19" s="271">
        <v>136178.72600000011</v>
      </c>
      <c r="M19" s="153">
        <v>153404.38699999999</v>
      </c>
      <c r="N19" s="153">
        <v>167744.46300000002</v>
      </c>
      <c r="O19" s="153">
        <v>164346.62300000008</v>
      </c>
      <c r="P19" s="153">
        <v>165333.11300000001</v>
      </c>
      <c r="Q19" s="271">
        <v>202578.51499999996</v>
      </c>
      <c r="R19" s="153">
        <v>194885.81700000001</v>
      </c>
      <c r="S19" s="153">
        <v>150247.61100000003</v>
      </c>
      <c r="T19" s="147">
        <v>160777.87</v>
      </c>
      <c r="U19" s="100"/>
      <c r="V19" s="115">
        <v>90991.716000000015</v>
      </c>
      <c r="W19" s="147">
        <v>89022.815999999992</v>
      </c>
      <c r="X19" s="112">
        <v>157085.894</v>
      </c>
      <c r="Y19" s="147">
        <v>160518.823</v>
      </c>
      <c r="AD19" s="101" t="s">
        <v>68</v>
      </c>
      <c r="AE19" s="101"/>
      <c r="AF19" s="105"/>
      <c r="AG19" s="101"/>
      <c r="AH19" s="105"/>
      <c r="AI19" s="105"/>
      <c r="AJ19" s="101"/>
      <c r="AK19" s="101"/>
      <c r="AL19" s="105" t="e">
        <f>#REF!-#REF!</f>
        <v>#REF!</v>
      </c>
      <c r="AM19" s="101"/>
    </row>
    <row r="20" spans="1:39" ht="27.75" customHeight="1" thickBot="1">
      <c r="A20" s="113" t="s">
        <v>53</v>
      </c>
      <c r="B20" s="116"/>
      <c r="C20" s="276">
        <f t="shared" ref="C20:Q20" si="15">(C19-B19)/B19</f>
        <v>0.27026566048919176</v>
      </c>
      <c r="D20" s="276">
        <f t="shared" si="15"/>
        <v>-2.4010145087149853E-2</v>
      </c>
      <c r="E20" s="276">
        <f t="shared" si="15"/>
        <v>0.14006023199087436</v>
      </c>
      <c r="F20" s="276">
        <f t="shared" si="15"/>
        <v>-8.8603238264779852E-2</v>
      </c>
      <c r="G20" s="276">
        <f t="shared" si="15"/>
        <v>5.702380925842114E-2</v>
      </c>
      <c r="H20" s="276">
        <f t="shared" si="15"/>
        <v>0.42203841205856046</v>
      </c>
      <c r="I20" s="276">
        <f t="shared" si="15"/>
        <v>2.2864466924753087E-2</v>
      </c>
      <c r="J20" s="276">
        <f t="shared" si="15"/>
        <v>-6.9050989193828793E-2</v>
      </c>
      <c r="K20" s="285">
        <f t="shared" si="15"/>
        <v>-5.6265682741884385E-2</v>
      </c>
      <c r="L20" s="277">
        <f t="shared" si="15"/>
        <v>0.24855590020796675</v>
      </c>
      <c r="M20" s="276">
        <f t="shared" si="15"/>
        <v>0.12649303974249151</v>
      </c>
      <c r="N20" s="276">
        <f t="shared" si="15"/>
        <v>9.3478917261994809E-2</v>
      </c>
      <c r="O20" s="276">
        <f t="shared" si="15"/>
        <v>-2.0256048630349952E-2</v>
      </c>
      <c r="P20" s="276">
        <f t="shared" si="15"/>
        <v>6.002496321448187E-3</v>
      </c>
      <c r="Q20" s="276">
        <f t="shared" si="15"/>
        <v>0.22527490908611841</v>
      </c>
      <c r="R20" s="276">
        <f t="shared" ref="R20" si="16">(R19-Q19)/Q19</f>
        <v>-3.7973908536154226E-2</v>
      </c>
      <c r="S20" s="276">
        <f>(S19-R19)/R19</f>
        <v>-0.22904799685859117</v>
      </c>
      <c r="T20" s="278">
        <f>(T19-S19)/S19</f>
        <v>7.0086032848801563E-2</v>
      </c>
      <c r="U20" s="10"/>
      <c r="V20" s="116"/>
      <c r="W20" s="278">
        <f>(W19-V19)/V19</f>
        <v>-2.1638233528863474E-2</v>
      </c>
      <c r="X20" s="296"/>
      <c r="Y20" s="278">
        <f>(Y19-X19)/X19</f>
        <v>2.1853833673951679E-2</v>
      </c>
    </row>
    <row r="21" spans="1:39" ht="27.75" customHeight="1">
      <c r="A21" s="8" t="s">
        <v>57</v>
      </c>
      <c r="B21" s="19">
        <f>B17-B19</f>
        <v>329612.93099999957</v>
      </c>
      <c r="C21" s="154">
        <f t="shared" ref="C21:P21" si="17">C17-C19</f>
        <v>291358.0850000002</v>
      </c>
      <c r="D21" s="154">
        <f t="shared" si="17"/>
        <v>266512.13100000017</v>
      </c>
      <c r="E21" s="154">
        <f t="shared" si="17"/>
        <v>297562.72299999994</v>
      </c>
      <c r="F21" s="154">
        <f t="shared" si="17"/>
        <v>310243.35200000007</v>
      </c>
      <c r="G21" s="154">
        <f t="shared" si="17"/>
        <v>320714.53100000008</v>
      </c>
      <c r="H21" s="154">
        <f t="shared" si="17"/>
        <v>286229.11899999983</v>
      </c>
      <c r="I21" s="154">
        <f t="shared" si="17"/>
        <v>282809.19800000009</v>
      </c>
      <c r="J21" s="154">
        <f t="shared" si="17"/>
        <v>306315.68399999978</v>
      </c>
      <c r="K21" s="119">
        <f t="shared" si="17"/>
        <v>322195.815</v>
      </c>
      <c r="L21" s="279">
        <f t="shared" si="17"/>
        <v>306185.72599999886</v>
      </c>
      <c r="M21" s="154">
        <f t="shared" si="17"/>
        <v>300797.70799999998</v>
      </c>
      <c r="N21" s="154">
        <f t="shared" si="17"/>
        <v>287185.48899999983</v>
      </c>
      <c r="O21" s="154">
        <f t="shared" si="17"/>
        <v>229607.51899999898</v>
      </c>
      <c r="P21" s="154">
        <f t="shared" si="17"/>
        <v>262635.54499999993</v>
      </c>
      <c r="Q21" s="154">
        <f t="shared" ref="Q21" si="18">Q17-Q19</f>
        <v>215587.97500000009</v>
      </c>
      <c r="R21" s="154">
        <f t="shared" ref="R21:T21" si="19">R17-R19</f>
        <v>209525.82899999982</v>
      </c>
      <c r="S21" s="154">
        <f t="shared" si="19"/>
        <v>256073.89800000004</v>
      </c>
      <c r="T21" s="140">
        <f t="shared" si="19"/>
        <v>243849.09000000008</v>
      </c>
      <c r="V21" s="117">
        <f>V17-V19</f>
        <v>142564.74000000005</v>
      </c>
      <c r="W21" s="140">
        <f>W17-W19</f>
        <v>123743.24400000001</v>
      </c>
      <c r="X21" s="119">
        <f>X17-X19</f>
        <v>249512.54400000002</v>
      </c>
      <c r="Y21" s="140">
        <f>Y17-Y19</f>
        <v>219669.58099999986</v>
      </c>
    </row>
    <row r="22" spans="1:39" ht="27.75" customHeight="1" thickBot="1">
      <c r="A22" s="113" t="s">
        <v>53</v>
      </c>
      <c r="B22" s="116"/>
      <c r="C22" s="276">
        <f t="shared" ref="C22:Q22" si="20">(C21-B21)/B21</f>
        <v>-0.11605990664243518</v>
      </c>
      <c r="D22" s="276">
        <f t="shared" si="20"/>
        <v>-8.5276349890891168E-2</v>
      </c>
      <c r="E22" s="276">
        <f t="shared" si="20"/>
        <v>0.1165072369632576</v>
      </c>
      <c r="F22" s="276">
        <f t="shared" si="20"/>
        <v>4.261497835533698E-2</v>
      </c>
      <c r="G22" s="276">
        <f t="shared" si="20"/>
        <v>3.3751501627664215E-2</v>
      </c>
      <c r="H22" s="276">
        <f t="shared" si="20"/>
        <v>-0.10752681486702027</v>
      </c>
      <c r="I22" s="276">
        <f t="shared" si="20"/>
        <v>-1.1948193852351347E-2</v>
      </c>
      <c r="J22" s="276">
        <f t="shared" si="20"/>
        <v>8.3117827023432511E-2</v>
      </c>
      <c r="K22" s="285">
        <f t="shared" si="20"/>
        <v>5.1842369912734339E-2</v>
      </c>
      <c r="L22" s="277">
        <f t="shared" si="20"/>
        <v>-4.9690555415814887E-2</v>
      </c>
      <c r="M22" s="276">
        <f t="shared" si="20"/>
        <v>-1.7597221367526766E-2</v>
      </c>
      <c r="N22" s="276">
        <f t="shared" si="20"/>
        <v>-4.5253732451977856E-2</v>
      </c>
      <c r="O22" s="276">
        <f t="shared" si="20"/>
        <v>-0.20049052687338559</v>
      </c>
      <c r="P22" s="276">
        <f t="shared" si="20"/>
        <v>0.14384557676441376</v>
      </c>
      <c r="Q22" s="276">
        <f t="shared" si="20"/>
        <v>-0.17913633891406378</v>
      </c>
      <c r="R22" s="276">
        <f t="shared" ref="R22" si="21">(R21-Q21)/Q21</f>
        <v>-2.8119128629508522E-2</v>
      </c>
      <c r="S22" s="276">
        <f t="shared" ref="S22:T22" si="22">(S21-R21)/R21</f>
        <v>0.22215909714883056</v>
      </c>
      <c r="T22" s="278">
        <f t="shared" si="22"/>
        <v>-4.7739375607895651E-2</v>
      </c>
      <c r="U22" s="10"/>
      <c r="V22" s="116"/>
      <c r="W22" s="278">
        <f>(W21-V21)/V21</f>
        <v>-0.13202069459811758</v>
      </c>
      <c r="X22" s="296"/>
      <c r="Y22" s="278">
        <f>(Y21-X21)/X21</f>
        <v>-0.11960506081810525</v>
      </c>
    </row>
    <row r="23" spans="1:39" ht="27.75" hidden="1" customHeight="1" thickBot="1">
      <c r="A23" s="106" t="s">
        <v>60</v>
      </c>
      <c r="B23" s="280">
        <f>(B17/B19)</f>
        <v>6.2585733558796406</v>
      </c>
      <c r="C23" s="281">
        <f>(C17/C19)</f>
        <v>4.6592847997904316</v>
      </c>
      <c r="D23" s="281">
        <f>(D17/D19)</f>
        <v>4.4295790391714371</v>
      </c>
      <c r="E23" s="281">
        <f>(E17/E19)</f>
        <v>4.3587258896712884</v>
      </c>
      <c r="F23" s="103">
        <f>(F17/F19)</f>
        <v>4.8422979626281615</v>
      </c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4"/>
      <c r="V23" s="103">
        <f>(V17/V19)</f>
        <v>2.5667881238771235</v>
      </c>
      <c r="W23" s="282">
        <f>(W17/W19)</f>
        <v>2.3900171839093476</v>
      </c>
      <c r="X23" s="103">
        <f>X17/X19</f>
        <v>2.5883828754222833</v>
      </c>
      <c r="Y23" s="282">
        <f>Y17/Y19</f>
        <v>2.3684973319297256</v>
      </c>
    </row>
    <row r="24" spans="1:39" ht="30" customHeight="1" thickBot="1"/>
    <row r="25" spans="1:39" ht="22.5" customHeight="1">
      <c r="A25" s="445" t="s">
        <v>15</v>
      </c>
      <c r="B25" s="447">
        <v>2007</v>
      </c>
      <c r="C25" s="442">
        <v>2008</v>
      </c>
      <c r="D25" s="442">
        <v>2009</v>
      </c>
      <c r="E25" s="442">
        <v>2010</v>
      </c>
      <c r="F25" s="442">
        <v>2011</v>
      </c>
      <c r="G25" s="442">
        <v>2012</v>
      </c>
      <c r="H25" s="442">
        <v>2013</v>
      </c>
      <c r="I25" s="442">
        <v>2014</v>
      </c>
      <c r="J25" s="442">
        <v>2015</v>
      </c>
      <c r="K25" s="455">
        <v>2016</v>
      </c>
      <c r="L25" s="451">
        <v>2017</v>
      </c>
      <c r="M25" s="442">
        <v>2018</v>
      </c>
      <c r="N25" s="442">
        <v>2019</v>
      </c>
      <c r="O25" s="449">
        <v>2020</v>
      </c>
      <c r="P25" s="449">
        <v>2021</v>
      </c>
      <c r="Q25" s="442">
        <v>2022</v>
      </c>
      <c r="R25" s="442">
        <v>2023</v>
      </c>
      <c r="S25" s="440">
        <v>2024</v>
      </c>
      <c r="T25" s="459">
        <v>2025</v>
      </c>
      <c r="U25" s="128" t="s">
        <v>48</v>
      </c>
      <c r="V25" s="453" t="str">
        <f>V14</f>
        <v>jan-jul</v>
      </c>
      <c r="W25" s="454"/>
      <c r="X25" s="457" t="s">
        <v>118</v>
      </c>
      <c r="Y25" s="458"/>
    </row>
    <row r="26" spans="1:39" ht="31.5" customHeight="1" thickBot="1">
      <c r="A26" s="446"/>
      <c r="B26" s="448"/>
      <c r="C26" s="444"/>
      <c r="D26" s="444"/>
      <c r="E26" s="444"/>
      <c r="F26" s="444"/>
      <c r="G26" s="444"/>
      <c r="H26" s="444"/>
      <c r="I26" s="444"/>
      <c r="J26" s="444"/>
      <c r="K26" s="456"/>
      <c r="L26" s="452"/>
      <c r="M26" s="444"/>
      <c r="N26" s="444"/>
      <c r="O26" s="450"/>
      <c r="P26" s="450"/>
      <c r="Q26" s="444"/>
      <c r="R26" s="444"/>
      <c r="S26" s="441"/>
      <c r="T26" s="460"/>
      <c r="U26" s="129" t="str">
        <f>U4</f>
        <v>2007/2025</v>
      </c>
      <c r="V26" s="127">
        <f>V4</f>
        <v>2025</v>
      </c>
      <c r="W26" s="261">
        <f>W4</f>
        <v>2026</v>
      </c>
      <c r="X26" s="297" t="str">
        <f>X4</f>
        <v>ago 2024 a jul 2025</v>
      </c>
      <c r="Y26" s="295" t="str">
        <f>Y4</f>
        <v>ago 2025 a jul 2026</v>
      </c>
    </row>
    <row r="27" spans="1:39" s="101" customFormat="1" ht="3" customHeight="1" thickBot="1">
      <c r="B27" s="101">
        <v>2007</v>
      </c>
      <c r="C27" s="101">
        <v>2008</v>
      </c>
      <c r="D27" s="101">
        <v>2009</v>
      </c>
      <c r="E27" s="101">
        <v>2010</v>
      </c>
      <c r="F27" s="101">
        <v>2011</v>
      </c>
      <c r="O27" s="270"/>
      <c r="P27" s="270"/>
      <c r="R27" s="298"/>
      <c r="S27" s="270"/>
      <c r="T27" s="301"/>
      <c r="U27" s="283"/>
    </row>
    <row r="28" spans="1:39" ht="27.75" customHeight="1">
      <c r="A28" s="111" t="s">
        <v>49</v>
      </c>
      <c r="B28" s="115">
        <v>203692.62899999981</v>
      </c>
      <c r="C28" s="153">
        <v>204985.89900000018</v>
      </c>
      <c r="D28" s="153">
        <v>199789.29300000027</v>
      </c>
      <c r="E28" s="153">
        <v>228223.55300000007</v>
      </c>
      <c r="F28" s="153">
        <v>265930.68799999997</v>
      </c>
      <c r="G28" s="153">
        <v>297441.74100000004</v>
      </c>
      <c r="H28" s="153">
        <v>313195.50799999997</v>
      </c>
      <c r="I28" s="153">
        <v>319331.63400000008</v>
      </c>
      <c r="J28" s="153">
        <v>313646.51399999997</v>
      </c>
      <c r="K28" s="112">
        <v>292708.82400000008</v>
      </c>
      <c r="L28" s="271">
        <v>335676.5479999996</v>
      </c>
      <c r="M28" s="153">
        <v>346139.44199999998</v>
      </c>
      <c r="N28" s="153">
        <v>364472.386</v>
      </c>
      <c r="O28" s="153">
        <v>462235.53400000004</v>
      </c>
      <c r="P28" s="153">
        <v>497984.02100000018</v>
      </c>
      <c r="Q28" s="112">
        <v>520796.79800000024</v>
      </c>
      <c r="R28" s="153">
        <v>520220.65399999992</v>
      </c>
      <c r="S28" s="153">
        <v>557691.90200000012</v>
      </c>
      <c r="T28" s="147">
        <v>549704.55499999993</v>
      </c>
      <c r="U28" s="100"/>
      <c r="V28" s="115">
        <v>305743.57399999979</v>
      </c>
      <c r="W28" s="147">
        <v>291162.38600000006</v>
      </c>
      <c r="X28" s="112">
        <v>549298.14899999963</v>
      </c>
      <c r="Y28" s="147">
        <v>534796.39000000013</v>
      </c>
    </row>
    <row r="29" spans="1:39" ht="27.75" customHeight="1" thickBot="1">
      <c r="A29" s="114" t="s">
        <v>53</v>
      </c>
      <c r="B29" s="272"/>
      <c r="C29" s="273">
        <f t="shared" ref="C29:Q29" si="23">(C28-B28)/B28</f>
        <v>6.3491251811589565E-3</v>
      </c>
      <c r="D29" s="273">
        <f t="shared" si="23"/>
        <v>-2.5351041341628616E-2</v>
      </c>
      <c r="E29" s="273">
        <f t="shared" si="23"/>
        <v>0.14232124040801208</v>
      </c>
      <c r="F29" s="273">
        <f t="shared" si="23"/>
        <v>0.16522017339726491</v>
      </c>
      <c r="G29" s="273">
        <f t="shared" si="23"/>
        <v>0.11849348127885141</v>
      </c>
      <c r="H29" s="273">
        <f t="shared" si="23"/>
        <v>5.296421056115299E-2</v>
      </c>
      <c r="I29" s="273">
        <f t="shared" si="23"/>
        <v>1.9591998746035993E-2</v>
      </c>
      <c r="J29" s="273">
        <f t="shared" si="23"/>
        <v>-1.7803184510057374E-2</v>
      </c>
      <c r="K29" s="284">
        <f t="shared" si="23"/>
        <v>-6.6755691727534677E-2</v>
      </c>
      <c r="L29" s="274">
        <f t="shared" si="23"/>
        <v>0.14679340175955716</v>
      </c>
      <c r="M29" s="273">
        <f t="shared" si="23"/>
        <v>3.1169571012153018E-2</v>
      </c>
      <c r="N29" s="273">
        <f t="shared" si="23"/>
        <v>5.2964042161944717E-2</v>
      </c>
      <c r="O29" s="273">
        <f t="shared" si="23"/>
        <v>0.26823197519276548</v>
      </c>
      <c r="P29" s="273">
        <f t="shared" si="23"/>
        <v>7.7338249378292354E-2</v>
      </c>
      <c r="Q29" s="273">
        <f t="shared" si="23"/>
        <v>4.5810259040420201E-2</v>
      </c>
      <c r="R29" s="273">
        <f>(R28-Q28)/Q28</f>
        <v>-1.1062740827379666E-3</v>
      </c>
      <c r="S29" s="277">
        <f t="shared" ref="S29:T29" si="24">(S28-R28)/R28</f>
        <v>7.2029527685765815E-2</v>
      </c>
      <c r="T29" s="278">
        <f t="shared" si="24"/>
        <v>-1.4322149866899416E-2</v>
      </c>
      <c r="V29" s="118"/>
      <c r="W29" s="275">
        <f>(W28-V28)/V28</f>
        <v>-4.7690905843861639E-2</v>
      </c>
      <c r="Y29" s="275">
        <f>(Y28-X28)/X28</f>
        <v>-2.6400524062205617E-2</v>
      </c>
    </row>
    <row r="30" spans="1:39" ht="27.75" customHeight="1">
      <c r="A30" s="111" t="s">
        <v>54</v>
      </c>
      <c r="B30" s="115">
        <v>575.60500000000002</v>
      </c>
      <c r="C30" s="153">
        <v>741.03499999999963</v>
      </c>
      <c r="D30" s="153">
        <v>1388.8809999999992</v>
      </c>
      <c r="E30" s="153">
        <v>899.43600000000015</v>
      </c>
      <c r="F30" s="153">
        <v>1170.3490000000002</v>
      </c>
      <c r="G30" s="153">
        <v>1022.7370000000001</v>
      </c>
      <c r="H30" s="153">
        <v>1030.066</v>
      </c>
      <c r="I30" s="153">
        <v>1010.02</v>
      </c>
      <c r="J30" s="153">
        <v>1183.202</v>
      </c>
      <c r="K30" s="112">
        <v>1121.55</v>
      </c>
      <c r="L30" s="271">
        <v>1027.2</v>
      </c>
      <c r="M30" s="153">
        <v>1322.664</v>
      </c>
      <c r="N30" s="153">
        <v>1463.875</v>
      </c>
      <c r="O30" s="153">
        <v>1908.0899999999986</v>
      </c>
      <c r="P30" s="153">
        <v>2403.679000000001</v>
      </c>
      <c r="Q30" s="112">
        <v>2765.1600000000003</v>
      </c>
      <c r="R30" s="153">
        <v>2695.7720000000004</v>
      </c>
      <c r="S30" s="153">
        <v>3334.4049999999993</v>
      </c>
      <c r="T30" s="147">
        <v>2539.8220000000001</v>
      </c>
      <c r="U30" s="100"/>
      <c r="V30" s="115">
        <v>1589.7220000000002</v>
      </c>
      <c r="W30" s="147">
        <v>2289.6090000000004</v>
      </c>
      <c r="X30" s="112">
        <v>3644.8069999999998</v>
      </c>
      <c r="Y30" s="147">
        <v>3219.2370000000001</v>
      </c>
    </row>
    <row r="31" spans="1:39" ht="27.75" customHeight="1" thickBot="1">
      <c r="A31" s="113" t="s">
        <v>53</v>
      </c>
      <c r="B31" s="116"/>
      <c r="C31" s="276">
        <f t="shared" ref="C31:Q31" si="25">(C30-B30)/B30</f>
        <v>0.28740195099069604</v>
      </c>
      <c r="D31" s="276">
        <f t="shared" si="25"/>
        <v>0.87424480625071677</v>
      </c>
      <c r="E31" s="276">
        <f t="shared" si="25"/>
        <v>-0.35240240164564085</v>
      </c>
      <c r="F31" s="276">
        <f t="shared" si="25"/>
        <v>0.30120319844880566</v>
      </c>
      <c r="G31" s="276">
        <f t="shared" si="25"/>
        <v>-0.12612648022085726</v>
      </c>
      <c r="H31" s="276">
        <f t="shared" si="25"/>
        <v>7.1660651760911652E-3</v>
      </c>
      <c r="I31" s="276">
        <f t="shared" si="25"/>
        <v>-1.9460888913914301E-2</v>
      </c>
      <c r="J31" s="276">
        <f t="shared" si="25"/>
        <v>0.17146393140729888</v>
      </c>
      <c r="K31" s="285">
        <f t="shared" si="25"/>
        <v>-5.2106064729437615E-2</v>
      </c>
      <c r="L31" s="277">
        <f t="shared" si="25"/>
        <v>-8.4124648923364909E-2</v>
      </c>
      <c r="M31" s="276">
        <f t="shared" si="25"/>
        <v>0.28764018691588777</v>
      </c>
      <c r="N31" s="276">
        <f t="shared" si="25"/>
        <v>0.10676256403742751</v>
      </c>
      <c r="O31" s="276">
        <f t="shared" si="25"/>
        <v>0.30345145589616501</v>
      </c>
      <c r="P31" s="276">
        <f t="shared" si="25"/>
        <v>0.25973041103931305</v>
      </c>
      <c r="Q31" s="276">
        <f t="shared" si="25"/>
        <v>0.15038655327936848</v>
      </c>
      <c r="R31" s="276">
        <f t="shared" ref="R31" si="26">(R30-Q30)/Q30</f>
        <v>-2.5093665466012785E-2</v>
      </c>
      <c r="S31" s="276">
        <f t="shared" ref="S31:T31" si="27">(S30-R30)/R30</f>
        <v>0.23690171127231785</v>
      </c>
      <c r="T31" s="278">
        <f t="shared" si="27"/>
        <v>-0.23829828710069692</v>
      </c>
      <c r="U31" s="10"/>
      <c r="V31" s="116"/>
      <c r="W31" s="278">
        <f>(W30-V30)/V30</f>
        <v>0.44025747898060169</v>
      </c>
      <c r="X31" s="296"/>
      <c r="Y31" s="278">
        <f>(Y30-X30)/X30</f>
        <v>-0.11676064054969158</v>
      </c>
    </row>
    <row r="32" spans="1:39" ht="27.75" customHeight="1">
      <c r="A32" s="8" t="s">
        <v>57</v>
      </c>
      <c r="B32" s="19">
        <f>(B28-B30)</f>
        <v>203117.0239999998</v>
      </c>
      <c r="C32" s="154">
        <f t="shared" ref="C32:P32" si="28">(C28-C30)</f>
        <v>204244.86400000018</v>
      </c>
      <c r="D32" s="154">
        <f t="shared" si="28"/>
        <v>198400.41200000027</v>
      </c>
      <c r="E32" s="154">
        <f t="shared" si="28"/>
        <v>227324.11700000009</v>
      </c>
      <c r="F32" s="154">
        <f t="shared" si="28"/>
        <v>264760.33899999998</v>
      </c>
      <c r="G32" s="154">
        <f t="shared" si="28"/>
        <v>296419.00400000002</v>
      </c>
      <c r="H32" s="154">
        <f t="shared" si="28"/>
        <v>312165.44199999998</v>
      </c>
      <c r="I32" s="154">
        <f t="shared" si="28"/>
        <v>318321.61400000006</v>
      </c>
      <c r="J32" s="154">
        <f t="shared" si="28"/>
        <v>312463.31199999998</v>
      </c>
      <c r="K32" s="119">
        <f t="shared" si="28"/>
        <v>291587.27400000009</v>
      </c>
      <c r="L32" s="279">
        <f t="shared" si="28"/>
        <v>334649.34799999959</v>
      </c>
      <c r="M32" s="154">
        <f t="shared" si="28"/>
        <v>344816.77799999999</v>
      </c>
      <c r="N32" s="154">
        <f t="shared" si="28"/>
        <v>363008.511</v>
      </c>
      <c r="O32" s="154">
        <f t="shared" si="28"/>
        <v>460327.44400000002</v>
      </c>
      <c r="P32" s="154">
        <f t="shared" si="28"/>
        <v>495580.34200000018</v>
      </c>
      <c r="Q32" s="154">
        <f t="shared" ref="Q32" si="29">(Q28-Q30)</f>
        <v>518031.63800000027</v>
      </c>
      <c r="R32" s="154">
        <f t="shared" ref="R32:T32" si="30">(R28-R30)</f>
        <v>517524.88199999993</v>
      </c>
      <c r="S32" s="154">
        <f t="shared" si="30"/>
        <v>554357.49700000009</v>
      </c>
      <c r="T32" s="140">
        <f t="shared" si="30"/>
        <v>547164.73299999989</v>
      </c>
      <c r="V32" s="117">
        <f>V28-V30</f>
        <v>304153.85199999978</v>
      </c>
      <c r="W32" s="140">
        <f>W28-W30</f>
        <v>288872.77700000006</v>
      </c>
      <c r="X32" s="119">
        <f>X28-X30</f>
        <v>545653.3419999996</v>
      </c>
      <c r="Y32" s="140">
        <f>Y28-Y30</f>
        <v>531577.15300000017</v>
      </c>
    </row>
    <row r="33" spans="1:25" ht="27.75" customHeight="1" thickBot="1">
      <c r="A33" s="113" t="s">
        <v>53</v>
      </c>
      <c r="B33" s="116"/>
      <c r="C33" s="276">
        <f t="shared" ref="C33:P33" si="31">(C32-B32)/B32</f>
        <v>5.5526611102788507E-3</v>
      </c>
      <c r="D33" s="276">
        <f t="shared" si="31"/>
        <v>-2.8614927619427914E-2</v>
      </c>
      <c r="E33" s="276">
        <f t="shared" si="31"/>
        <v>0.14578450068944299</v>
      </c>
      <c r="F33" s="276">
        <f t="shared" si="31"/>
        <v>0.16468213973091064</v>
      </c>
      <c r="G33" s="276">
        <f t="shared" si="31"/>
        <v>0.11957480157177182</v>
      </c>
      <c r="H33" s="276">
        <f t="shared" si="31"/>
        <v>5.3122228290059179E-2</v>
      </c>
      <c r="I33" s="276">
        <f t="shared" si="31"/>
        <v>1.972086327223908E-2</v>
      </c>
      <c r="J33" s="276">
        <f t="shared" si="31"/>
        <v>-1.840372045864307E-2</v>
      </c>
      <c r="K33" s="285">
        <f t="shared" si="31"/>
        <v>-6.6811165337708145E-2</v>
      </c>
      <c r="L33" s="277">
        <f t="shared" si="31"/>
        <v>0.14768159600819714</v>
      </c>
      <c r="M33" s="276">
        <f t="shared" si="31"/>
        <v>3.038233918806384E-2</v>
      </c>
      <c r="N33" s="276">
        <f t="shared" si="31"/>
        <v>5.2757679326149283E-2</v>
      </c>
      <c r="O33" s="276">
        <f t="shared" si="31"/>
        <v>0.26808994844751732</v>
      </c>
      <c r="P33" s="276">
        <f t="shared" si="31"/>
        <v>7.6582220894047232E-2</v>
      </c>
      <c r="Q33" s="276">
        <f t="shared" ref="Q33" si="32">(Q32-P32)/P32</f>
        <v>4.5303039885306998E-2</v>
      </c>
      <c r="R33" s="276">
        <f t="shared" ref="R33" si="33">(R32-Q32)/Q32</f>
        <v>-9.782336884998188E-4</v>
      </c>
      <c r="S33" s="276">
        <f t="shared" ref="S33:T33" si="34">(S32-R32)/R32</f>
        <v>7.1170713295288804E-2</v>
      </c>
      <c r="T33" s="278">
        <f t="shared" si="34"/>
        <v>-1.2974955762166229E-2</v>
      </c>
      <c r="U33" s="10"/>
      <c r="V33" s="116"/>
      <c r="W33" s="278">
        <f>(W32-V32)/V32</f>
        <v>-5.0241267370172024E-2</v>
      </c>
      <c r="X33" s="296"/>
      <c r="Y33" s="278">
        <f>(Y32-X32)/X32</f>
        <v>-2.5796944536994042E-2</v>
      </c>
    </row>
    <row r="34" spans="1:25" ht="27.75" hidden="1" customHeight="1" thickBot="1">
      <c r="A34" s="106" t="s">
        <v>60</v>
      </c>
      <c r="B34" s="280">
        <f>(B28/B30)</f>
        <v>353.87571164253228</v>
      </c>
      <c r="C34" s="281">
        <f>(C28/C30)</f>
        <v>276.62107592758815</v>
      </c>
      <c r="D34" s="281">
        <f>(D28/D30)</f>
        <v>143.84910802293385</v>
      </c>
      <c r="E34" s="281">
        <f>(E28/E30)</f>
        <v>253.74073641704362</v>
      </c>
      <c r="F34" s="103">
        <f>(F28/F30)</f>
        <v>227.22340771855227</v>
      </c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4"/>
      <c r="V34" s="103">
        <f>(V28/V30)</f>
        <v>192.32518264199638</v>
      </c>
      <c r="W34" s="282">
        <f>(W28/W30)</f>
        <v>127.16685949435035</v>
      </c>
    </row>
    <row r="36" spans="1:25">
      <c r="A36" s="3" t="s">
        <v>69</v>
      </c>
    </row>
  </sheetData>
  <mergeCells count="66">
    <mergeCell ref="X3:Y3"/>
    <mergeCell ref="X14:Y14"/>
    <mergeCell ref="X25:Y25"/>
    <mergeCell ref="R3:R4"/>
    <mergeCell ref="R14:R15"/>
    <mergeCell ref="R25:R26"/>
    <mergeCell ref="V25:W25"/>
    <mergeCell ref="S3:S4"/>
    <mergeCell ref="S14:S15"/>
    <mergeCell ref="S25:S26"/>
    <mergeCell ref="T3:T4"/>
    <mergeCell ref="T14:T15"/>
    <mergeCell ref="T25:T26"/>
    <mergeCell ref="A25:A26"/>
    <mergeCell ref="B25:B26"/>
    <mergeCell ref="C25:C26"/>
    <mergeCell ref="D25:D26"/>
    <mergeCell ref="E25:E26"/>
    <mergeCell ref="O25:O26"/>
    <mergeCell ref="F25:F26"/>
    <mergeCell ref="G25:G26"/>
    <mergeCell ref="H25:H26"/>
    <mergeCell ref="I25:I26"/>
    <mergeCell ref="J25:J26"/>
    <mergeCell ref="F14:F15"/>
    <mergeCell ref="K25:K26"/>
    <mergeCell ref="L25:L26"/>
    <mergeCell ref="M25:M26"/>
    <mergeCell ref="N25:N26"/>
    <mergeCell ref="M3:M4"/>
    <mergeCell ref="M14:M15"/>
    <mergeCell ref="N14:N15"/>
    <mergeCell ref="O14:O15"/>
    <mergeCell ref="P14:P15"/>
    <mergeCell ref="K3:K4"/>
    <mergeCell ref="P25:P26"/>
    <mergeCell ref="V3:W3"/>
    <mergeCell ref="A14:A15"/>
    <mergeCell ref="B14:B15"/>
    <mergeCell ref="C14:C15"/>
    <mergeCell ref="D14:D15"/>
    <mergeCell ref="E14:E15"/>
    <mergeCell ref="V14:W14"/>
    <mergeCell ref="G14:G15"/>
    <mergeCell ref="H14:H15"/>
    <mergeCell ref="I14:I15"/>
    <mergeCell ref="J14:J15"/>
    <mergeCell ref="K14:K15"/>
    <mergeCell ref="L14:L15"/>
    <mergeCell ref="L3:L4"/>
    <mergeCell ref="Q3:Q4"/>
    <mergeCell ref="Q14:Q15"/>
    <mergeCell ref="Q25:Q26"/>
    <mergeCell ref="F3:F4"/>
    <mergeCell ref="A3:A4"/>
    <mergeCell ref="B3:B4"/>
    <mergeCell ref="C3:C4"/>
    <mergeCell ref="D3:D4"/>
    <mergeCell ref="E3:E4"/>
    <mergeCell ref="N3:N4"/>
    <mergeCell ref="O3:O4"/>
    <mergeCell ref="P3:P4"/>
    <mergeCell ref="G3:G4"/>
    <mergeCell ref="H3:H4"/>
    <mergeCell ref="I3:I4"/>
    <mergeCell ref="J3:J4"/>
  </mergeCells>
  <conditionalFormatting sqref="B12:T12">
    <cfRule type="cellIs" dxfId="15" priority="97" operator="greaterThan">
      <formula>0</formula>
    </cfRule>
    <cfRule type="cellIs" dxfId="14" priority="98" operator="lessThan">
      <formula>0</formula>
    </cfRule>
  </conditionalFormatting>
  <conditionalFormatting sqref="B23:T23">
    <cfRule type="cellIs" dxfId="13" priority="93" operator="greaterThan">
      <formula>0</formula>
    </cfRule>
    <cfRule type="cellIs" dxfId="12" priority="94" operator="lessThan">
      <formula>0</formula>
    </cfRule>
  </conditionalFormatting>
  <conditionalFormatting sqref="B34:T34">
    <cfRule type="cellIs" dxfId="11" priority="89" operator="greaterThan">
      <formula>0</formula>
    </cfRule>
    <cfRule type="cellIs" dxfId="10" priority="90" operator="lessThan">
      <formula>0</formula>
    </cfRule>
  </conditionalFormatting>
  <conditionalFormatting sqref="V34:W34">
    <cfRule type="cellIs" dxfId="9" priority="91" operator="greaterThan">
      <formula>0</formula>
    </cfRule>
    <cfRule type="cellIs" dxfId="8" priority="92" operator="lessThan">
      <formula>0</formula>
    </cfRule>
  </conditionalFormatting>
  <conditionalFormatting sqref="V12:Y12">
    <cfRule type="cellIs" dxfId="7" priority="31" operator="greaterThan">
      <formula>0</formula>
    </cfRule>
    <cfRule type="cellIs" dxfId="6" priority="32" operator="lessThan">
      <formula>0</formula>
    </cfRule>
  </conditionalFormatting>
  <conditionalFormatting sqref="V23:Y23">
    <cfRule type="cellIs" dxfId="5" priority="29" operator="greaterThan">
      <formula>0</formula>
    </cfRule>
    <cfRule type="cellIs" dxfId="4" priority="30" operator="less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horizontalDpi="4294967292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8" id="{196889DA-39BA-4EE2-A36F-58B74FE77D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C7:J7</xm:sqref>
        </x14:conditionalFormatting>
        <x14:conditionalFormatting xmlns:xm="http://schemas.microsoft.com/office/excel/2006/main">
          <x14:cfRule type="iconSet" priority="86" id="{342BF2B0-3916-4149-AEE3-8005EFDA06E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C9:J9</xm:sqref>
        </x14:conditionalFormatting>
        <x14:conditionalFormatting xmlns:xm="http://schemas.microsoft.com/office/excel/2006/main">
          <x14:cfRule type="iconSet" priority="85" id="{46DD3194-3428-435D-B4C7-5DACEA8D30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C11:J11</xm:sqref>
        </x14:conditionalFormatting>
        <x14:conditionalFormatting xmlns:xm="http://schemas.microsoft.com/office/excel/2006/main">
          <x14:cfRule type="iconSet" priority="84" id="{29EF6E76-A624-4F45-B814-44C0D420D14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C18:K18</xm:sqref>
        </x14:conditionalFormatting>
        <x14:conditionalFormatting xmlns:xm="http://schemas.microsoft.com/office/excel/2006/main">
          <x14:cfRule type="iconSet" priority="82" id="{384E0A2C-461F-4BC8-B7E5-CED87973A54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C20:K20</xm:sqref>
        </x14:conditionalFormatting>
        <x14:conditionalFormatting xmlns:xm="http://schemas.microsoft.com/office/excel/2006/main">
          <x14:cfRule type="iconSet" priority="81" id="{B0B10D07-FD42-4F72-B95A-6BFB2291F08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C22:K22</xm:sqref>
        </x14:conditionalFormatting>
        <x14:conditionalFormatting xmlns:xm="http://schemas.microsoft.com/office/excel/2006/main">
          <x14:cfRule type="iconSet" priority="80" id="{E921E250-274F-460B-9A23-24752F560F6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C29:K29</xm:sqref>
        </x14:conditionalFormatting>
        <x14:conditionalFormatting xmlns:xm="http://schemas.microsoft.com/office/excel/2006/main">
          <x14:cfRule type="iconSet" priority="78" id="{D0C78B59-0252-4627-8F7F-171CF571E44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C31:K31</xm:sqref>
        </x14:conditionalFormatting>
        <x14:conditionalFormatting xmlns:xm="http://schemas.microsoft.com/office/excel/2006/main">
          <x14:cfRule type="iconSet" priority="77" id="{1BE07993-3836-4455-9AD2-E5547587AEF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C33:K33</xm:sqref>
        </x14:conditionalFormatting>
        <x14:conditionalFormatting xmlns:xm="http://schemas.microsoft.com/office/excel/2006/main">
          <x14:cfRule type="iconSet" priority="76" id="{51F0914C-9940-4FA4-AD6A-225B343910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K7:M7</xm:sqref>
        </x14:conditionalFormatting>
        <x14:conditionalFormatting xmlns:xm="http://schemas.microsoft.com/office/excel/2006/main">
          <x14:cfRule type="iconSet" priority="75" id="{1BD8844E-0B0D-4408-BD16-A12FD306700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K9:M9</xm:sqref>
        </x14:conditionalFormatting>
        <x14:conditionalFormatting xmlns:xm="http://schemas.microsoft.com/office/excel/2006/main">
          <x14:cfRule type="iconSet" priority="74" id="{7DA523E0-195D-4BE5-A37B-0B19E88A72A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57" id="{59F63304-AAEB-483E-96D2-BAEDB74B6C8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L18</xm:sqref>
        </x14:conditionalFormatting>
        <x14:conditionalFormatting xmlns:xm="http://schemas.microsoft.com/office/excel/2006/main">
          <x14:cfRule type="iconSet" priority="56" id="{1FD15401-6335-410A-8876-DA4866E24F0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L20</xm:sqref>
        </x14:conditionalFormatting>
        <x14:conditionalFormatting xmlns:xm="http://schemas.microsoft.com/office/excel/2006/main">
          <x14:cfRule type="iconSet" priority="55" id="{C40D1022-E63D-49DC-9B81-E2D4283A1A4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L22</xm:sqref>
        </x14:conditionalFormatting>
        <x14:conditionalFormatting xmlns:xm="http://schemas.microsoft.com/office/excel/2006/main">
          <x14:cfRule type="iconSet" priority="54" id="{411F17B4-49CA-423B-A8AE-D88B39442A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L29</xm:sqref>
        </x14:conditionalFormatting>
        <x14:conditionalFormatting xmlns:xm="http://schemas.microsoft.com/office/excel/2006/main">
          <x14:cfRule type="iconSet" priority="53" id="{40381284-50A8-4B62-8E8E-48191BDA449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L31</xm:sqref>
        </x14:conditionalFormatting>
        <x14:conditionalFormatting xmlns:xm="http://schemas.microsoft.com/office/excel/2006/main">
          <x14:cfRule type="iconSet" priority="52" id="{B3061F7E-8A59-4740-BA70-58AF1385AAA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L33</xm:sqref>
        </x14:conditionalFormatting>
        <x14:conditionalFormatting xmlns:xm="http://schemas.microsoft.com/office/excel/2006/main">
          <x14:cfRule type="iconSet" priority="51" id="{D577C4AC-3F5F-472E-BD38-5CAAE3FDFB6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M18</xm:sqref>
        </x14:conditionalFormatting>
        <x14:conditionalFormatting xmlns:xm="http://schemas.microsoft.com/office/excel/2006/main">
          <x14:cfRule type="iconSet" priority="50" id="{E4063032-2220-499E-B3F2-BDB51415CCC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M20</xm:sqref>
        </x14:conditionalFormatting>
        <x14:conditionalFormatting xmlns:xm="http://schemas.microsoft.com/office/excel/2006/main">
          <x14:cfRule type="iconSet" priority="49" id="{27C74DE8-7F39-409F-BAD3-BA981B84E45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M22</xm:sqref>
        </x14:conditionalFormatting>
        <x14:conditionalFormatting xmlns:xm="http://schemas.microsoft.com/office/excel/2006/main">
          <x14:cfRule type="iconSet" priority="45" id="{C689B71B-DF41-474F-8DDE-F6568FD66B5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M29</xm:sqref>
        </x14:conditionalFormatting>
        <x14:conditionalFormatting xmlns:xm="http://schemas.microsoft.com/office/excel/2006/main">
          <x14:cfRule type="iconSet" priority="44" id="{E617BDA3-5565-4F38-82AD-1208FB43C3F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M31</xm:sqref>
        </x14:conditionalFormatting>
        <x14:conditionalFormatting xmlns:xm="http://schemas.microsoft.com/office/excel/2006/main">
          <x14:cfRule type="iconSet" priority="43" id="{70E6E96A-2D41-4971-A29E-9F33FF381A9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M33</xm:sqref>
        </x14:conditionalFormatting>
        <x14:conditionalFormatting xmlns:xm="http://schemas.microsoft.com/office/excel/2006/main">
          <x14:cfRule type="iconSet" priority="48" id="{21599631-0E2F-46CC-ABAA-775349803C7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N18</xm:sqref>
        </x14:conditionalFormatting>
        <x14:conditionalFormatting xmlns:xm="http://schemas.microsoft.com/office/excel/2006/main">
          <x14:cfRule type="iconSet" priority="47" id="{B2D81439-1411-4461-93E0-53261948E55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N20</xm:sqref>
        </x14:conditionalFormatting>
        <x14:conditionalFormatting xmlns:xm="http://schemas.microsoft.com/office/excel/2006/main">
          <x14:cfRule type="iconSet" priority="46" id="{E4274992-45F4-4545-B0A7-F5D3ACD7E1F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N22</xm:sqref>
        </x14:conditionalFormatting>
        <x14:conditionalFormatting xmlns:xm="http://schemas.microsoft.com/office/excel/2006/main">
          <x14:cfRule type="iconSet" priority="42" id="{CA51D4D9-9ECA-4857-8451-2A5BD8EBB74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N29</xm:sqref>
        </x14:conditionalFormatting>
        <x14:conditionalFormatting xmlns:xm="http://schemas.microsoft.com/office/excel/2006/main">
          <x14:cfRule type="iconSet" priority="41" id="{7CC91888-5B9D-4E18-8123-231859431C0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N31</xm:sqref>
        </x14:conditionalFormatting>
        <x14:conditionalFormatting xmlns:xm="http://schemas.microsoft.com/office/excel/2006/main">
          <x14:cfRule type="iconSet" priority="40" id="{7500E279-7A5F-4557-8486-DB2E978C55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N33</xm:sqref>
        </x14:conditionalFormatting>
        <x14:conditionalFormatting xmlns:xm="http://schemas.microsoft.com/office/excel/2006/main">
          <x14:cfRule type="iconSet" priority="60" id="{9D9B586D-7845-4E2B-BC33-BFA97F6CEBE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N7:T7</xm:sqref>
        </x14:conditionalFormatting>
        <x14:conditionalFormatting xmlns:xm="http://schemas.microsoft.com/office/excel/2006/main">
          <x14:cfRule type="iconSet" priority="59" id="{75D089B4-C6D8-4E85-A504-73B35FA9E4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N9:T9</xm:sqref>
        </x14:conditionalFormatting>
        <x14:conditionalFormatting xmlns:xm="http://schemas.microsoft.com/office/excel/2006/main">
          <x14:cfRule type="iconSet" priority="58" id="{5ADD4F33-379F-4B25-BE46-8A9CF2683A7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N11:T11</xm:sqref>
        </x14:conditionalFormatting>
        <x14:conditionalFormatting xmlns:xm="http://schemas.microsoft.com/office/excel/2006/main">
          <x14:cfRule type="iconSet" priority="19" id="{D26422B5-86CC-4127-A531-88190DA6F06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O18:R18</xm:sqref>
        </x14:conditionalFormatting>
        <x14:conditionalFormatting xmlns:xm="http://schemas.microsoft.com/office/excel/2006/main">
          <x14:cfRule type="iconSet" priority="18" id="{871AA06B-6444-49F2-B19C-8FE7081BAEB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O20:R20</xm:sqref>
        </x14:conditionalFormatting>
        <x14:conditionalFormatting xmlns:xm="http://schemas.microsoft.com/office/excel/2006/main">
          <x14:cfRule type="iconSet" priority="17" id="{1AA816BF-EABD-441C-B175-3CED767EBD0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O22:R22</xm:sqref>
        </x14:conditionalFormatting>
        <x14:conditionalFormatting xmlns:xm="http://schemas.microsoft.com/office/excel/2006/main">
          <x14:cfRule type="iconSet" priority="16" id="{63A05596-E7D8-4C2C-A49E-DBAAAA12833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O29:R29</xm:sqref>
        </x14:conditionalFormatting>
        <x14:conditionalFormatting xmlns:xm="http://schemas.microsoft.com/office/excel/2006/main">
          <x14:cfRule type="iconSet" priority="15" id="{7137A072-FF90-44B0-BB4F-580E5ABDB5A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O31:R31</xm:sqref>
        </x14:conditionalFormatting>
        <x14:conditionalFormatting xmlns:xm="http://schemas.microsoft.com/office/excel/2006/main">
          <x14:cfRule type="iconSet" priority="14" id="{3C4E93CB-1209-417A-88E9-F451325EA00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O33:R33</xm:sqref>
        </x14:conditionalFormatting>
        <x14:conditionalFormatting xmlns:xm="http://schemas.microsoft.com/office/excel/2006/main">
          <x14:cfRule type="iconSet" priority="7" id="{82980DA5-9A1E-4076-94B8-D7FCDF39BF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S18:T18</xm:sqref>
        </x14:conditionalFormatting>
        <x14:conditionalFormatting xmlns:xm="http://schemas.microsoft.com/office/excel/2006/main">
          <x14:cfRule type="iconSet" priority="6" id="{A457FDE7-D4BE-4CEA-A7F0-82F59CDB23E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S20:T20</xm:sqref>
        </x14:conditionalFormatting>
        <x14:conditionalFormatting xmlns:xm="http://schemas.microsoft.com/office/excel/2006/main">
          <x14:cfRule type="iconSet" priority="5" id="{9132DB8C-B377-4CC2-B846-488F82681D6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S22:T22</xm:sqref>
        </x14:conditionalFormatting>
        <x14:conditionalFormatting xmlns:xm="http://schemas.microsoft.com/office/excel/2006/main">
          <x14:cfRule type="iconSet" priority="4" id="{39E931B0-4103-4878-8E5D-FCD7FEFA1A8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S29:T29</xm:sqref>
        </x14:conditionalFormatting>
        <x14:conditionalFormatting xmlns:xm="http://schemas.microsoft.com/office/excel/2006/main">
          <x14:cfRule type="iconSet" priority="3" id="{1734BBBB-8287-4369-80C6-9BE2D7082C2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S31:T31</xm:sqref>
        </x14:conditionalFormatting>
        <x14:conditionalFormatting xmlns:xm="http://schemas.microsoft.com/office/excel/2006/main">
          <x14:cfRule type="iconSet" priority="2" id="{B4828EFC-BED2-4838-999D-D5F3D72FDDA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S33:T33</xm:sqref>
        </x14:conditionalFormatting>
        <x14:conditionalFormatting xmlns:xm="http://schemas.microsoft.com/office/excel/2006/main">
          <x14:cfRule type="iconSet" priority="87" id="{ED472D2B-C3F9-4A12-A8EC-321C33FBCC7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W7</xm:sqref>
        </x14:conditionalFormatting>
        <x14:conditionalFormatting xmlns:xm="http://schemas.microsoft.com/office/excel/2006/main">
          <x14:cfRule type="iconSet" priority="101" id="{5A1FE48F-B5F0-4BE9-A255-28BD94A3A6E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W9</xm:sqref>
        </x14:conditionalFormatting>
        <x14:conditionalFormatting xmlns:xm="http://schemas.microsoft.com/office/excel/2006/main">
          <x14:cfRule type="iconSet" priority="102" id="{EC8E4C19-012D-4C4D-9A19-3E8DDB36F4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W11</xm:sqref>
        </x14:conditionalFormatting>
        <x14:conditionalFormatting xmlns:xm="http://schemas.microsoft.com/office/excel/2006/main">
          <x14:cfRule type="iconSet" priority="83" id="{DA36E926-7CCA-4055-81FD-F49534F4320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W18</xm:sqref>
        </x14:conditionalFormatting>
        <x14:conditionalFormatting xmlns:xm="http://schemas.microsoft.com/office/excel/2006/main">
          <x14:cfRule type="iconSet" priority="103" id="{8D022498-9DCC-4EC9-8D8A-00D24145608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W20</xm:sqref>
        </x14:conditionalFormatting>
        <x14:conditionalFormatting xmlns:xm="http://schemas.microsoft.com/office/excel/2006/main">
          <x14:cfRule type="iconSet" priority="104" id="{D4304FF7-BCD8-4C01-9E5D-B8F31E410D9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W22</xm:sqref>
        </x14:conditionalFormatting>
        <x14:conditionalFormatting xmlns:xm="http://schemas.microsoft.com/office/excel/2006/main">
          <x14:cfRule type="iconSet" priority="79" id="{513ABC85-D88F-4D12-B36F-1A843DBC11A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W29</xm:sqref>
        </x14:conditionalFormatting>
        <x14:conditionalFormatting xmlns:xm="http://schemas.microsoft.com/office/excel/2006/main">
          <x14:cfRule type="iconSet" priority="105" id="{DA2DEE5E-8889-4F3C-AE31-9F006547929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W31</xm:sqref>
        </x14:conditionalFormatting>
        <x14:conditionalFormatting xmlns:xm="http://schemas.microsoft.com/office/excel/2006/main">
          <x14:cfRule type="iconSet" priority="106" id="{F6FADFC5-F37E-4129-A49C-27FC90DC7D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W33</xm:sqref>
        </x14:conditionalFormatting>
        <x14:conditionalFormatting xmlns:xm="http://schemas.microsoft.com/office/excel/2006/main">
          <x14:cfRule type="iconSet" priority="20" id="{567DFAF1-7A45-4C5B-9FA7-C35521309C9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X9:Y9</xm:sqref>
        </x14:conditionalFormatting>
        <x14:conditionalFormatting xmlns:xm="http://schemas.microsoft.com/office/excel/2006/main">
          <x14:cfRule type="iconSet" priority="27" id="{85B06692-565C-4783-88F9-E3FD2E895F0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X11:Y11</xm:sqref>
        </x14:conditionalFormatting>
        <x14:conditionalFormatting xmlns:xm="http://schemas.microsoft.com/office/excel/2006/main">
          <x14:cfRule type="iconSet" priority="25" id="{501F8961-8123-49E9-9D0D-074ACDB52CB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X20:Y20</xm:sqref>
        </x14:conditionalFormatting>
        <x14:conditionalFormatting xmlns:xm="http://schemas.microsoft.com/office/excel/2006/main">
          <x14:cfRule type="iconSet" priority="24" id="{E5C63753-950B-4940-9582-5A111081084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X22:Y22</xm:sqref>
        </x14:conditionalFormatting>
        <x14:conditionalFormatting xmlns:xm="http://schemas.microsoft.com/office/excel/2006/main">
          <x14:cfRule type="iconSet" priority="22" id="{D332E9AD-1EDD-40CA-A069-B0D023C1764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X31:Y31</xm:sqref>
        </x14:conditionalFormatting>
        <x14:conditionalFormatting xmlns:xm="http://schemas.microsoft.com/office/excel/2006/main">
          <x14:cfRule type="iconSet" priority="21" id="{B56E7E50-6678-4DA3-8C09-7D0F1D84545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X33:Y33</xm:sqref>
        </x14:conditionalFormatting>
        <x14:conditionalFormatting xmlns:xm="http://schemas.microsoft.com/office/excel/2006/main">
          <x14:cfRule type="iconSet" priority="28" id="{BC0EB3FF-AF95-4873-A2CE-3B84E0236C9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Y7</xm:sqref>
        </x14:conditionalFormatting>
        <x14:conditionalFormatting xmlns:xm="http://schemas.microsoft.com/office/excel/2006/main">
          <x14:cfRule type="iconSet" priority="23" id="{2CD80855-A3EB-4A54-8CE4-B3828085305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Y29</xm:sqref>
        </x14:conditionalFormatting>
        <x14:conditionalFormatting xmlns:xm="http://schemas.microsoft.com/office/excel/2006/main">
          <x14:cfRule type="iconSet" priority="1" id="{D7AAC87F-4F3E-4582-A166-20F0649BD45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Y18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8933-76D2-463E-9AD0-BEBFD5C6FFEC}">
  <sheetPr>
    <pageSetUpPr fitToPage="1"/>
  </sheetPr>
  <dimension ref="A1:BI68"/>
  <sheetViews>
    <sheetView showGridLines="0" topLeftCell="S46" zoomScaleNormal="100" workbookViewId="0">
      <selection activeCell="AJ61" sqref="AJ61"/>
    </sheetView>
  </sheetViews>
  <sheetFormatPr defaultRowHeight="15"/>
  <cols>
    <col min="1" max="1" width="18.7109375" customWidth="1"/>
    <col min="19" max="19" width="9.85546875" customWidth="1"/>
    <col min="20" max="20" width="1.7109375" customWidth="1"/>
    <col min="21" max="21" width="18.7109375" hidden="1" customWidth="1"/>
    <col min="39" max="39" width="10.140625" customWidth="1"/>
    <col min="40" max="40" width="1.7109375" customWidth="1"/>
    <col min="58" max="58" width="9.85546875" customWidth="1"/>
    <col min="61" max="61" width="9.140625" style="101"/>
  </cols>
  <sheetData>
    <row r="1" spans="1:61" ht="15.75">
      <c r="A1" s="4" t="s">
        <v>95</v>
      </c>
    </row>
    <row r="3" spans="1:61" ht="15.75" thickBot="1">
      <c r="N3" s="119"/>
      <c r="O3" s="119"/>
      <c r="P3" s="119"/>
      <c r="Q3" s="119"/>
      <c r="S3" s="107" t="s">
        <v>1</v>
      </c>
      <c r="AM3" s="286">
        <v>1000</v>
      </c>
      <c r="BF3" s="286" t="s">
        <v>46</v>
      </c>
    </row>
    <row r="4" spans="1:61" ht="20.100000000000001" customHeight="1">
      <c r="A4" s="466" t="s">
        <v>3</v>
      </c>
      <c r="B4" s="468" t="s">
        <v>71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71" t="s">
        <v>149</v>
      </c>
      <c r="U4" s="469" t="s">
        <v>3</v>
      </c>
      <c r="V4" s="461" t="s">
        <v>71</v>
      </c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3"/>
      <c r="AM4" s="464" t="s">
        <v>149</v>
      </c>
      <c r="AO4" s="461" t="s">
        <v>71</v>
      </c>
      <c r="AP4" s="462"/>
      <c r="AQ4" s="462"/>
      <c r="AR4" s="462"/>
      <c r="AS4" s="462"/>
      <c r="AT4" s="462"/>
      <c r="AU4" s="462"/>
      <c r="AV4" s="462"/>
      <c r="AW4" s="462"/>
      <c r="AX4" s="462"/>
      <c r="AY4" s="462"/>
      <c r="AZ4" s="462"/>
      <c r="BA4" s="462"/>
      <c r="BB4" s="462"/>
      <c r="BC4" s="462"/>
      <c r="BD4" s="462"/>
      <c r="BE4" s="463"/>
      <c r="BF4" s="464" t="s">
        <v>149</v>
      </c>
    </row>
    <row r="5" spans="1:61" ht="20.100000000000001" customHeight="1" thickBot="1">
      <c r="A5" s="467"/>
      <c r="B5" s="99">
        <v>2010</v>
      </c>
      <c r="C5" s="135">
        <v>2011</v>
      </c>
      <c r="D5" s="135">
        <v>2012</v>
      </c>
      <c r="E5" s="135">
        <v>2013</v>
      </c>
      <c r="F5" s="135">
        <v>2014</v>
      </c>
      <c r="G5" s="135">
        <v>2015</v>
      </c>
      <c r="H5" s="135">
        <v>2016</v>
      </c>
      <c r="I5" s="135">
        <v>2017</v>
      </c>
      <c r="J5" s="135">
        <v>2018</v>
      </c>
      <c r="K5" s="135">
        <v>2019</v>
      </c>
      <c r="L5" s="135">
        <v>2020</v>
      </c>
      <c r="M5" s="135">
        <v>2021</v>
      </c>
      <c r="N5" s="135">
        <v>2022</v>
      </c>
      <c r="O5" s="135">
        <v>2023</v>
      </c>
      <c r="P5" s="135">
        <v>2024</v>
      </c>
      <c r="Q5" s="135">
        <v>2025</v>
      </c>
      <c r="R5" s="135">
        <v>2026</v>
      </c>
      <c r="S5" s="472"/>
      <c r="U5" s="470"/>
      <c r="V5" s="25">
        <v>2010</v>
      </c>
      <c r="W5" s="135">
        <v>2011</v>
      </c>
      <c r="X5" s="135">
        <v>2012</v>
      </c>
      <c r="Y5" s="135">
        <v>2013</v>
      </c>
      <c r="Z5" s="135">
        <v>2014</v>
      </c>
      <c r="AA5" s="135">
        <v>2015</v>
      </c>
      <c r="AB5" s="135">
        <v>2016</v>
      </c>
      <c r="AC5" s="135">
        <v>2017</v>
      </c>
      <c r="AD5" s="135">
        <v>2018</v>
      </c>
      <c r="AE5" s="135">
        <v>2019</v>
      </c>
      <c r="AF5" s="135">
        <v>2020</v>
      </c>
      <c r="AG5" s="135">
        <v>2021</v>
      </c>
      <c r="AH5" s="135">
        <v>2022</v>
      </c>
      <c r="AI5" s="135">
        <v>2023</v>
      </c>
      <c r="AJ5" s="135">
        <v>2024</v>
      </c>
      <c r="AK5" s="135">
        <v>2025</v>
      </c>
      <c r="AL5" s="133">
        <v>2026</v>
      </c>
      <c r="AM5" s="465"/>
      <c r="AO5" s="25">
        <v>2010</v>
      </c>
      <c r="AP5" s="135">
        <v>2011</v>
      </c>
      <c r="AQ5" s="135">
        <v>2012</v>
      </c>
      <c r="AR5" s="135">
        <v>2013</v>
      </c>
      <c r="AS5" s="135">
        <v>2014</v>
      </c>
      <c r="AT5" s="135">
        <v>2015</v>
      </c>
      <c r="AU5" s="135">
        <v>2016</v>
      </c>
      <c r="AV5" s="135">
        <v>2017</v>
      </c>
      <c r="AW5" s="176">
        <v>2018</v>
      </c>
      <c r="AX5" s="135">
        <v>2019</v>
      </c>
      <c r="AY5" s="135">
        <v>2020</v>
      </c>
      <c r="AZ5" s="176">
        <v>2021</v>
      </c>
      <c r="BA5" s="176">
        <v>2022</v>
      </c>
      <c r="BB5" s="176">
        <v>2023</v>
      </c>
      <c r="BC5" s="176">
        <v>2024</v>
      </c>
      <c r="BD5" s="135">
        <v>2025</v>
      </c>
      <c r="BE5" s="133">
        <v>2026</v>
      </c>
      <c r="BF5" s="465"/>
      <c r="BI5" s="287"/>
    </row>
    <row r="6" spans="1:61" ht="3" customHeight="1" thickBot="1">
      <c r="A6" s="288"/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9"/>
      <c r="U6" s="288"/>
      <c r="V6" s="290">
        <v>2010</v>
      </c>
      <c r="W6" s="290">
        <v>2011</v>
      </c>
      <c r="X6" s="290">
        <v>2012</v>
      </c>
      <c r="Y6" s="290"/>
      <c r="Z6" s="290"/>
      <c r="AA6" s="290"/>
      <c r="AB6" s="290"/>
      <c r="AC6" s="290"/>
      <c r="AD6" s="287"/>
      <c r="AE6" s="287"/>
      <c r="AF6" s="287"/>
      <c r="AG6" s="287"/>
      <c r="AH6" s="287"/>
      <c r="AI6" s="287"/>
      <c r="AJ6" s="287"/>
      <c r="AK6" s="287"/>
      <c r="AL6" s="290"/>
      <c r="AM6" s="291"/>
      <c r="AO6" s="290"/>
      <c r="AP6" s="290"/>
      <c r="AQ6" s="290"/>
      <c r="AR6" s="290"/>
      <c r="AS6" s="290"/>
      <c r="AT6" s="290"/>
      <c r="AU6" s="290"/>
      <c r="AV6" s="290"/>
      <c r="AW6" s="287"/>
      <c r="AX6" s="287"/>
      <c r="AY6" s="287"/>
      <c r="AZ6" s="287"/>
      <c r="BA6" s="287"/>
      <c r="BB6" s="287"/>
      <c r="BC6" s="287"/>
      <c r="BD6" s="287"/>
      <c r="BE6" s="290"/>
      <c r="BF6" s="289"/>
    </row>
    <row r="7" spans="1:61" ht="20.100000000000001" customHeight="1">
      <c r="A7" s="120" t="s">
        <v>72</v>
      </c>
      <c r="B7" s="115">
        <v>162618.44999999995</v>
      </c>
      <c r="C7" s="153">
        <v>156534.06999999998</v>
      </c>
      <c r="D7" s="153">
        <v>239190.1999999999</v>
      </c>
      <c r="E7" s="153">
        <v>213768.74999999997</v>
      </c>
      <c r="F7" s="153">
        <v>196345.2</v>
      </c>
      <c r="G7" s="153">
        <v>183217.2099999999</v>
      </c>
      <c r="H7" s="153">
        <v>164354.55999999982</v>
      </c>
      <c r="I7" s="153">
        <v>192935.97999999986</v>
      </c>
      <c r="J7" s="153">
        <v>211445.75</v>
      </c>
      <c r="K7" s="153">
        <v>219278.33000000005</v>
      </c>
      <c r="L7" s="153">
        <v>238978.52999999991</v>
      </c>
      <c r="M7" s="153">
        <v>227977.60999999967</v>
      </c>
      <c r="N7" s="153">
        <v>227139.86999999991</v>
      </c>
      <c r="O7" s="153">
        <v>233829.62999999977</v>
      </c>
      <c r="P7" s="153">
        <v>221549.67999999979</v>
      </c>
      <c r="Q7" s="153">
        <v>244001.88999999972</v>
      </c>
      <c r="R7" s="153">
        <v>208093.57999999987</v>
      </c>
      <c r="S7" s="61">
        <f t="shared" ref="S7:S18" si="0">(IF(R7="","",((R7-Q7)/Q7)))</f>
        <v>-0.14716406499966</v>
      </c>
      <c r="U7" s="109" t="s">
        <v>72</v>
      </c>
      <c r="V7" s="115">
        <v>37448.925000000003</v>
      </c>
      <c r="W7" s="153">
        <v>38839.965999999986</v>
      </c>
      <c r="X7" s="153">
        <v>43280.928999999975</v>
      </c>
      <c r="Y7" s="153">
        <v>45616.113000000012</v>
      </c>
      <c r="Z7" s="153">
        <v>47446.346999999972</v>
      </c>
      <c r="AA7" s="153">
        <v>44866.651000000042</v>
      </c>
      <c r="AB7" s="153">
        <v>44731.008000000016</v>
      </c>
      <c r="AC7" s="153">
        <v>48635.341000000037</v>
      </c>
      <c r="AD7" s="153">
        <v>54050.858</v>
      </c>
      <c r="AE7" s="153">
        <v>57478.924000000043</v>
      </c>
      <c r="AF7" s="153">
        <v>63485.803999999982</v>
      </c>
      <c r="AG7" s="153">
        <v>59844.614000000096</v>
      </c>
      <c r="AH7" s="153">
        <v>63073.409999999996</v>
      </c>
      <c r="AI7" s="153">
        <v>62328.526000000005</v>
      </c>
      <c r="AJ7" s="153">
        <v>66227.470000000059</v>
      </c>
      <c r="AK7" s="153">
        <v>67131.155000000028</v>
      </c>
      <c r="AL7" s="112">
        <v>58876.235999999961</v>
      </c>
      <c r="AM7" s="61">
        <f t="shared" ref="AM7:AM23" si="1">IF(AL7="","",(AL7-AK7)/AK7)</f>
        <v>-0.12296703371184457</v>
      </c>
      <c r="AO7" s="124">
        <f t="shared" ref="AO7:AO22" si="2">(V7/B7)*10</f>
        <v>2.3028706152346192</v>
      </c>
      <c r="AP7" s="156">
        <f t="shared" ref="AP7:AP22" si="3">(W7/C7)*10</f>
        <v>2.4812467982209876</v>
      </c>
      <c r="AQ7" s="156">
        <f t="shared" ref="AQ7:AQ22" si="4">(X7/D7)*10</f>
        <v>1.8094775204000828</v>
      </c>
      <c r="AR7" s="156">
        <f t="shared" ref="AR7:AR22" si="5">(Y7/E7)*10</f>
        <v>2.1338999736865198</v>
      </c>
      <c r="AS7" s="156">
        <f t="shared" ref="AS7:AS22" si="6">(Z7/F7)*10</f>
        <v>2.4164760330275441</v>
      </c>
      <c r="AT7" s="156">
        <f t="shared" ref="AT7:AT22" si="7">(AA7/G7)*10</f>
        <v>2.4488229571883595</v>
      </c>
      <c r="AU7" s="156">
        <f t="shared" ref="AU7:AU22" si="8">(AB7/H7)*10</f>
        <v>2.7216164857245251</v>
      </c>
      <c r="AV7" s="156">
        <f t="shared" ref="AV7:AV22" si="9">(AC7/I7)*10</f>
        <v>2.5208020297717444</v>
      </c>
      <c r="AW7" s="156">
        <f t="shared" ref="AW7:AW22" si="10">(AD7/J7)*10</f>
        <v>2.5562518045408811</v>
      </c>
      <c r="AX7" s="156">
        <f t="shared" ref="AX7:AX22" si="11">(AE7/K7)*10</f>
        <v>2.6212769861937577</v>
      </c>
      <c r="AY7" s="156">
        <f t="shared" ref="AY7:AY22" si="12">(AF7/L7)*10</f>
        <v>2.6565484355435616</v>
      </c>
      <c r="AZ7" s="156">
        <f t="shared" ref="AZ7:AZ22" si="13">(AG7/M7)*10</f>
        <v>2.6250215536517025</v>
      </c>
      <c r="BA7" s="156">
        <f t="shared" ref="BA7:BA22" si="14">(AH7/N7)*10</f>
        <v>2.7768533106935394</v>
      </c>
      <c r="BB7" s="156">
        <f t="shared" ref="BB7:BB19" si="15">(AI7/O7)*10</f>
        <v>2.6655529498122226</v>
      </c>
      <c r="BC7" s="156">
        <f t="shared" ref="BC7:BC22" si="16">(AJ7/P7)*10</f>
        <v>2.9892830357507227</v>
      </c>
      <c r="BD7" s="156">
        <f t="shared" ref="BD7:BD22" si="17">(AK7/Q7)*10</f>
        <v>2.7512555333075541</v>
      </c>
      <c r="BE7" s="156">
        <f t="shared" ref="BE7:BE23" si="18">IF(AL7="","",(AL7/R7)*10)</f>
        <v>2.829315349373104</v>
      </c>
      <c r="BF7" s="61">
        <f t="shared" ref="BF7:BF23" si="19">IF(BE7="","",(BE7-BD7)/BD7)</f>
        <v>2.8372434010775632E-2</v>
      </c>
      <c r="BI7"/>
    </row>
    <row r="8" spans="1:61" ht="20.100000000000001" customHeight="1">
      <c r="A8" s="121" t="s">
        <v>73</v>
      </c>
      <c r="B8" s="117">
        <v>161664.07999999981</v>
      </c>
      <c r="C8" s="154">
        <v>214997.14</v>
      </c>
      <c r="D8" s="154">
        <v>230196.23999999993</v>
      </c>
      <c r="E8" s="154">
        <v>260171.31000000006</v>
      </c>
      <c r="F8" s="154">
        <v>219768.14999999994</v>
      </c>
      <c r="G8" s="154">
        <v>191622.89999999979</v>
      </c>
      <c r="H8" s="154">
        <v>187100.07000000012</v>
      </c>
      <c r="I8" s="154">
        <v>187560.18000000008</v>
      </c>
      <c r="J8" s="154">
        <v>245913.44</v>
      </c>
      <c r="K8" s="154">
        <v>226330.75999999989</v>
      </c>
      <c r="L8" s="154">
        <v>217081.86999999988</v>
      </c>
      <c r="M8" s="154">
        <v>235166.11999999968</v>
      </c>
      <c r="N8" s="154">
        <v>245888.12999999983</v>
      </c>
      <c r="O8" s="154">
        <v>225923.72000000012</v>
      </c>
      <c r="P8" s="154">
        <v>259397.19999999949</v>
      </c>
      <c r="Q8" s="154">
        <v>282330.72999999981</v>
      </c>
      <c r="R8" s="154">
        <v>235363.31999999998</v>
      </c>
      <c r="S8" s="52">
        <f t="shared" si="0"/>
        <v>-0.16635599674183488</v>
      </c>
      <c r="U8" s="109" t="s">
        <v>73</v>
      </c>
      <c r="V8" s="117">
        <v>39208.55799999999</v>
      </c>
      <c r="W8" s="154">
        <v>43534.874999999993</v>
      </c>
      <c r="X8" s="154">
        <v>46936.957999999977</v>
      </c>
      <c r="Y8" s="154">
        <v>51921.968000000052</v>
      </c>
      <c r="Z8" s="154">
        <v>51933.389000000017</v>
      </c>
      <c r="AA8" s="154">
        <v>46937.144999999968</v>
      </c>
      <c r="AB8" s="154">
        <v>48461.340000000011</v>
      </c>
      <c r="AC8" s="154">
        <v>48751.319999999949</v>
      </c>
      <c r="AD8" s="154">
        <v>57358.343000000001</v>
      </c>
      <c r="AE8" s="154">
        <v>60378.147999999928</v>
      </c>
      <c r="AF8" s="154">
        <v>54982.760999999962</v>
      </c>
      <c r="AG8" s="154">
        <v>61551.606000000007</v>
      </c>
      <c r="AH8" s="154">
        <v>68116.977000000028</v>
      </c>
      <c r="AI8" s="154">
        <v>65467.732000000033</v>
      </c>
      <c r="AJ8" s="154">
        <v>72469.30000000009</v>
      </c>
      <c r="AK8" s="154">
        <v>73917.690999999977</v>
      </c>
      <c r="AL8" s="119">
        <v>65211.167999999947</v>
      </c>
      <c r="AM8" s="52">
        <f t="shared" si="1"/>
        <v>-0.11778672848425464</v>
      </c>
      <c r="AO8" s="125">
        <f t="shared" si="2"/>
        <v>2.425310433832923</v>
      </c>
      <c r="AP8" s="157">
        <f t="shared" si="3"/>
        <v>2.0249048429202356</v>
      </c>
      <c r="AQ8" s="157">
        <f t="shared" si="4"/>
        <v>2.0389975961379729</v>
      </c>
      <c r="AR8" s="157">
        <f t="shared" si="5"/>
        <v>1.9956838438488873</v>
      </c>
      <c r="AS8" s="157">
        <f t="shared" si="6"/>
        <v>2.3630989749879605</v>
      </c>
      <c r="AT8" s="157">
        <f t="shared" si="7"/>
        <v>2.4494538492006965</v>
      </c>
      <c r="AU8" s="157">
        <f t="shared" si="8"/>
        <v>2.5901294424956642</v>
      </c>
      <c r="AV8" s="157">
        <f t="shared" si="9"/>
        <v>2.5992361491655602</v>
      </c>
      <c r="AW8" s="157">
        <f t="shared" si="10"/>
        <v>2.332460682100173</v>
      </c>
      <c r="AX8" s="157">
        <f t="shared" si="11"/>
        <v>2.6676951908790461</v>
      </c>
      <c r="AY8" s="157">
        <f t="shared" si="12"/>
        <v>2.5328122058281508</v>
      </c>
      <c r="AZ8" s="157">
        <f t="shared" si="13"/>
        <v>2.6173670765159578</v>
      </c>
      <c r="BA8" s="157">
        <f t="shared" si="14"/>
        <v>2.7702425895873901</v>
      </c>
      <c r="BB8" s="157">
        <f t="shared" si="15"/>
        <v>2.8977803658686212</v>
      </c>
      <c r="BC8" s="157">
        <f t="shared" si="16"/>
        <v>2.7937579896776157</v>
      </c>
      <c r="BD8" s="157">
        <f t="shared" si="17"/>
        <v>2.6181241765641321</v>
      </c>
      <c r="BE8" s="157">
        <f t="shared" si="18"/>
        <v>2.7706597612576145</v>
      </c>
      <c r="BF8" s="52">
        <f t="shared" si="19"/>
        <v>5.8261401830703413E-2</v>
      </c>
      <c r="BI8"/>
    </row>
    <row r="9" spans="1:61" ht="20.100000000000001" customHeight="1">
      <c r="A9" s="121" t="s">
        <v>74</v>
      </c>
      <c r="B9" s="117">
        <v>247651.7600000001</v>
      </c>
      <c r="C9" s="154">
        <v>229392.75000000003</v>
      </c>
      <c r="D9" s="154">
        <v>306569.51000000007</v>
      </c>
      <c r="E9" s="154">
        <v>231638.53999999992</v>
      </c>
      <c r="F9" s="154">
        <v>216803.50000000012</v>
      </c>
      <c r="G9" s="154">
        <v>258485.74000000011</v>
      </c>
      <c r="H9" s="154">
        <v>249519.08999999994</v>
      </c>
      <c r="I9" s="154">
        <v>240693.52999999991</v>
      </c>
      <c r="J9" s="154">
        <v>242853</v>
      </c>
      <c r="K9" s="154">
        <v>231554.96000000011</v>
      </c>
      <c r="L9" s="154">
        <v>255533.76999999979</v>
      </c>
      <c r="M9" s="154">
        <v>314789.03000000014</v>
      </c>
      <c r="N9" s="154">
        <v>282540.75999999983</v>
      </c>
      <c r="O9" s="154">
        <v>287648.47999999975</v>
      </c>
      <c r="P9" s="154">
        <v>282200.90000000014</v>
      </c>
      <c r="Q9" s="154">
        <v>281682.13</v>
      </c>
      <c r="R9" s="154">
        <v>286620.55999999988</v>
      </c>
      <c r="S9" s="52">
        <f t="shared" si="0"/>
        <v>1.7531925081650995E-2</v>
      </c>
      <c r="U9" s="109" t="s">
        <v>74</v>
      </c>
      <c r="V9" s="117">
        <v>51168.47700000005</v>
      </c>
      <c r="W9" s="154">
        <v>49454.935999999994</v>
      </c>
      <c r="X9" s="154">
        <v>57419.120999999985</v>
      </c>
      <c r="Y9" s="154">
        <v>50259.945</v>
      </c>
      <c r="Z9" s="154">
        <v>50881.621999999916</v>
      </c>
      <c r="AA9" s="154">
        <v>62257.105999999985</v>
      </c>
      <c r="AB9" s="154">
        <v>56423.886000000035</v>
      </c>
      <c r="AC9" s="154">
        <v>66075.244999999908</v>
      </c>
      <c r="AD9" s="154">
        <v>64577.565999999999</v>
      </c>
      <c r="AE9" s="154">
        <v>61804.521999999954</v>
      </c>
      <c r="AF9" s="154">
        <v>66953.59299999995</v>
      </c>
      <c r="AG9" s="154">
        <v>87119.218000000081</v>
      </c>
      <c r="AH9" s="154">
        <v>80072.687000000005</v>
      </c>
      <c r="AI9" s="154">
        <v>82246.040000000023</v>
      </c>
      <c r="AJ9" s="154">
        <v>78377.244000000195</v>
      </c>
      <c r="AK9" s="154">
        <v>73408.961000000025</v>
      </c>
      <c r="AL9" s="119">
        <v>78117.684999999983</v>
      </c>
      <c r="AM9" s="52">
        <f t="shared" si="1"/>
        <v>6.4143722181273705E-2</v>
      </c>
      <c r="AO9" s="125">
        <f t="shared" si="2"/>
        <v>2.0661463096406028</v>
      </c>
      <c r="AP9" s="157">
        <f t="shared" si="3"/>
        <v>2.1559066709824086</v>
      </c>
      <c r="AQ9" s="157">
        <f t="shared" si="4"/>
        <v>1.8729560222737081</v>
      </c>
      <c r="AR9" s="157">
        <f t="shared" si="5"/>
        <v>2.1697574591861963</v>
      </c>
      <c r="AS9" s="157">
        <f t="shared" si="6"/>
        <v>2.3469003959806871</v>
      </c>
      <c r="AT9" s="157">
        <f t="shared" si="7"/>
        <v>2.4085315499415931</v>
      </c>
      <c r="AU9" s="157">
        <f t="shared" si="8"/>
        <v>2.2613053774763308</v>
      </c>
      <c r="AV9" s="157">
        <f t="shared" si="9"/>
        <v>2.7452023741560456</v>
      </c>
      <c r="AW9" s="157">
        <f t="shared" si="10"/>
        <v>2.6591216085450871</v>
      </c>
      <c r="AX9" s="157">
        <f t="shared" si="11"/>
        <v>2.6691081028883996</v>
      </c>
      <c r="AY9" s="157">
        <f t="shared" si="12"/>
        <v>2.6201465661466194</v>
      </c>
      <c r="AZ9" s="157">
        <f t="shared" si="13"/>
        <v>2.7675430112669441</v>
      </c>
      <c r="BA9" s="157">
        <f t="shared" si="14"/>
        <v>2.8340224964355603</v>
      </c>
      <c r="BB9" s="157">
        <f t="shared" si="15"/>
        <v>2.8592551575450735</v>
      </c>
      <c r="BC9" s="157">
        <f t="shared" si="16"/>
        <v>2.7773562734916917</v>
      </c>
      <c r="BD9" s="157">
        <f t="shared" si="17"/>
        <v>2.6060922288538513</v>
      </c>
      <c r="BE9" s="157">
        <f t="shared" si="18"/>
        <v>2.7254738808688401</v>
      </c>
      <c r="BF9" s="52">
        <f t="shared" si="19"/>
        <v>4.5808682706326327E-2</v>
      </c>
      <c r="BI9"/>
    </row>
    <row r="10" spans="1:61" ht="20.100000000000001" customHeight="1">
      <c r="A10" s="121" t="s">
        <v>75</v>
      </c>
      <c r="B10" s="117">
        <v>215335.86</v>
      </c>
      <c r="C10" s="154">
        <v>234500.52</v>
      </c>
      <c r="D10" s="154">
        <v>245047.83999999971</v>
      </c>
      <c r="E10" s="154">
        <v>295201.40999999992</v>
      </c>
      <c r="F10" s="154">
        <v>217619.5400000001</v>
      </c>
      <c r="G10" s="154">
        <v>264598.62000000005</v>
      </c>
      <c r="H10" s="154">
        <v>251369.34000000005</v>
      </c>
      <c r="I10" s="154">
        <v>225265.57000000021</v>
      </c>
      <c r="J10" s="154">
        <v>280278.36</v>
      </c>
      <c r="K10" s="154">
        <v>242604.24999999974</v>
      </c>
      <c r="L10" s="154">
        <v>221930.11999999973</v>
      </c>
      <c r="M10" s="154">
        <v>289475</v>
      </c>
      <c r="N10" s="154">
        <v>262360.58</v>
      </c>
      <c r="O10" s="154">
        <v>242301.33000000013</v>
      </c>
      <c r="P10" s="154">
        <v>321597.08000000007</v>
      </c>
      <c r="Q10" s="154">
        <v>282174.21000000031</v>
      </c>
      <c r="R10" s="154">
        <v>283860.33999999997</v>
      </c>
      <c r="S10" s="52">
        <f t="shared" si="0"/>
        <v>5.9754929410439517E-3</v>
      </c>
      <c r="U10" s="109" t="s">
        <v>75</v>
      </c>
      <c r="V10" s="117">
        <v>46025.074999999961</v>
      </c>
      <c r="W10" s="154">
        <v>44904.889000000003</v>
      </c>
      <c r="X10" s="154">
        <v>48943.746000000036</v>
      </c>
      <c r="Y10" s="154">
        <v>56740.441000000035</v>
      </c>
      <c r="Z10" s="154">
        <v>53780.95900000001</v>
      </c>
      <c r="AA10" s="154">
        <v>62171.204999999944</v>
      </c>
      <c r="AB10" s="154">
        <v>54315.156000000032</v>
      </c>
      <c r="AC10" s="154">
        <v>53392.404000000024</v>
      </c>
      <c r="AD10" s="154">
        <v>64781.760000000002</v>
      </c>
      <c r="AE10" s="154">
        <v>61456.496999999916</v>
      </c>
      <c r="AF10" s="154">
        <v>59545.284999999967</v>
      </c>
      <c r="AG10" s="154">
        <v>77717.85199999997</v>
      </c>
      <c r="AH10" s="154">
        <v>72456.435999999929</v>
      </c>
      <c r="AI10" s="154">
        <v>68969.697000000073</v>
      </c>
      <c r="AJ10" s="154">
        <v>85848.440999999832</v>
      </c>
      <c r="AK10" s="154">
        <v>76086.710999999996</v>
      </c>
      <c r="AL10" s="119">
        <v>78165.552999999898</v>
      </c>
      <c r="AM10" s="52">
        <f t="shared" si="1"/>
        <v>2.7322011592798411E-2</v>
      </c>
      <c r="AO10" s="125">
        <f t="shared" si="2"/>
        <v>2.1373623046342565</v>
      </c>
      <c r="AP10" s="157">
        <f t="shared" si="3"/>
        <v>1.914916393362369</v>
      </c>
      <c r="AQ10" s="157">
        <f t="shared" si="4"/>
        <v>1.9973139122548518</v>
      </c>
      <c r="AR10" s="157">
        <f t="shared" si="5"/>
        <v>1.9220924791653282</v>
      </c>
      <c r="AS10" s="157">
        <f t="shared" si="6"/>
        <v>2.4713295046942929</v>
      </c>
      <c r="AT10" s="157">
        <f t="shared" si="7"/>
        <v>2.3496420729631899</v>
      </c>
      <c r="AU10" s="157">
        <f t="shared" si="8"/>
        <v>2.160770919794754</v>
      </c>
      <c r="AV10" s="157">
        <f t="shared" si="9"/>
        <v>2.3701981621070618</v>
      </c>
      <c r="AW10" s="157">
        <f t="shared" si="10"/>
        <v>2.3113364870552262</v>
      </c>
      <c r="AX10" s="157">
        <f t="shared" si="11"/>
        <v>2.5331995214428424</v>
      </c>
      <c r="AY10" s="157">
        <f t="shared" si="12"/>
        <v>2.6830646061021386</v>
      </c>
      <c r="AZ10" s="157">
        <f t="shared" si="13"/>
        <v>2.6847863200621807</v>
      </c>
      <c r="BA10" s="157">
        <f t="shared" si="14"/>
        <v>2.7617119919463482</v>
      </c>
      <c r="BB10" s="157">
        <f t="shared" si="15"/>
        <v>2.8464431870844469</v>
      </c>
      <c r="BC10" s="157">
        <f t="shared" si="16"/>
        <v>2.6694409352224158</v>
      </c>
      <c r="BD10" s="157">
        <f t="shared" si="17"/>
        <v>2.6964445475013439</v>
      </c>
      <c r="BE10" s="157">
        <f t="shared" si="18"/>
        <v>2.7536623467723564</v>
      </c>
      <c r="BF10" s="52">
        <f t="shared" si="19"/>
        <v>2.1219720362517132E-2</v>
      </c>
      <c r="BI10"/>
    </row>
    <row r="11" spans="1:61" ht="20.100000000000001" customHeight="1">
      <c r="A11" s="121" t="s">
        <v>76</v>
      </c>
      <c r="B11" s="117">
        <v>222013.68</v>
      </c>
      <c r="C11" s="154">
        <v>263893.25999999989</v>
      </c>
      <c r="D11" s="154">
        <v>299190.6300000003</v>
      </c>
      <c r="E11" s="154">
        <v>256106.34999999966</v>
      </c>
      <c r="F11" s="154">
        <v>230811.05</v>
      </c>
      <c r="G11" s="154">
        <v>216672.04999999973</v>
      </c>
      <c r="H11" s="154">
        <v>236802.16999999972</v>
      </c>
      <c r="I11" s="154">
        <v>260243.39000000019</v>
      </c>
      <c r="J11" s="154">
        <v>262127.07</v>
      </c>
      <c r="K11" s="154">
        <v>281547.48000000021</v>
      </c>
      <c r="L11" s="154">
        <v>229388.94999999992</v>
      </c>
      <c r="M11" s="154">
        <v>288153.1100000001</v>
      </c>
      <c r="N11" s="154">
        <v>276301.92000000027</v>
      </c>
      <c r="O11" s="154">
        <v>281804.57999999984</v>
      </c>
      <c r="P11" s="154">
        <v>306293.23999999993</v>
      </c>
      <c r="Q11" s="154">
        <v>319107.9300000004</v>
      </c>
      <c r="R11" s="154">
        <v>250547.66999999987</v>
      </c>
      <c r="S11" s="52">
        <f t="shared" si="0"/>
        <v>-0.21484975318538918</v>
      </c>
      <c r="U11" s="109" t="s">
        <v>76</v>
      </c>
      <c r="V11" s="117">
        <v>47205.19600000004</v>
      </c>
      <c r="W11" s="154">
        <v>52842.769000000008</v>
      </c>
      <c r="X11" s="154">
        <v>54431.923000000046</v>
      </c>
      <c r="Y11" s="154">
        <v>55981.48</v>
      </c>
      <c r="Z11" s="154">
        <v>55053.410000000054</v>
      </c>
      <c r="AA11" s="154">
        <v>55267.650999999962</v>
      </c>
      <c r="AB11" s="154">
        <v>56035.015999999938</v>
      </c>
      <c r="AC11" s="154">
        <v>66317.002000000022</v>
      </c>
      <c r="AD11" s="154">
        <v>64324.446000000004</v>
      </c>
      <c r="AE11" s="154">
        <v>68453.83000000006</v>
      </c>
      <c r="AF11" s="154">
        <v>58256.008000000045</v>
      </c>
      <c r="AG11" s="154">
        <v>77143.060999999987</v>
      </c>
      <c r="AH11" s="154">
        <v>76795.082000000068</v>
      </c>
      <c r="AI11" s="154">
        <v>80880.13800000005</v>
      </c>
      <c r="AJ11" s="154">
        <v>80938.010999999969</v>
      </c>
      <c r="AK11" s="154">
        <v>83332.546000000119</v>
      </c>
      <c r="AL11" s="119">
        <v>68259.633000000002</v>
      </c>
      <c r="AM11" s="52">
        <f t="shared" si="1"/>
        <v>-0.18087666492273133</v>
      </c>
      <c r="AO11" s="125">
        <f t="shared" si="2"/>
        <v>2.1262291584914967</v>
      </c>
      <c r="AP11" s="157">
        <f t="shared" si="3"/>
        <v>2.002429656596763</v>
      </c>
      <c r="AQ11" s="157">
        <f t="shared" si="4"/>
        <v>1.8193057382846511</v>
      </c>
      <c r="AR11" s="157">
        <f t="shared" si="5"/>
        <v>2.185868487837185</v>
      </c>
      <c r="AS11" s="157">
        <f t="shared" si="6"/>
        <v>2.3852155258597914</v>
      </c>
      <c r="AT11" s="157">
        <f t="shared" si="7"/>
        <v>2.5507512851796084</v>
      </c>
      <c r="AU11" s="157">
        <f t="shared" si="8"/>
        <v>2.366321896458973</v>
      </c>
      <c r="AV11" s="157">
        <f t="shared" si="9"/>
        <v>2.5482684497769559</v>
      </c>
      <c r="AW11" s="157">
        <f t="shared" si="10"/>
        <v>2.4539413651554569</v>
      </c>
      <c r="AX11" s="157">
        <f t="shared" si="11"/>
        <v>2.4313423085868151</v>
      </c>
      <c r="AY11" s="157">
        <f t="shared" si="12"/>
        <v>2.5396170129380713</v>
      </c>
      <c r="AZ11" s="157">
        <f t="shared" si="13"/>
        <v>2.6771552456955945</v>
      </c>
      <c r="BA11" s="157">
        <f t="shared" si="14"/>
        <v>2.7793900961672646</v>
      </c>
      <c r="BB11" s="157">
        <f t="shared" si="15"/>
        <v>2.8700789036146994</v>
      </c>
      <c r="BC11" s="157">
        <f t="shared" si="16"/>
        <v>2.6425007290399223</v>
      </c>
      <c r="BD11" s="157">
        <f t="shared" si="17"/>
        <v>2.6114219724968919</v>
      </c>
      <c r="BE11" s="157">
        <f t="shared" si="18"/>
        <v>2.7244169941791929</v>
      </c>
      <c r="BF11" s="52">
        <f t="shared" si="19"/>
        <v>4.3269537773805919E-2</v>
      </c>
      <c r="BI11"/>
    </row>
    <row r="12" spans="1:61" ht="20.100000000000001" customHeight="1">
      <c r="A12" s="121" t="s">
        <v>77</v>
      </c>
      <c r="B12" s="117">
        <v>215680.73000000007</v>
      </c>
      <c r="C12" s="154">
        <v>298357.37000000005</v>
      </c>
      <c r="D12" s="154">
        <v>243274.90999999974</v>
      </c>
      <c r="E12" s="154">
        <v>242334.35000000021</v>
      </c>
      <c r="F12" s="154">
        <v>229301.40999999997</v>
      </c>
      <c r="G12" s="154">
        <v>227631.27999999985</v>
      </c>
      <c r="H12" s="154">
        <v>210795.03999999986</v>
      </c>
      <c r="I12" s="154">
        <v>279141.12000000017</v>
      </c>
      <c r="J12" s="154">
        <v>254074.62</v>
      </c>
      <c r="K12" s="154">
        <v>214797.02000000022</v>
      </c>
      <c r="L12" s="154">
        <v>270265.60999999958</v>
      </c>
      <c r="M12" s="154">
        <v>280199.61000000039</v>
      </c>
      <c r="N12" s="154">
        <v>254653.79000000015</v>
      </c>
      <c r="O12" s="154">
        <v>308172.17000000016</v>
      </c>
      <c r="P12" s="154">
        <v>276915.73</v>
      </c>
      <c r="Q12" s="154">
        <v>281630.45000000054</v>
      </c>
      <c r="R12" s="154">
        <v>264291.8200000003</v>
      </c>
      <c r="S12" s="52">
        <f t="shared" si="0"/>
        <v>-6.1565182316046449E-2</v>
      </c>
      <c r="U12" s="109" t="s">
        <v>77</v>
      </c>
      <c r="V12" s="117">
        <v>45837.497000000039</v>
      </c>
      <c r="W12" s="154">
        <v>51105.701000000001</v>
      </c>
      <c r="X12" s="154">
        <v>50899.00499999999</v>
      </c>
      <c r="Y12" s="154">
        <v>50438.382000000049</v>
      </c>
      <c r="Z12" s="154">
        <v>52151.921999999926</v>
      </c>
      <c r="AA12" s="154">
        <v>56091.163000000008</v>
      </c>
      <c r="AB12" s="154">
        <v>52714.073000000055</v>
      </c>
      <c r="AC12" s="154">
        <v>64528.730000000025</v>
      </c>
      <c r="AD12" s="154">
        <v>62742.375</v>
      </c>
      <c r="AE12" s="154">
        <v>55571.388000000043</v>
      </c>
      <c r="AF12" s="154">
        <v>66351.210999999865</v>
      </c>
      <c r="AG12" s="154">
        <v>74866.905999999974</v>
      </c>
      <c r="AH12" s="154">
        <v>70242.043000000034</v>
      </c>
      <c r="AI12" s="154">
        <v>86964.571999999942</v>
      </c>
      <c r="AJ12" s="154">
        <v>72516.952000000019</v>
      </c>
      <c r="AK12" s="154">
        <v>75977.716000000073</v>
      </c>
      <c r="AL12" s="119">
        <v>72089.470999999932</v>
      </c>
      <c r="AM12" s="52">
        <f t="shared" si="1"/>
        <v>-5.1176123799248414E-2</v>
      </c>
      <c r="AO12" s="125">
        <f t="shared" si="2"/>
        <v>2.1252476751168277</v>
      </c>
      <c r="AP12" s="157">
        <f t="shared" si="3"/>
        <v>1.7129022487361378</v>
      </c>
      <c r="AQ12" s="157">
        <f t="shared" si="4"/>
        <v>2.0922422702776888</v>
      </c>
      <c r="AR12" s="157">
        <f t="shared" si="5"/>
        <v>2.0813550369561726</v>
      </c>
      <c r="AS12" s="157">
        <f t="shared" si="6"/>
        <v>2.2743829617096525</v>
      </c>
      <c r="AT12" s="157">
        <f t="shared" si="7"/>
        <v>2.4641236916121563</v>
      </c>
      <c r="AU12" s="157">
        <f t="shared" si="8"/>
        <v>2.5007264402426213</v>
      </c>
      <c r="AV12" s="157">
        <f t="shared" si="9"/>
        <v>2.3116884391665402</v>
      </c>
      <c r="AW12" s="157">
        <f t="shared" si="10"/>
        <v>2.469446771188716</v>
      </c>
      <c r="AX12" s="157">
        <f t="shared" si="11"/>
        <v>2.5871582389737058</v>
      </c>
      <c r="AY12" s="157">
        <f t="shared" si="12"/>
        <v>2.4550371392053902</v>
      </c>
      <c r="AZ12" s="157">
        <f t="shared" si="13"/>
        <v>2.6719132835338306</v>
      </c>
      <c r="BA12" s="157">
        <f t="shared" si="14"/>
        <v>2.7583348749688739</v>
      </c>
      <c r="BB12" s="157">
        <f t="shared" si="15"/>
        <v>2.8219476145428675</v>
      </c>
      <c r="BC12" s="157">
        <f t="shared" si="16"/>
        <v>2.6187371876635543</v>
      </c>
      <c r="BD12" s="157">
        <f t="shared" si="17"/>
        <v>2.6977805844502938</v>
      </c>
      <c r="BE12" s="157">
        <f t="shared" si="18"/>
        <v>2.7276466975027773</v>
      </c>
      <c r="BF12" s="52">
        <f t="shared" si="19"/>
        <v>1.1070623469020605E-2</v>
      </c>
      <c r="BI12"/>
    </row>
    <row r="13" spans="1:61" ht="20.100000000000001" customHeight="1">
      <c r="A13" s="121" t="s">
        <v>78</v>
      </c>
      <c r="B13" s="117">
        <v>248639.30000000008</v>
      </c>
      <c r="C13" s="154">
        <v>301296.24000000011</v>
      </c>
      <c r="D13" s="154">
        <v>302219.03000000003</v>
      </c>
      <c r="E13" s="154">
        <v>271364.13999999984</v>
      </c>
      <c r="F13" s="154">
        <v>280219.00999999989</v>
      </c>
      <c r="G13" s="154">
        <v>268822.42000000004</v>
      </c>
      <c r="H13" s="154">
        <v>250739.99</v>
      </c>
      <c r="I13" s="154">
        <v>253691.20000000013</v>
      </c>
      <c r="J13" s="154">
        <v>257419.71</v>
      </c>
      <c r="K13" s="154">
        <v>275641.55999999971</v>
      </c>
      <c r="L13" s="154">
        <v>333531.0900000002</v>
      </c>
      <c r="M13" s="154">
        <v>285935.8</v>
      </c>
      <c r="N13" s="154">
        <v>296026.53999999975</v>
      </c>
      <c r="O13" s="154">
        <v>298746.17000000022</v>
      </c>
      <c r="P13" s="154">
        <v>333986.90999999997</v>
      </c>
      <c r="Q13" s="154">
        <v>332553.51000000042</v>
      </c>
      <c r="R13" s="154">
        <v>291958.88000000024</v>
      </c>
      <c r="S13" s="52">
        <f t="shared" si="0"/>
        <v>-0.12206946785797007</v>
      </c>
      <c r="U13" s="109" t="s">
        <v>78</v>
      </c>
      <c r="V13" s="117">
        <v>54364.509000000027</v>
      </c>
      <c r="W13" s="154">
        <v>59788.318999999996</v>
      </c>
      <c r="X13" s="154">
        <v>62714.63899999993</v>
      </c>
      <c r="Y13" s="154">
        <v>65018.055000000037</v>
      </c>
      <c r="Z13" s="154">
        <v>69122.01800000004</v>
      </c>
      <c r="AA13" s="154">
        <v>69013.110000000117</v>
      </c>
      <c r="AB13" s="154">
        <v>62444.103999999985</v>
      </c>
      <c r="AC13" s="154">
        <v>64721.649999999972</v>
      </c>
      <c r="AD13" s="154">
        <v>68976.123999999996</v>
      </c>
      <c r="AE13" s="154">
        <v>78608.732000000018</v>
      </c>
      <c r="AF13" s="154">
        <v>87158.587</v>
      </c>
      <c r="AG13" s="154">
        <v>82708.234000000084</v>
      </c>
      <c r="AH13" s="154">
        <v>82133.286000000095</v>
      </c>
      <c r="AI13" s="154">
        <v>86869.535000000062</v>
      </c>
      <c r="AJ13" s="154">
        <v>91039.435999999885</v>
      </c>
      <c r="AK13" s="154">
        <v>89445.250000000102</v>
      </c>
      <c r="AL13" s="119">
        <v>83208.699999999983</v>
      </c>
      <c r="AM13" s="52">
        <f t="shared" si="1"/>
        <v>-6.9724775770654251E-2</v>
      </c>
      <c r="AO13" s="125">
        <f t="shared" si="2"/>
        <v>2.1864809384518056</v>
      </c>
      <c r="AP13" s="157">
        <f t="shared" si="3"/>
        <v>1.9843699011975713</v>
      </c>
      <c r="AQ13" s="157">
        <f t="shared" si="4"/>
        <v>2.0751386502696381</v>
      </c>
      <c r="AR13" s="157">
        <f t="shared" si="5"/>
        <v>2.3959707793373171</v>
      </c>
      <c r="AS13" s="157">
        <f t="shared" si="6"/>
        <v>2.4667140890976693</v>
      </c>
      <c r="AT13" s="157">
        <f t="shared" si="7"/>
        <v>2.5672378814237335</v>
      </c>
      <c r="AU13" s="157">
        <f t="shared" si="8"/>
        <v>2.490392697231901</v>
      </c>
      <c r="AV13" s="157">
        <f t="shared" si="9"/>
        <v>2.5511980707253517</v>
      </c>
      <c r="AW13" s="157">
        <f t="shared" si="10"/>
        <v>2.6795199171034727</v>
      </c>
      <c r="AX13" s="157">
        <f t="shared" si="11"/>
        <v>2.8518461439559442</v>
      </c>
      <c r="AY13" s="157">
        <f t="shared" si="12"/>
        <v>2.6132072725214295</v>
      </c>
      <c r="AZ13" s="157">
        <f t="shared" si="13"/>
        <v>2.892545599396791</v>
      </c>
      <c r="BA13" s="157">
        <f t="shared" si="14"/>
        <v>2.7745244058184837</v>
      </c>
      <c r="BB13" s="157">
        <f t="shared" si="15"/>
        <v>2.9078041402170944</v>
      </c>
      <c r="BC13" s="157">
        <f t="shared" si="16"/>
        <v>2.7258384467822374</v>
      </c>
      <c r="BD13" s="157">
        <f t="shared" si="17"/>
        <v>2.6896498551466195</v>
      </c>
      <c r="BE13" s="157">
        <f t="shared" si="18"/>
        <v>2.850014358186328</v>
      </c>
      <c r="BF13" s="52">
        <f t="shared" si="19"/>
        <v>5.9622817718392805E-2</v>
      </c>
      <c r="BI13"/>
    </row>
    <row r="14" spans="1:61" ht="20.100000000000001" customHeight="1">
      <c r="A14" s="121" t="s">
        <v>79</v>
      </c>
      <c r="B14" s="117">
        <v>188089.6999999999</v>
      </c>
      <c r="C14" s="154">
        <v>220263.89</v>
      </c>
      <c r="D14" s="154">
        <v>238438.41000000006</v>
      </c>
      <c r="E14" s="154">
        <v>192903.74999999985</v>
      </c>
      <c r="F14" s="154">
        <v>168311.4199999999</v>
      </c>
      <c r="G14" s="154">
        <v>186814.79000000024</v>
      </c>
      <c r="H14" s="154">
        <v>210170.4499999999</v>
      </c>
      <c r="I14" s="154">
        <v>215685.8899999999</v>
      </c>
      <c r="J14" s="154">
        <v>216097.52</v>
      </c>
      <c r="K14" s="154">
        <v>196206.75000000006</v>
      </c>
      <c r="L14" s="154">
        <v>214684.44000000015</v>
      </c>
      <c r="M14" s="154">
        <v>233437.76999999996</v>
      </c>
      <c r="N14" s="154">
        <v>250505.7099999999</v>
      </c>
      <c r="O14" s="154">
        <v>265322.09000000003</v>
      </c>
      <c r="P14" s="154">
        <v>262177.63</v>
      </c>
      <c r="Q14" s="154">
        <v>245103.12999999971</v>
      </c>
      <c r="R14" s="154"/>
      <c r="S14" s="52" t="str">
        <f t="shared" si="0"/>
        <v/>
      </c>
      <c r="U14" s="109" t="s">
        <v>79</v>
      </c>
      <c r="V14" s="117">
        <v>39184.329000000012</v>
      </c>
      <c r="W14" s="154">
        <v>43186.20999999997</v>
      </c>
      <c r="X14" s="154">
        <v>48896.256000000016</v>
      </c>
      <c r="Y14" s="154">
        <v>49231.409</v>
      </c>
      <c r="Z14" s="154">
        <v>41790.908999999992</v>
      </c>
      <c r="AA14" s="154">
        <v>45062.92500000001</v>
      </c>
      <c r="AB14" s="154">
        <v>49976.91399999999</v>
      </c>
      <c r="AC14" s="154">
        <v>51045.44799999996</v>
      </c>
      <c r="AD14" s="154">
        <v>55934.430999999997</v>
      </c>
      <c r="AE14" s="154">
        <v>52837.047999999988</v>
      </c>
      <c r="AF14" s="154">
        <v>57801.853999999985</v>
      </c>
      <c r="AG14" s="154">
        <v>60956.922999999952</v>
      </c>
      <c r="AH14" s="154">
        <v>70221.736000000121</v>
      </c>
      <c r="AI14" s="154">
        <v>68408.922000000079</v>
      </c>
      <c r="AJ14" s="154">
        <v>68952.826999999961</v>
      </c>
      <c r="AK14" s="154">
        <v>64168.421000000017</v>
      </c>
      <c r="AL14" s="119"/>
      <c r="AM14" s="52" t="str">
        <f t="shared" si="1"/>
        <v/>
      </c>
      <c r="AO14" s="125">
        <f t="shared" si="2"/>
        <v>2.0832788291969222</v>
      </c>
      <c r="AP14" s="157">
        <f t="shared" si="3"/>
        <v>1.9606577364996127</v>
      </c>
      <c r="AQ14" s="157">
        <f t="shared" si="4"/>
        <v>2.0506870516373601</v>
      </c>
      <c r="AR14" s="157">
        <f t="shared" si="5"/>
        <v>2.5521229628765663</v>
      </c>
      <c r="AS14" s="157">
        <f t="shared" si="6"/>
        <v>2.4829514836248197</v>
      </c>
      <c r="AT14" s="157">
        <f t="shared" si="7"/>
        <v>2.412171166961671</v>
      </c>
      <c r="AU14" s="157">
        <f t="shared" si="8"/>
        <v>2.3779229668109867</v>
      </c>
      <c r="AV14" s="157">
        <f t="shared" si="9"/>
        <v>2.3666568081945454</v>
      </c>
      <c r="AW14" s="157">
        <f t="shared" si="10"/>
        <v>2.5883883813196928</v>
      </c>
      <c r="AX14" s="157">
        <f t="shared" si="11"/>
        <v>2.692927129163496</v>
      </c>
      <c r="AY14" s="157">
        <f t="shared" si="12"/>
        <v>2.6924100321383304</v>
      </c>
      <c r="AZ14" s="157">
        <f t="shared" si="13"/>
        <v>2.6112707896412806</v>
      </c>
      <c r="BA14" s="157">
        <f t="shared" si="14"/>
        <v>2.8031990169006589</v>
      </c>
      <c r="BB14" s="157">
        <f t="shared" si="15"/>
        <v>2.5783349588419147</v>
      </c>
      <c r="BC14" s="157">
        <f t="shared" si="16"/>
        <v>2.6300042074527852</v>
      </c>
      <c r="BD14" s="157">
        <f t="shared" si="17"/>
        <v>2.6180171995355628</v>
      </c>
      <c r="BE14" s="157" t="str">
        <f t="shared" si="18"/>
        <v/>
      </c>
      <c r="BF14" s="52" t="str">
        <f t="shared" si="19"/>
        <v/>
      </c>
      <c r="BI14"/>
    </row>
    <row r="15" spans="1:61" ht="20.100000000000001" customHeight="1">
      <c r="A15" s="121" t="s">
        <v>80</v>
      </c>
      <c r="B15" s="117">
        <v>276286.43999999977</v>
      </c>
      <c r="C15" s="154">
        <v>291231.52999999991</v>
      </c>
      <c r="D15" s="154">
        <v>295760.24000000017</v>
      </c>
      <c r="E15" s="154">
        <v>290599.48999999982</v>
      </c>
      <c r="F15" s="154">
        <v>290227.67999999964</v>
      </c>
      <c r="G15" s="154">
        <v>248925.34999999977</v>
      </c>
      <c r="H15" s="154">
        <v>261926.87000000026</v>
      </c>
      <c r="I15" s="154">
        <v>267823.90999999992</v>
      </c>
      <c r="J15" s="154">
        <v>219687.75</v>
      </c>
      <c r="K15" s="154">
        <v>266084.85000000027</v>
      </c>
      <c r="L15" s="154">
        <v>301265.00000000035</v>
      </c>
      <c r="M15" s="154">
        <v>280354.0799999999</v>
      </c>
      <c r="N15" s="154">
        <v>303137.7899999998</v>
      </c>
      <c r="O15" s="154">
        <v>266427.33999999985</v>
      </c>
      <c r="P15" s="154">
        <v>253800.33999999953</v>
      </c>
      <c r="Q15" s="154">
        <v>293879.07000000012</v>
      </c>
      <c r="R15" s="154"/>
      <c r="S15" s="52" t="str">
        <f t="shared" si="0"/>
        <v/>
      </c>
      <c r="U15" s="109" t="s">
        <v>80</v>
      </c>
      <c r="V15" s="117">
        <v>64657.764999999978</v>
      </c>
      <c r="W15" s="154">
        <v>67014.460999999996</v>
      </c>
      <c r="X15" s="154">
        <v>62417.526999999995</v>
      </c>
      <c r="Y15" s="154">
        <v>71596.117000000057</v>
      </c>
      <c r="Z15" s="154">
        <v>76295.819000000003</v>
      </c>
      <c r="AA15" s="154">
        <v>70793.574000000022</v>
      </c>
      <c r="AB15" s="154">
        <v>69809.002000000037</v>
      </c>
      <c r="AC15" s="154">
        <v>71866.597999999954</v>
      </c>
      <c r="AD15" s="154">
        <v>67502.441000000006</v>
      </c>
      <c r="AE15" s="154">
        <v>79059.753999999943</v>
      </c>
      <c r="AF15" s="154">
        <v>84581.715000000026</v>
      </c>
      <c r="AG15" s="154">
        <v>88913.320999999953</v>
      </c>
      <c r="AH15" s="154">
        <v>91382.118000000002</v>
      </c>
      <c r="AI15" s="154">
        <v>78672.270000000033</v>
      </c>
      <c r="AJ15" s="154">
        <v>79762.330999999947</v>
      </c>
      <c r="AK15" s="154">
        <v>86958.93799999998</v>
      </c>
      <c r="AL15" s="119"/>
      <c r="AM15" s="52" t="str">
        <f t="shared" si="1"/>
        <v/>
      </c>
      <c r="AO15" s="125">
        <f t="shared" si="2"/>
        <v>2.3402438787802988</v>
      </c>
      <c r="AP15" s="157">
        <f t="shared" si="3"/>
        <v>2.3010716250400503</v>
      </c>
      <c r="AQ15" s="157">
        <f t="shared" si="4"/>
        <v>2.1104096683178226</v>
      </c>
      <c r="AR15" s="157">
        <f t="shared" si="5"/>
        <v>2.4637385633402213</v>
      </c>
      <c r="AS15" s="157">
        <f t="shared" si="6"/>
        <v>2.6288264096656837</v>
      </c>
      <c r="AT15" s="157">
        <f t="shared" si="7"/>
        <v>2.843968041021137</v>
      </c>
      <c r="AU15" s="157">
        <f t="shared" si="8"/>
        <v>2.6652096442033595</v>
      </c>
      <c r="AV15" s="157">
        <f t="shared" si="9"/>
        <v>2.6833525804324183</v>
      </c>
      <c r="AW15" s="157">
        <f t="shared" si="10"/>
        <v>3.0726538461976149</v>
      </c>
      <c r="AX15" s="157">
        <f t="shared" si="11"/>
        <v>2.9712234274142202</v>
      </c>
      <c r="AY15" s="157">
        <f t="shared" si="12"/>
        <v>2.8075519891125729</v>
      </c>
      <c r="AZ15" s="157">
        <f t="shared" si="13"/>
        <v>3.1714652057141453</v>
      </c>
      <c r="BA15" s="157">
        <f t="shared" si="14"/>
        <v>3.0145406153419558</v>
      </c>
      <c r="BB15" s="157">
        <f t="shared" si="15"/>
        <v>2.952860243246811</v>
      </c>
      <c r="BC15" s="157">
        <f t="shared" si="16"/>
        <v>3.1427196275623626</v>
      </c>
      <c r="BD15" s="157">
        <f t="shared" si="17"/>
        <v>2.9590041237029889</v>
      </c>
      <c r="BE15" s="157" t="str">
        <f t="shared" si="18"/>
        <v/>
      </c>
      <c r="BF15" s="52" t="str">
        <f t="shared" si="19"/>
        <v/>
      </c>
      <c r="BI15"/>
    </row>
    <row r="16" spans="1:61" ht="20.100000000000001" customHeight="1">
      <c r="A16" s="121" t="s">
        <v>81</v>
      </c>
      <c r="B16" s="117">
        <v>218413.52999999985</v>
      </c>
      <c r="C16" s="154">
        <v>269385.36999999994</v>
      </c>
      <c r="D16" s="154">
        <v>357795.17000000092</v>
      </c>
      <c r="E16" s="154">
        <v>308575.81999999948</v>
      </c>
      <c r="F16" s="154">
        <v>305395.48999999964</v>
      </c>
      <c r="G16" s="154">
        <v>278553.34999999945</v>
      </c>
      <c r="H16" s="154">
        <v>249519.28000000003</v>
      </c>
      <c r="I16" s="154">
        <v>311771.15999999992</v>
      </c>
      <c r="J16" s="154">
        <v>292724.18</v>
      </c>
      <c r="K16" s="154">
        <v>321608.53999999992</v>
      </c>
      <c r="L16" s="154">
        <v>322467.64999999991</v>
      </c>
      <c r="M16" s="154">
        <v>294277.01000000024</v>
      </c>
      <c r="N16" s="154">
        <v>298545.54000000027</v>
      </c>
      <c r="O16" s="154">
        <v>281897.69999999978</v>
      </c>
      <c r="P16" s="154">
        <v>340111.72999999992</v>
      </c>
      <c r="Q16" s="154">
        <v>340443.58</v>
      </c>
      <c r="R16" s="154"/>
      <c r="S16" s="52" t="str">
        <f t="shared" si="0"/>
        <v/>
      </c>
      <c r="U16" s="109" t="s">
        <v>81</v>
      </c>
      <c r="V16" s="117">
        <v>62505.198999999993</v>
      </c>
      <c r="W16" s="154">
        <v>72259.178000000014</v>
      </c>
      <c r="X16" s="154">
        <v>85069.483999999968</v>
      </c>
      <c r="Y16" s="154">
        <v>87588.735000000001</v>
      </c>
      <c r="Z16" s="154">
        <v>89099.010000000038</v>
      </c>
      <c r="AA16" s="154">
        <v>82030.592000000048</v>
      </c>
      <c r="AB16" s="154">
        <v>76031.939000000013</v>
      </c>
      <c r="AC16" s="154">
        <v>87843.296000000017</v>
      </c>
      <c r="AD16" s="154">
        <v>92024.978000000003</v>
      </c>
      <c r="AE16" s="154">
        <v>97269.096999999994</v>
      </c>
      <c r="AF16" s="154">
        <v>96078.873000000051</v>
      </c>
      <c r="AG16" s="154">
        <v>90636.669000000067</v>
      </c>
      <c r="AH16" s="154">
        <v>94985.397999999841</v>
      </c>
      <c r="AI16" s="154">
        <v>88050.622999999963</v>
      </c>
      <c r="AJ16" s="154">
        <v>108964.86799999996</v>
      </c>
      <c r="AK16" s="154">
        <v>104951.53700000005</v>
      </c>
      <c r="AL16" s="119"/>
      <c r="AM16" s="52" t="str">
        <f t="shared" si="1"/>
        <v/>
      </c>
      <c r="AO16" s="125">
        <f t="shared" si="2"/>
        <v>2.8617823721817981</v>
      </c>
      <c r="AP16" s="157">
        <f t="shared" si="3"/>
        <v>2.6823720233953323</v>
      </c>
      <c r="AQ16" s="157">
        <f t="shared" si="4"/>
        <v>2.3776029173339523</v>
      </c>
      <c r="AR16" s="157">
        <f t="shared" si="5"/>
        <v>2.8384834236201706</v>
      </c>
      <c r="AS16" s="157">
        <f t="shared" si="6"/>
        <v>2.9174959328967214</v>
      </c>
      <c r="AT16" s="157">
        <f t="shared" si="7"/>
        <v>2.9448790330469983</v>
      </c>
      <c r="AU16" s="157">
        <f t="shared" si="8"/>
        <v>3.0471368384839841</v>
      </c>
      <c r="AV16" s="157">
        <f t="shared" si="9"/>
        <v>2.81755682597454</v>
      </c>
      <c r="AW16" s="157">
        <f t="shared" si="10"/>
        <v>3.1437436429064385</v>
      </c>
      <c r="AX16" s="157">
        <f t="shared" si="11"/>
        <v>3.0244562846496557</v>
      </c>
      <c r="AY16" s="157">
        <f t="shared" si="12"/>
        <v>2.9794887332109155</v>
      </c>
      <c r="AZ16" s="157">
        <f t="shared" si="13"/>
        <v>3.0799779092495196</v>
      </c>
      <c r="BA16" s="157">
        <f t="shared" si="14"/>
        <v>3.1816049906489896</v>
      </c>
      <c r="BB16" s="157">
        <f t="shared" si="15"/>
        <v>3.1234956156080744</v>
      </c>
      <c r="BC16" s="157">
        <f t="shared" si="16"/>
        <v>3.2037962348431788</v>
      </c>
      <c r="BD16" s="157">
        <f t="shared" si="17"/>
        <v>3.0827879615177367</v>
      </c>
      <c r="BE16" s="157" t="str">
        <f t="shared" si="18"/>
        <v/>
      </c>
      <c r="BF16" s="52" t="str">
        <f t="shared" si="19"/>
        <v/>
      </c>
      <c r="BI16"/>
    </row>
    <row r="17" spans="1:61" ht="20.100000000000001" customHeight="1">
      <c r="A17" s="121" t="s">
        <v>82</v>
      </c>
      <c r="B17" s="117">
        <v>283992.13999999984</v>
      </c>
      <c r="C17" s="154">
        <v>340923.25</v>
      </c>
      <c r="D17" s="154">
        <v>307861.13000000047</v>
      </c>
      <c r="E17" s="154">
        <v>286413.15999999997</v>
      </c>
      <c r="F17" s="154">
        <v>274219.10999999993</v>
      </c>
      <c r="G17" s="154">
        <v>273526.25000000035</v>
      </c>
      <c r="H17" s="154">
        <v>315362.60000000033</v>
      </c>
      <c r="I17" s="154">
        <v>306231.50000000035</v>
      </c>
      <c r="J17" s="154">
        <v>274210.34999999998</v>
      </c>
      <c r="K17" s="154">
        <v>273617.80999999982</v>
      </c>
      <c r="L17" s="154">
        <v>319048.99000000063</v>
      </c>
      <c r="M17" s="154">
        <v>318333.36000000016</v>
      </c>
      <c r="N17" s="154">
        <v>339529.76000000094</v>
      </c>
      <c r="O17" s="154">
        <v>295756.67</v>
      </c>
      <c r="P17" s="154">
        <v>295483.5</v>
      </c>
      <c r="Q17" s="154">
        <v>263112.8200000003</v>
      </c>
      <c r="R17" s="154"/>
      <c r="S17" s="52" t="str">
        <f t="shared" si="0"/>
        <v/>
      </c>
      <c r="U17" s="109" t="s">
        <v>82</v>
      </c>
      <c r="V17" s="117">
        <v>75798.92399999997</v>
      </c>
      <c r="W17" s="154">
        <v>78510.058999999979</v>
      </c>
      <c r="X17" s="154">
        <v>82860.765000000043</v>
      </c>
      <c r="Y17" s="154">
        <v>82287.181999999913</v>
      </c>
      <c r="Z17" s="154">
        <v>81224.970999999918</v>
      </c>
      <c r="AA17" s="154">
        <v>82936.982000000047</v>
      </c>
      <c r="AB17" s="154">
        <v>94068.771999999837</v>
      </c>
      <c r="AC17" s="154">
        <v>90812.540999999997</v>
      </c>
      <c r="AD17" s="154">
        <v>85853.54</v>
      </c>
      <c r="AE17" s="154">
        <v>81718.175000000017</v>
      </c>
      <c r="AF17" s="154">
        <v>93299.05299999984</v>
      </c>
      <c r="AG17" s="154">
        <v>97861.879000000015</v>
      </c>
      <c r="AH17" s="154">
        <v>103988.54699999987</v>
      </c>
      <c r="AI17" s="154">
        <v>93005.014999999941</v>
      </c>
      <c r="AJ17" s="154">
        <v>91560.632999999973</v>
      </c>
      <c r="AK17" s="154">
        <v>87265.749000000011</v>
      </c>
      <c r="AL17" s="119"/>
      <c r="AM17" s="52" t="str">
        <f t="shared" si="1"/>
        <v/>
      </c>
      <c r="AO17" s="125">
        <f t="shared" si="2"/>
        <v>2.669050065963094</v>
      </c>
      <c r="AP17" s="157">
        <f t="shared" si="3"/>
        <v>2.3028660849619373</v>
      </c>
      <c r="AQ17" s="157">
        <f t="shared" si="4"/>
        <v>2.6914981115024137</v>
      </c>
      <c r="AR17" s="157">
        <f t="shared" si="5"/>
        <v>2.8730237814491453</v>
      </c>
      <c r="AS17" s="157">
        <f t="shared" si="6"/>
        <v>2.9620463358662326</v>
      </c>
      <c r="AT17" s="157">
        <f t="shared" si="7"/>
        <v>3.0321397672069845</v>
      </c>
      <c r="AU17" s="157">
        <f t="shared" si="8"/>
        <v>2.9828765998250821</v>
      </c>
      <c r="AV17" s="157">
        <f t="shared" si="9"/>
        <v>2.9654866008232301</v>
      </c>
      <c r="AW17" s="157">
        <f t="shared" si="10"/>
        <v>3.1309372530978496</v>
      </c>
      <c r="AX17" s="157">
        <f t="shared" si="11"/>
        <v>2.9865809904698848</v>
      </c>
      <c r="AY17" s="157">
        <f t="shared" si="12"/>
        <v>2.92428611041833</v>
      </c>
      <c r="AZ17" s="157">
        <f t="shared" si="13"/>
        <v>3.0741948943082802</v>
      </c>
      <c r="BA17" s="157">
        <f t="shared" si="14"/>
        <v>3.0627226019892806</v>
      </c>
      <c r="BB17" s="157">
        <f t="shared" si="15"/>
        <v>3.1446464081435579</v>
      </c>
      <c r="BC17" s="157">
        <f t="shared" si="16"/>
        <v>3.0986716009523363</v>
      </c>
      <c r="BD17" s="157">
        <f t="shared" si="17"/>
        <v>3.3166665539140174</v>
      </c>
      <c r="BE17" s="157" t="str">
        <f t="shared" si="18"/>
        <v/>
      </c>
      <c r="BF17" s="52" t="str">
        <f t="shared" si="19"/>
        <v/>
      </c>
      <c r="BI17"/>
    </row>
    <row r="18" spans="1:61" ht="20.100000000000001" customHeight="1" thickBot="1">
      <c r="A18" s="121" t="s">
        <v>83</v>
      </c>
      <c r="B18" s="117">
        <v>226068.2300000001</v>
      </c>
      <c r="C18" s="154">
        <v>257835.04999999996</v>
      </c>
      <c r="D18" s="154">
        <v>297135.57000000012</v>
      </c>
      <c r="E18" s="154">
        <v>191538.02999999988</v>
      </c>
      <c r="F18" s="154">
        <v>207146.76999999993</v>
      </c>
      <c r="G18" s="154">
        <v>199318.66999999981</v>
      </c>
      <c r="H18" s="154">
        <v>191845.38999999996</v>
      </c>
      <c r="I18" s="154">
        <v>240526.04000000004</v>
      </c>
      <c r="J18" s="154">
        <v>195141.51</v>
      </c>
      <c r="K18" s="154">
        <v>213937.46999999983</v>
      </c>
      <c r="L18" s="154">
        <v>227207.97000000003</v>
      </c>
      <c r="M18" s="154">
        <v>239927.22000000009</v>
      </c>
      <c r="N18" s="154">
        <v>216943.64999999976</v>
      </c>
      <c r="O18" s="154">
        <v>202121.92000000004</v>
      </c>
      <c r="P18" s="154">
        <v>215837.9099999998</v>
      </c>
      <c r="Q18" s="154">
        <v>225910.84000000005</v>
      </c>
      <c r="R18" s="154"/>
      <c r="S18" s="52" t="str">
        <f t="shared" si="0"/>
        <v/>
      </c>
      <c r="U18" s="109" t="s">
        <v>83</v>
      </c>
      <c r="V18" s="117">
        <v>50975.751000000069</v>
      </c>
      <c r="W18" s="154">
        <v>55476.897000000012</v>
      </c>
      <c r="X18" s="154">
        <v>59634.482000000025</v>
      </c>
      <c r="Y18" s="154">
        <v>54113.734999999979</v>
      </c>
      <c r="Z18" s="154">
        <v>57504.426999999996</v>
      </c>
      <c r="AA18" s="154">
        <v>58105.801000000007</v>
      </c>
      <c r="AB18" s="154">
        <v>58962.415000000001</v>
      </c>
      <c r="AC18" s="154">
        <v>64051.424999999981</v>
      </c>
      <c r="AD18" s="154">
        <v>62214.675000000003</v>
      </c>
      <c r="AE18" s="154">
        <v>64766.222999999991</v>
      </c>
      <c r="AF18" s="154">
        <v>67694.932000000001</v>
      </c>
      <c r="AG18" s="154">
        <v>68116.868000000133</v>
      </c>
      <c r="AH18" s="154">
        <v>65495.567999999992</v>
      </c>
      <c r="AI18" s="154">
        <v>62769.229999999981</v>
      </c>
      <c r="AJ18" s="154">
        <v>67355.898000000001</v>
      </c>
      <c r="AK18" s="154">
        <v>67711.702999999965</v>
      </c>
      <c r="AL18" s="119"/>
      <c r="AM18" s="52" t="str">
        <f t="shared" si="1"/>
        <v/>
      </c>
      <c r="AO18" s="125">
        <f t="shared" si="2"/>
        <v>2.2548834482403852</v>
      </c>
      <c r="AP18" s="157">
        <f t="shared" si="3"/>
        <v>2.1516429593261281</v>
      </c>
      <c r="AQ18" s="157">
        <f t="shared" si="4"/>
        <v>2.0069789019200899</v>
      </c>
      <c r="AR18" s="157">
        <f t="shared" si="5"/>
        <v>2.825221445579241</v>
      </c>
      <c r="AS18" s="157">
        <f t="shared" si="6"/>
        <v>2.7760233480831014</v>
      </c>
      <c r="AT18" s="157">
        <f t="shared" si="7"/>
        <v>2.9152211882609924</v>
      </c>
      <c r="AU18" s="157">
        <f t="shared" si="8"/>
        <v>3.0734340293504063</v>
      </c>
      <c r="AV18" s="157">
        <f t="shared" si="9"/>
        <v>2.6629725829269866</v>
      </c>
      <c r="AW18" s="157">
        <f t="shared" si="10"/>
        <v>3.1881825143199927</v>
      </c>
      <c r="AX18" s="157">
        <f t="shared" si="11"/>
        <v>3.0273435971735125</v>
      </c>
      <c r="AY18" s="157">
        <f t="shared" si="12"/>
        <v>2.9794259417924462</v>
      </c>
      <c r="AZ18" s="157">
        <f t="shared" si="13"/>
        <v>2.8390637794244484</v>
      </c>
      <c r="BA18" s="157">
        <f t="shared" si="14"/>
        <v>3.0190129095735259</v>
      </c>
      <c r="BB18" s="157">
        <f t="shared" si="15"/>
        <v>3.1055132466582531</v>
      </c>
      <c r="BC18" s="157">
        <f t="shared" si="16"/>
        <v>3.1206704142011041</v>
      </c>
      <c r="BD18" s="157">
        <f t="shared" si="17"/>
        <v>2.9972755180760666</v>
      </c>
      <c r="BE18" s="157" t="str">
        <f t="shared" si="18"/>
        <v/>
      </c>
      <c r="BF18" s="52" t="str">
        <f t="shared" si="19"/>
        <v/>
      </c>
      <c r="BI18" s="105"/>
    </row>
    <row r="19" spans="1:61" ht="20.100000000000001" customHeight="1" thickBot="1">
      <c r="A19" s="201" t="s">
        <v>195</v>
      </c>
      <c r="B19" s="167">
        <f>SUM(B7:B13)</f>
        <v>1473603.8599999999</v>
      </c>
      <c r="C19" s="168">
        <f t="shared" ref="C19:Q19" si="20">SUM(C7:C13)</f>
        <v>1698971.35</v>
      </c>
      <c r="D19" s="168">
        <f t="shared" si="20"/>
        <v>1865688.3599999996</v>
      </c>
      <c r="E19" s="168">
        <f t="shared" si="20"/>
        <v>1770584.8499999999</v>
      </c>
      <c r="F19" s="168">
        <f t="shared" si="20"/>
        <v>1590867.8599999999</v>
      </c>
      <c r="G19" s="168">
        <f t="shared" si="20"/>
        <v>1611050.2199999997</v>
      </c>
      <c r="H19" s="168">
        <f t="shared" si="20"/>
        <v>1550680.2599999995</v>
      </c>
      <c r="I19" s="168">
        <f t="shared" si="20"/>
        <v>1639530.9700000004</v>
      </c>
      <c r="J19" s="168">
        <f t="shared" si="20"/>
        <v>1754111.9499999997</v>
      </c>
      <c r="K19" s="168">
        <f t="shared" si="20"/>
        <v>1691754.3599999999</v>
      </c>
      <c r="L19" s="168">
        <f t="shared" si="20"/>
        <v>1766709.939999999</v>
      </c>
      <c r="M19" s="168">
        <f t="shared" si="20"/>
        <v>1921696.28</v>
      </c>
      <c r="N19" s="168">
        <f t="shared" si="20"/>
        <v>1844911.5899999996</v>
      </c>
      <c r="O19" s="168">
        <f t="shared" si="20"/>
        <v>1878426.0799999998</v>
      </c>
      <c r="P19" s="168">
        <f t="shared" si="20"/>
        <v>2001940.7399999993</v>
      </c>
      <c r="Q19" s="169">
        <f t="shared" si="20"/>
        <v>2023480.8500000013</v>
      </c>
      <c r="R19" s="409">
        <f>SUM(R7:R13)</f>
        <v>1820736.17</v>
      </c>
      <c r="S19" s="165">
        <f>(R19-Q19)/Q19</f>
        <v>-0.10019599641874605</v>
      </c>
      <c r="T19" s="171"/>
      <c r="U19" s="170"/>
      <c r="V19" s="168">
        <f>SUM(V7:V13)</f>
        <v>321258.23700000008</v>
      </c>
      <c r="W19" s="168">
        <f t="shared" ref="W19:AL19" si="21">SUM(W7:W13)</f>
        <v>340471.45499999996</v>
      </c>
      <c r="X19" s="168">
        <f t="shared" si="21"/>
        <v>364626.32099999994</v>
      </c>
      <c r="Y19" s="168">
        <f t="shared" si="21"/>
        <v>375976.38400000025</v>
      </c>
      <c r="Z19" s="168">
        <f t="shared" si="21"/>
        <v>380369.6669999999</v>
      </c>
      <c r="AA19" s="168">
        <f t="shared" si="21"/>
        <v>396604.03100000002</v>
      </c>
      <c r="AB19" s="168">
        <f t="shared" si="21"/>
        <v>375124.58300000004</v>
      </c>
      <c r="AC19" s="168">
        <f t="shared" si="21"/>
        <v>412421.69199999998</v>
      </c>
      <c r="AD19" s="168">
        <f t="shared" si="21"/>
        <v>436811.47200000001</v>
      </c>
      <c r="AE19" s="168">
        <f t="shared" si="21"/>
        <v>443752.04099999997</v>
      </c>
      <c r="AF19" s="168">
        <f t="shared" si="21"/>
        <v>456733.24899999978</v>
      </c>
      <c r="AG19" s="168">
        <f t="shared" si="21"/>
        <v>520951.49100000015</v>
      </c>
      <c r="AH19" s="168">
        <f t="shared" si="21"/>
        <v>512889.92100000009</v>
      </c>
      <c r="AI19" s="168">
        <f t="shared" si="21"/>
        <v>533726.24000000011</v>
      </c>
      <c r="AJ19" s="168">
        <f t="shared" si="21"/>
        <v>547416.85400000005</v>
      </c>
      <c r="AK19" s="168">
        <f t="shared" si="21"/>
        <v>539300.03000000026</v>
      </c>
      <c r="AL19" s="168">
        <f t="shared" si="21"/>
        <v>503928.44599999965</v>
      </c>
      <c r="AM19" s="57">
        <f t="shared" si="1"/>
        <v>-6.5587951107661899E-2</v>
      </c>
      <c r="AO19" s="172">
        <f t="shared" si="2"/>
        <v>2.1800854742603626</v>
      </c>
      <c r="AP19" s="173">
        <f t="shared" si="3"/>
        <v>2.0039858529692096</v>
      </c>
      <c r="AQ19" s="173">
        <f t="shared" si="4"/>
        <v>1.9543795674428712</v>
      </c>
      <c r="AR19" s="173">
        <f t="shared" si="5"/>
        <v>2.1234587204335349</v>
      </c>
      <c r="AS19" s="173">
        <f t="shared" si="6"/>
        <v>2.3909570151225505</v>
      </c>
      <c r="AT19" s="173">
        <f t="shared" si="7"/>
        <v>2.4617732338598364</v>
      </c>
      <c r="AU19" s="173">
        <f t="shared" si="8"/>
        <v>2.4190969129896587</v>
      </c>
      <c r="AV19" s="173">
        <f t="shared" si="9"/>
        <v>2.5154858282426944</v>
      </c>
      <c r="AW19" s="173">
        <f t="shared" si="10"/>
        <v>2.4902143332413877</v>
      </c>
      <c r="AX19" s="173">
        <f t="shared" si="11"/>
        <v>2.6230288007060314</v>
      </c>
      <c r="AY19" s="173">
        <f t="shared" si="12"/>
        <v>2.5852192182719032</v>
      </c>
      <c r="AZ19" s="173">
        <f t="shared" si="13"/>
        <v>2.710893997255384</v>
      </c>
      <c r="BA19" s="173">
        <f t="shared" si="14"/>
        <v>2.7800243858839879</v>
      </c>
      <c r="BB19" s="173">
        <f t="shared" si="15"/>
        <v>2.8413481141616188</v>
      </c>
      <c r="BC19" s="173">
        <f t="shared" si="16"/>
        <v>2.7344308603260665</v>
      </c>
      <c r="BD19" s="173">
        <f t="shared" si="17"/>
        <v>2.6652094582461698</v>
      </c>
      <c r="BE19" s="173">
        <f t="shared" si="18"/>
        <v>2.7677181038261005</v>
      </c>
      <c r="BF19" s="61">
        <f t="shared" si="19"/>
        <v>3.8461759642480803E-2</v>
      </c>
      <c r="BI19" s="105"/>
    </row>
    <row r="20" spans="1:61" ht="20.100000000000001" customHeight="1">
      <c r="A20" s="121" t="s">
        <v>84</v>
      </c>
      <c r="B20" s="117">
        <f>SUM(B7:B9)</f>
        <v>571934.28999999992</v>
      </c>
      <c r="C20" s="154">
        <f>SUM(C7:C9)</f>
        <v>600923.96</v>
      </c>
      <c r="D20" s="154">
        <f>SUM(D7:D9)</f>
        <v>775955.95</v>
      </c>
      <c r="E20" s="154">
        <f t="shared" ref="E20:N20" si="22">SUM(E7:E9)</f>
        <v>705578.6</v>
      </c>
      <c r="F20" s="154">
        <f t="shared" si="22"/>
        <v>632916.85000000009</v>
      </c>
      <c r="G20" s="154">
        <f t="shared" si="22"/>
        <v>633325.84999999986</v>
      </c>
      <c r="H20" s="154">
        <f t="shared" si="22"/>
        <v>600973.71999999986</v>
      </c>
      <c r="I20" s="154">
        <f t="shared" si="22"/>
        <v>621189.68999999983</v>
      </c>
      <c r="J20" s="154">
        <f t="shared" si="22"/>
        <v>700212.19</v>
      </c>
      <c r="K20" s="154">
        <f t="shared" si="22"/>
        <v>677164.05</v>
      </c>
      <c r="L20" s="154">
        <f t="shared" si="22"/>
        <v>711594.16999999958</v>
      </c>
      <c r="M20" s="154">
        <f t="shared" si="22"/>
        <v>777932.75999999954</v>
      </c>
      <c r="N20" s="154">
        <f t="shared" si="22"/>
        <v>755568.75999999954</v>
      </c>
      <c r="O20" s="154">
        <f t="shared" ref="O20:Q20" si="23">SUM(O7:O9)</f>
        <v>747401.82999999961</v>
      </c>
      <c r="P20" s="154">
        <f t="shared" ref="P20" si="24">SUM(P7:P9)</f>
        <v>763147.77999999945</v>
      </c>
      <c r="Q20" s="154">
        <f t="shared" si="23"/>
        <v>808014.74999999953</v>
      </c>
      <c r="R20" s="154">
        <f>IF(R9="","",SUM(R7:R9))</f>
        <v>730077.45999999973</v>
      </c>
      <c r="S20" s="61">
        <f>IF(R20="","",(R20-Q20)/Q20)</f>
        <v>-9.6455281292822742E-2</v>
      </c>
      <c r="U20" s="109" t="s">
        <v>84</v>
      </c>
      <c r="V20" s="117">
        <f t="shared" ref="V20:AK20" si="25">SUM(V7:V9)</f>
        <v>127825.96000000005</v>
      </c>
      <c r="W20" s="154">
        <f t="shared" si="25"/>
        <v>131829.77699999997</v>
      </c>
      <c r="X20" s="154">
        <f t="shared" si="25"/>
        <v>147637.00799999994</v>
      </c>
      <c r="Y20" s="154">
        <f t="shared" si="25"/>
        <v>147798.02600000007</v>
      </c>
      <c r="Z20" s="154">
        <f t="shared" si="25"/>
        <v>150261.35799999989</v>
      </c>
      <c r="AA20" s="154">
        <f t="shared" si="25"/>
        <v>154060.902</v>
      </c>
      <c r="AB20" s="154">
        <f t="shared" si="25"/>
        <v>149616.23400000005</v>
      </c>
      <c r="AC20" s="154">
        <f t="shared" si="25"/>
        <v>163461.9059999999</v>
      </c>
      <c r="AD20" s="154">
        <f t="shared" si="25"/>
        <v>175986.76699999999</v>
      </c>
      <c r="AE20" s="154">
        <f t="shared" si="25"/>
        <v>179661.59399999992</v>
      </c>
      <c r="AF20" s="154">
        <f t="shared" si="25"/>
        <v>185422.15799999988</v>
      </c>
      <c r="AG20" s="154">
        <f t="shared" si="25"/>
        <v>208515.4380000002</v>
      </c>
      <c r="AH20" s="154">
        <f t="shared" si="25"/>
        <v>211263.07400000002</v>
      </c>
      <c r="AI20" s="154">
        <f>SUM(AI7:AI9)</f>
        <v>210042.29800000007</v>
      </c>
      <c r="AJ20" s="154">
        <f>SUM(AJ7:AJ9)</f>
        <v>217074.01400000032</v>
      </c>
      <c r="AK20" s="154">
        <f t="shared" si="25"/>
        <v>214457.80700000003</v>
      </c>
      <c r="AL20" s="119">
        <f>IF(AL9="","",SUM(AL7:AL9))</f>
        <v>202205.08899999989</v>
      </c>
      <c r="AM20" s="61">
        <f t="shared" si="1"/>
        <v>-5.7133466817555108E-2</v>
      </c>
      <c r="AO20" s="124">
        <f t="shared" si="2"/>
        <v>2.2349763291863489</v>
      </c>
      <c r="AP20" s="156">
        <f t="shared" si="3"/>
        <v>2.1937846678638007</v>
      </c>
      <c r="AQ20" s="156">
        <f t="shared" si="4"/>
        <v>1.9026467675130263</v>
      </c>
      <c r="AR20" s="156">
        <f t="shared" si="5"/>
        <v>2.094706755562032</v>
      </c>
      <c r="AS20" s="156">
        <f t="shared" si="6"/>
        <v>2.3741089844582248</v>
      </c>
      <c r="AT20" s="156">
        <f t="shared" si="7"/>
        <v>2.4325693006214739</v>
      </c>
      <c r="AU20" s="156">
        <f t="shared" si="8"/>
        <v>2.4895636701052433</v>
      </c>
      <c r="AV20" s="156">
        <f t="shared" si="9"/>
        <v>2.6314330168615636</v>
      </c>
      <c r="AW20" s="156">
        <f t="shared" si="10"/>
        <v>2.5133348078387496</v>
      </c>
      <c r="AX20" s="156">
        <f t="shared" si="11"/>
        <v>2.6531472543470063</v>
      </c>
      <c r="AY20" s="156">
        <f t="shared" si="12"/>
        <v>2.6057290210795294</v>
      </c>
      <c r="AZ20" s="156">
        <f t="shared" si="13"/>
        <v>2.6803786743728382</v>
      </c>
      <c r="BA20" s="156">
        <f t="shared" si="14"/>
        <v>2.7960800549773941</v>
      </c>
      <c r="BB20" s="156">
        <f>(AI20/O20)*10</f>
        <v>2.8102994877601537</v>
      </c>
      <c r="BC20" s="156">
        <f t="shared" si="16"/>
        <v>2.8444558143116194</v>
      </c>
      <c r="BD20" s="156">
        <f t="shared" si="17"/>
        <v>2.6541323286487057</v>
      </c>
      <c r="BE20" s="156">
        <f t="shared" si="18"/>
        <v>2.7696388407882084</v>
      </c>
      <c r="BF20" s="61">
        <f t="shared" si="19"/>
        <v>4.3519500099043797E-2</v>
      </c>
      <c r="BI20" s="105"/>
    </row>
    <row r="21" spans="1:61" ht="20.100000000000001" customHeight="1">
      <c r="A21" s="121" t="s">
        <v>85</v>
      </c>
      <c r="B21" s="117">
        <f>SUM(B10:B12)</f>
        <v>653030.27</v>
      </c>
      <c r="C21" s="154">
        <f>SUM(C10:C12)</f>
        <v>796751.14999999991</v>
      </c>
      <c r="D21" s="154">
        <f>SUM(D10:D12)</f>
        <v>787513.37999999966</v>
      </c>
      <c r="E21" s="154">
        <f t="shared" ref="E21:N21" si="26">SUM(E10:E12)</f>
        <v>793642.10999999975</v>
      </c>
      <c r="F21" s="154">
        <f t="shared" si="26"/>
        <v>677732</v>
      </c>
      <c r="G21" s="154">
        <f t="shared" si="26"/>
        <v>708901.94999999972</v>
      </c>
      <c r="H21" s="154">
        <f t="shared" si="26"/>
        <v>698966.54999999958</v>
      </c>
      <c r="I21" s="154">
        <f t="shared" si="26"/>
        <v>764650.08000000054</v>
      </c>
      <c r="J21" s="154">
        <f t="shared" si="26"/>
        <v>796480.04999999993</v>
      </c>
      <c r="K21" s="154">
        <f t="shared" si="26"/>
        <v>738948.75000000023</v>
      </c>
      <c r="L21" s="154">
        <f t="shared" si="26"/>
        <v>721584.67999999924</v>
      </c>
      <c r="M21" s="154">
        <f t="shared" si="26"/>
        <v>857827.72000000044</v>
      </c>
      <c r="N21" s="154">
        <f t="shared" si="26"/>
        <v>793316.29000000039</v>
      </c>
      <c r="O21" s="154">
        <f t="shared" ref="O21:R21" si="27">SUM(O10:O12)</f>
        <v>832278.08000000007</v>
      </c>
      <c r="P21" s="154">
        <f t="shared" ref="P21" si="28">SUM(P10:P12)</f>
        <v>904806.05</v>
      </c>
      <c r="Q21" s="154">
        <f t="shared" si="27"/>
        <v>882912.59000000125</v>
      </c>
      <c r="R21" s="154">
        <f t="shared" si="27"/>
        <v>798699.83000000007</v>
      </c>
      <c r="S21" s="52">
        <f>IF(R21="","",(R21-Q21)/Q21)</f>
        <v>-9.5380631054316545E-2</v>
      </c>
      <c r="U21" s="109" t="s">
        <v>85</v>
      </c>
      <c r="V21" s="117">
        <f t="shared" ref="V21:AK21" si="29">SUM(V10:V12)</f>
        <v>139067.76800000004</v>
      </c>
      <c r="W21" s="154">
        <f t="shared" si="29"/>
        <v>148853.359</v>
      </c>
      <c r="X21" s="154">
        <f t="shared" si="29"/>
        <v>154274.67400000006</v>
      </c>
      <c r="Y21" s="154">
        <f t="shared" si="29"/>
        <v>163160.30300000007</v>
      </c>
      <c r="Z21" s="154">
        <f t="shared" si="29"/>
        <v>160986.291</v>
      </c>
      <c r="AA21" s="154">
        <f t="shared" si="29"/>
        <v>173530.01899999991</v>
      </c>
      <c r="AB21" s="154">
        <f t="shared" si="29"/>
        <v>163064.24500000002</v>
      </c>
      <c r="AC21" s="154">
        <f t="shared" si="29"/>
        <v>184238.13600000006</v>
      </c>
      <c r="AD21" s="154">
        <f t="shared" si="29"/>
        <v>191848.58100000001</v>
      </c>
      <c r="AE21" s="154">
        <f t="shared" si="29"/>
        <v>185481.71500000003</v>
      </c>
      <c r="AF21" s="154">
        <f t="shared" si="29"/>
        <v>184152.50399999987</v>
      </c>
      <c r="AG21" s="154">
        <f t="shared" si="29"/>
        <v>229727.8189999999</v>
      </c>
      <c r="AH21" s="154">
        <f t="shared" si="29"/>
        <v>219493.56100000002</v>
      </c>
      <c r="AI21" s="154">
        <f>SUM(AI10:AI12)</f>
        <v>236814.40700000006</v>
      </c>
      <c r="AJ21" s="154">
        <f>SUM(AJ10:AJ12)</f>
        <v>239303.40399999983</v>
      </c>
      <c r="AK21" s="154">
        <f t="shared" si="29"/>
        <v>235396.97300000017</v>
      </c>
      <c r="AL21" s="119">
        <f>IF(AL12="","",SUM(AL10:AL12))</f>
        <v>218514.65699999983</v>
      </c>
      <c r="AM21" s="52">
        <f t="shared" si="1"/>
        <v>-7.1718492318931931E-2</v>
      </c>
      <c r="AO21" s="125">
        <f t="shared" si="2"/>
        <v>2.1295761374124362</v>
      </c>
      <c r="AP21" s="157">
        <f t="shared" si="3"/>
        <v>1.8682540841014164</v>
      </c>
      <c r="AQ21" s="157">
        <f t="shared" si="4"/>
        <v>1.9590101948490086</v>
      </c>
      <c r="AR21" s="157">
        <f t="shared" si="5"/>
        <v>2.0558423115930697</v>
      </c>
      <c r="AS21" s="157">
        <f t="shared" si="6"/>
        <v>2.3753680068227561</v>
      </c>
      <c r="AT21" s="157">
        <f t="shared" si="7"/>
        <v>2.4478705270877024</v>
      </c>
      <c r="AU21" s="157">
        <f t="shared" si="8"/>
        <v>2.3329334572591511</v>
      </c>
      <c r="AV21" s="157">
        <f t="shared" si="9"/>
        <v>2.4094437549787471</v>
      </c>
      <c r="AW21" s="157">
        <f t="shared" si="10"/>
        <v>2.4087054157853673</v>
      </c>
      <c r="AX21" s="157">
        <f t="shared" si="11"/>
        <v>2.5100754957634068</v>
      </c>
      <c r="AY21" s="157">
        <f t="shared" si="12"/>
        <v>2.5520567315813865</v>
      </c>
      <c r="AZ21" s="157">
        <f t="shared" si="13"/>
        <v>2.6780181339908178</v>
      </c>
      <c r="BA21" s="157">
        <f t="shared" si="14"/>
        <v>2.7667849982004009</v>
      </c>
      <c r="BB21" s="157">
        <f>(AI21/O21)*10</f>
        <v>2.8453759950039781</v>
      </c>
      <c r="BC21" s="157">
        <f t="shared" si="16"/>
        <v>2.6448033144782777</v>
      </c>
      <c r="BD21" s="157">
        <f t="shared" si="17"/>
        <v>2.6661413107723364</v>
      </c>
      <c r="BE21" s="157">
        <f t="shared" si="18"/>
        <v>2.7358795982215223</v>
      </c>
      <c r="BF21" s="52">
        <f t="shared" si="19"/>
        <v>2.6157010945899131E-2</v>
      </c>
      <c r="BI21" s="105"/>
    </row>
    <row r="22" spans="1:61" ht="20.100000000000001" customHeight="1">
      <c r="A22" s="121" t="s">
        <v>86</v>
      </c>
      <c r="B22" s="117">
        <f>SUM(B13:B15)</f>
        <v>713015.43999999971</v>
      </c>
      <c r="C22" s="154">
        <f>SUM(C13:C15)</f>
        <v>812791.66</v>
      </c>
      <c r="D22" s="154">
        <f>SUM(D13:D15)</f>
        <v>836417.68000000017</v>
      </c>
      <c r="E22" s="154">
        <f t="shared" ref="E22:N22" si="30">SUM(E13:E15)</f>
        <v>754867.37999999942</v>
      </c>
      <c r="F22" s="154">
        <f t="shared" si="30"/>
        <v>738758.1099999994</v>
      </c>
      <c r="G22" s="154">
        <f t="shared" si="30"/>
        <v>704562.56</v>
      </c>
      <c r="H22" s="154">
        <f t="shared" si="30"/>
        <v>722837.31000000017</v>
      </c>
      <c r="I22" s="154">
        <f t="shared" si="30"/>
        <v>737201</v>
      </c>
      <c r="J22" s="154">
        <f t="shared" si="30"/>
        <v>693204.98</v>
      </c>
      <c r="K22" s="154">
        <f t="shared" si="30"/>
        <v>737933.16</v>
      </c>
      <c r="L22" s="154">
        <f t="shared" si="30"/>
        <v>849480.53000000073</v>
      </c>
      <c r="M22" s="154">
        <f t="shared" si="30"/>
        <v>799727.64999999991</v>
      </c>
      <c r="N22" s="154">
        <f t="shared" si="30"/>
        <v>849670.03999999946</v>
      </c>
      <c r="O22" s="154">
        <f t="shared" ref="O22:Q22" si="31">SUM(O13:O15)</f>
        <v>830495.60000000009</v>
      </c>
      <c r="P22" s="154">
        <f t="shared" ref="P22" si="32">SUM(P13:P15)</f>
        <v>849964.87999999954</v>
      </c>
      <c r="Q22" s="154">
        <f t="shared" si="31"/>
        <v>871535.7100000002</v>
      </c>
      <c r="R22" s="154" t="str">
        <f>IF(R15="","",SUM(R13:R15))</f>
        <v/>
      </c>
      <c r="S22" s="52" t="str">
        <f>IF(R22="","",(R22-Q22)/Q22)</f>
        <v/>
      </c>
      <c r="U22" s="109" t="s">
        <v>86</v>
      </c>
      <c r="V22" s="117">
        <f t="shared" ref="V22:AK22" si="33">SUM(V13:V15)</f>
        <v>158206.60300000003</v>
      </c>
      <c r="W22" s="154">
        <f t="shared" si="33"/>
        <v>169988.98999999996</v>
      </c>
      <c r="X22" s="154">
        <f t="shared" si="33"/>
        <v>174028.42199999993</v>
      </c>
      <c r="Y22" s="154">
        <f t="shared" si="33"/>
        <v>185845.58100000009</v>
      </c>
      <c r="Z22" s="154">
        <f t="shared" si="33"/>
        <v>187208.74600000004</v>
      </c>
      <c r="AA22" s="154">
        <f t="shared" si="33"/>
        <v>184869.60900000014</v>
      </c>
      <c r="AB22" s="154">
        <f t="shared" si="33"/>
        <v>182230.02000000002</v>
      </c>
      <c r="AC22" s="154">
        <f t="shared" si="33"/>
        <v>187633.69599999988</v>
      </c>
      <c r="AD22" s="154">
        <f t="shared" si="33"/>
        <v>192412.99599999998</v>
      </c>
      <c r="AE22" s="154">
        <f t="shared" si="33"/>
        <v>210505.53399999993</v>
      </c>
      <c r="AF22" s="154">
        <f t="shared" si="33"/>
        <v>229542.15600000002</v>
      </c>
      <c r="AG22" s="154">
        <f t="shared" si="33"/>
        <v>232578.478</v>
      </c>
      <c r="AH22" s="154">
        <f t="shared" si="33"/>
        <v>243737.14000000025</v>
      </c>
      <c r="AI22" s="154">
        <f>SUM(AI13:AI15)</f>
        <v>233950.72700000019</v>
      </c>
      <c r="AJ22" s="154">
        <f>SUM(AJ13:AJ15)</f>
        <v>239754.59399999981</v>
      </c>
      <c r="AK22" s="154">
        <f t="shared" si="33"/>
        <v>240572.60900000011</v>
      </c>
      <c r="AL22" s="119" t="str">
        <f>IF(AL15="","",SUM(AL13:AL15))</f>
        <v/>
      </c>
      <c r="AM22" s="52" t="str">
        <f t="shared" si="1"/>
        <v/>
      </c>
      <c r="AO22" s="125">
        <f t="shared" si="2"/>
        <v>2.2188383886890319</v>
      </c>
      <c r="AP22" s="157">
        <f t="shared" si="3"/>
        <v>2.0914214351067524</v>
      </c>
      <c r="AQ22" s="157">
        <f t="shared" si="4"/>
        <v>2.0806401653298372</v>
      </c>
      <c r="AR22" s="157">
        <f t="shared" si="5"/>
        <v>2.461963331890169</v>
      </c>
      <c r="AS22" s="157">
        <f t="shared" si="6"/>
        <v>2.5341007220888607</v>
      </c>
      <c r="AT22" s="157">
        <f t="shared" si="7"/>
        <v>2.6238920359321978</v>
      </c>
      <c r="AU22" s="157">
        <f t="shared" si="8"/>
        <v>2.5210378252334538</v>
      </c>
      <c r="AV22" s="157">
        <f t="shared" si="9"/>
        <v>2.5452176000846425</v>
      </c>
      <c r="AW22" s="157">
        <f t="shared" si="10"/>
        <v>2.7757012940097461</v>
      </c>
      <c r="AX22" s="157">
        <f t="shared" si="11"/>
        <v>2.852636870255294</v>
      </c>
      <c r="AY22" s="157">
        <f t="shared" si="12"/>
        <v>2.7021473464494807</v>
      </c>
      <c r="AZ22" s="157">
        <f t="shared" si="13"/>
        <v>2.9082210425011565</v>
      </c>
      <c r="BA22" s="157">
        <f t="shared" si="14"/>
        <v>2.8686093250975446</v>
      </c>
      <c r="BB22" s="157">
        <f>(AI22/O22)*10</f>
        <v>2.8170014025360297</v>
      </c>
      <c r="BC22" s="157">
        <f t="shared" si="16"/>
        <v>2.8207588294706949</v>
      </c>
      <c r="BD22" s="157">
        <f t="shared" si="17"/>
        <v>2.7603299123566618</v>
      </c>
      <c r="BE22" s="157" t="str">
        <f t="shared" si="18"/>
        <v/>
      </c>
      <c r="BF22" s="52" t="str">
        <f t="shared" si="19"/>
        <v/>
      </c>
      <c r="BI22" s="105"/>
    </row>
    <row r="23" spans="1:61" ht="20.100000000000001" customHeight="1" thickBot="1">
      <c r="A23" s="122" t="s">
        <v>87</v>
      </c>
      <c r="B23" s="196">
        <f>SUM(B16:B18)</f>
        <v>728473.89999999979</v>
      </c>
      <c r="C23" s="155">
        <f>SUM(C16:C18)</f>
        <v>868143.66999999981</v>
      </c>
      <c r="D23" s="155">
        <f>SUM(D16:D18)</f>
        <v>962791.87000000151</v>
      </c>
      <c r="E23" s="155">
        <f t="shared" ref="E23:N23" si="34">SUM(E16:E18)</f>
        <v>786527.00999999943</v>
      </c>
      <c r="F23" s="155">
        <f t="shared" si="34"/>
        <v>786761.36999999953</v>
      </c>
      <c r="G23" s="155">
        <f t="shared" si="34"/>
        <v>751398.26999999967</v>
      </c>
      <c r="H23" s="155">
        <f t="shared" si="34"/>
        <v>756727.27000000025</v>
      </c>
      <c r="I23" s="155">
        <f t="shared" si="34"/>
        <v>858528.7000000003</v>
      </c>
      <c r="J23" s="155">
        <f t="shared" si="34"/>
        <v>762076.04</v>
      </c>
      <c r="K23" s="155">
        <f t="shared" si="34"/>
        <v>809163.8199999996</v>
      </c>
      <c r="L23" s="155">
        <f t="shared" si="34"/>
        <v>868724.61000000057</v>
      </c>
      <c r="M23" s="155">
        <f t="shared" si="34"/>
        <v>852537.59000000043</v>
      </c>
      <c r="N23" s="155">
        <f t="shared" si="34"/>
        <v>855018.950000001</v>
      </c>
      <c r="O23" s="155">
        <f t="shared" ref="O23:Q23" si="35">SUM(O16:O18)</f>
        <v>779776.2899999998</v>
      </c>
      <c r="P23" s="155">
        <f t="shared" ref="P23" si="36">SUM(P16:P18)</f>
        <v>851433.13999999978</v>
      </c>
      <c r="Q23" s="155">
        <f t="shared" si="35"/>
        <v>829467.24000000046</v>
      </c>
      <c r="R23" s="155" t="str">
        <f>IF(R18="","",(SUM(R16:R18)))</f>
        <v/>
      </c>
      <c r="S23" s="55" t="str">
        <f>IF(R23="","",(R23-Q23)/Q23)</f>
        <v/>
      </c>
      <c r="U23" s="110" t="s">
        <v>87</v>
      </c>
      <c r="V23" s="196">
        <f t="shared" ref="V23:AK23" si="37">SUM(V16:V18)</f>
        <v>189279.87400000004</v>
      </c>
      <c r="W23" s="155">
        <f t="shared" si="37"/>
        <v>206246.13400000002</v>
      </c>
      <c r="X23" s="155">
        <f t="shared" si="37"/>
        <v>227564.73100000003</v>
      </c>
      <c r="Y23" s="155">
        <f t="shared" si="37"/>
        <v>223989.65199999989</v>
      </c>
      <c r="Z23" s="155">
        <f t="shared" si="37"/>
        <v>227828.40799999997</v>
      </c>
      <c r="AA23" s="155">
        <f t="shared" si="37"/>
        <v>223073.37500000009</v>
      </c>
      <c r="AB23" s="155">
        <f t="shared" si="37"/>
        <v>229063.12599999984</v>
      </c>
      <c r="AC23" s="155">
        <f t="shared" si="37"/>
        <v>242707.26199999999</v>
      </c>
      <c r="AD23" s="155">
        <f t="shared" si="37"/>
        <v>240093.19299999997</v>
      </c>
      <c r="AE23" s="155">
        <f t="shared" si="37"/>
        <v>243753.495</v>
      </c>
      <c r="AF23" s="155">
        <f t="shared" si="37"/>
        <v>257072.85799999989</v>
      </c>
      <c r="AG23" s="155">
        <f t="shared" si="37"/>
        <v>256615.4160000002</v>
      </c>
      <c r="AH23" s="155">
        <f t="shared" si="37"/>
        <v>264469.51299999969</v>
      </c>
      <c r="AI23" s="155">
        <f>SUM(AI16:AI18)</f>
        <v>243824.8679999999</v>
      </c>
      <c r="AJ23" s="155">
        <f>SUM(AJ16:AJ18)</f>
        <v>267881.39899999992</v>
      </c>
      <c r="AK23" s="155">
        <f t="shared" si="37"/>
        <v>259928.98900000006</v>
      </c>
      <c r="AL23" s="123" t="str">
        <f>IF(AL18="","",SUM(AL16:AL18))</f>
        <v/>
      </c>
      <c r="AM23" s="55" t="str">
        <f t="shared" si="1"/>
        <v/>
      </c>
      <c r="AO23" s="126">
        <f>(V23/B23)*10</f>
        <v>2.5983068713923734</v>
      </c>
      <c r="AP23" s="158">
        <f>(W23/C23)*10</f>
        <v>2.3757143100519302</v>
      </c>
      <c r="AQ23" s="158">
        <f t="shared" ref="AQ23:BA23" si="38">IF(X18="","",(X23/D23)*10)</f>
        <v>2.363592154138149</v>
      </c>
      <c r="AR23" s="158">
        <f t="shared" si="38"/>
        <v>2.8478316593348785</v>
      </c>
      <c r="AS23" s="158">
        <f t="shared" si="38"/>
        <v>2.895775220890676</v>
      </c>
      <c r="AT23" s="158">
        <f t="shared" si="38"/>
        <v>2.9687767979556323</v>
      </c>
      <c r="AU23" s="158">
        <f t="shared" si="38"/>
        <v>3.0270235404625998</v>
      </c>
      <c r="AV23" s="158">
        <f t="shared" si="38"/>
        <v>2.8270139600458304</v>
      </c>
      <c r="AW23" s="158">
        <f t="shared" si="38"/>
        <v>3.1505149144959335</v>
      </c>
      <c r="AX23" s="158">
        <f t="shared" si="38"/>
        <v>3.012412183728137</v>
      </c>
      <c r="AY23" s="158">
        <f t="shared" si="38"/>
        <v>2.9591985197702608</v>
      </c>
      <c r="AZ23" s="158">
        <f t="shared" si="38"/>
        <v>3.0100187840397759</v>
      </c>
      <c r="BA23" s="158">
        <f t="shared" si="38"/>
        <v>3.0931421227564533</v>
      </c>
      <c r="BB23" s="158">
        <f>IF(AI18="","",(AI23/O23)*10)</f>
        <v>3.126856652694582</v>
      </c>
      <c r="BC23" s="158">
        <f t="shared" ref="BC23:BD23" si="39">IF(AJ18="","",(AJ23/P23)*10)</f>
        <v>3.1462411599341786</v>
      </c>
      <c r="BD23" s="158">
        <f t="shared" si="39"/>
        <v>3.1336860151342432</v>
      </c>
      <c r="BE23" s="158" t="str">
        <f t="shared" si="18"/>
        <v/>
      </c>
      <c r="BF23" s="55" t="str">
        <f t="shared" si="19"/>
        <v/>
      </c>
      <c r="BI23" s="105"/>
    </row>
    <row r="24" spans="1:61"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BI24" s="105"/>
    </row>
    <row r="25" spans="1:61" ht="15.75" thickBot="1">
      <c r="S25" s="107" t="s">
        <v>1</v>
      </c>
      <c r="AM25" s="286">
        <v>1000</v>
      </c>
      <c r="BF25" s="286" t="s">
        <v>46</v>
      </c>
      <c r="BI25" s="105"/>
    </row>
    <row r="26" spans="1:61" ht="20.100000000000001" customHeight="1">
      <c r="A26" s="466" t="s">
        <v>2</v>
      </c>
      <c r="B26" s="468" t="s">
        <v>71</v>
      </c>
      <c r="C26" s="462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2"/>
      <c r="S26" s="464" t="s">
        <v>149</v>
      </c>
      <c r="U26" s="469" t="s">
        <v>3</v>
      </c>
      <c r="V26" s="461" t="s">
        <v>71</v>
      </c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2"/>
      <c r="AL26" s="463"/>
      <c r="AM26" s="464" t="s">
        <v>149</v>
      </c>
      <c r="AO26" s="461" t="s">
        <v>71</v>
      </c>
      <c r="AP26" s="462"/>
      <c r="AQ26" s="462"/>
      <c r="AR26" s="462"/>
      <c r="AS26" s="462"/>
      <c r="AT26" s="462"/>
      <c r="AU26" s="462"/>
      <c r="AV26" s="462"/>
      <c r="AW26" s="462"/>
      <c r="AX26" s="462"/>
      <c r="AY26" s="462"/>
      <c r="AZ26" s="462"/>
      <c r="BA26" s="462"/>
      <c r="BB26" s="462"/>
      <c r="BC26" s="462"/>
      <c r="BD26" s="462"/>
      <c r="BE26" s="463"/>
      <c r="BF26" s="464" t="str">
        <f>AM26</f>
        <v>D       2026/2025</v>
      </c>
      <c r="BI26" s="105"/>
    </row>
    <row r="27" spans="1:61" ht="20.100000000000001" customHeight="1" thickBot="1">
      <c r="A27" s="467"/>
      <c r="B27" s="99">
        <v>2010</v>
      </c>
      <c r="C27" s="135">
        <v>2011</v>
      </c>
      <c r="D27" s="135">
        <v>2012</v>
      </c>
      <c r="E27" s="135">
        <v>2013</v>
      </c>
      <c r="F27" s="135">
        <v>2014</v>
      </c>
      <c r="G27" s="135">
        <v>2015</v>
      </c>
      <c r="H27" s="135">
        <v>2016</v>
      </c>
      <c r="I27" s="133">
        <v>2017</v>
      </c>
      <c r="J27" s="176">
        <v>2018</v>
      </c>
      <c r="K27" s="135">
        <v>2019</v>
      </c>
      <c r="L27" s="262">
        <v>2020</v>
      </c>
      <c r="M27" s="262">
        <v>2021</v>
      </c>
      <c r="N27" s="262">
        <v>2022</v>
      </c>
      <c r="O27" s="262">
        <v>2023</v>
      </c>
      <c r="P27" s="262">
        <v>2024</v>
      </c>
      <c r="Q27" s="262">
        <v>2025</v>
      </c>
      <c r="R27" s="262">
        <v>2026</v>
      </c>
      <c r="S27" s="465"/>
      <c r="U27" s="470"/>
      <c r="V27" s="25">
        <v>2010</v>
      </c>
      <c r="W27" s="135">
        <v>2011</v>
      </c>
      <c r="X27" s="135">
        <v>2012</v>
      </c>
      <c r="Y27" s="135">
        <v>2013</v>
      </c>
      <c r="Z27" s="135">
        <v>2014</v>
      </c>
      <c r="AA27" s="135">
        <v>2015</v>
      </c>
      <c r="AB27" s="135">
        <v>2016</v>
      </c>
      <c r="AC27" s="135">
        <v>2017</v>
      </c>
      <c r="AD27" s="135">
        <v>2018</v>
      </c>
      <c r="AE27" s="135">
        <v>2019</v>
      </c>
      <c r="AF27" s="135">
        <v>2020</v>
      </c>
      <c r="AG27" s="135">
        <v>2021</v>
      </c>
      <c r="AH27" s="135">
        <v>2022</v>
      </c>
      <c r="AI27" s="135">
        <v>2023</v>
      </c>
      <c r="AJ27" s="135">
        <v>2024</v>
      </c>
      <c r="AK27" s="135">
        <v>2025</v>
      </c>
      <c r="AL27" s="133">
        <v>2026</v>
      </c>
      <c r="AM27" s="465"/>
      <c r="AO27" s="25">
        <v>2010</v>
      </c>
      <c r="AP27" s="135">
        <v>2011</v>
      </c>
      <c r="AQ27" s="135">
        <v>2012</v>
      </c>
      <c r="AR27" s="135">
        <v>2013</v>
      </c>
      <c r="AS27" s="135">
        <v>2014</v>
      </c>
      <c r="AT27" s="135">
        <v>2015</v>
      </c>
      <c r="AU27" s="135">
        <v>2016</v>
      </c>
      <c r="AV27" s="135">
        <v>2017</v>
      </c>
      <c r="AW27" s="176">
        <v>2018</v>
      </c>
      <c r="AX27" s="135">
        <v>2019</v>
      </c>
      <c r="AY27" s="135">
        <v>2020</v>
      </c>
      <c r="AZ27" s="135">
        <v>2021</v>
      </c>
      <c r="BA27" s="135">
        <v>2022</v>
      </c>
      <c r="BB27" s="135">
        <v>2023</v>
      </c>
      <c r="BC27" s="135">
        <v>2024</v>
      </c>
      <c r="BD27" s="135">
        <v>2025</v>
      </c>
      <c r="BE27" s="133">
        <v>2026</v>
      </c>
      <c r="BF27" s="465"/>
      <c r="BI27" s="105"/>
    </row>
    <row r="28" spans="1:61" ht="3" customHeight="1" thickBot="1">
      <c r="A28" s="288" t="s">
        <v>88</v>
      </c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9"/>
      <c r="U28" s="288"/>
      <c r="V28" s="290">
        <v>2010</v>
      </c>
      <c r="W28" s="290">
        <v>2011</v>
      </c>
      <c r="X28" s="290">
        <v>2012</v>
      </c>
      <c r="Y28" s="290"/>
      <c r="Z28" s="290"/>
      <c r="AA28" s="290"/>
      <c r="AB28" s="290"/>
      <c r="AC28" s="290"/>
      <c r="AD28" s="287"/>
      <c r="AE28" s="287"/>
      <c r="AF28" s="287"/>
      <c r="AG28" s="287"/>
      <c r="AH28" s="287"/>
      <c r="AI28" s="287"/>
      <c r="AJ28" s="287"/>
      <c r="AK28" s="287"/>
      <c r="AL28" s="290"/>
      <c r="AM28" s="291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290"/>
      <c r="BD28" s="290"/>
      <c r="BE28" s="290"/>
      <c r="BF28" s="289"/>
      <c r="BI28" s="105"/>
    </row>
    <row r="29" spans="1:61" ht="20.100000000000001" customHeight="1">
      <c r="A29" s="120" t="s">
        <v>72</v>
      </c>
      <c r="B29" s="115">
        <v>85580.320000000022</v>
      </c>
      <c r="C29" s="153">
        <v>80916.799999999988</v>
      </c>
      <c r="D29" s="153">
        <v>125346.10000000003</v>
      </c>
      <c r="E29" s="153">
        <v>120157.7999999999</v>
      </c>
      <c r="F29" s="153">
        <v>101957.16000000005</v>
      </c>
      <c r="G29" s="153">
        <v>91780.269999999946</v>
      </c>
      <c r="H29" s="153">
        <v>94208.579999999958</v>
      </c>
      <c r="I29" s="153">
        <v>96265.579999999973</v>
      </c>
      <c r="J29" s="153">
        <v>124755.04</v>
      </c>
      <c r="K29" s="153">
        <v>116531.85999999993</v>
      </c>
      <c r="L29" s="153">
        <v>101982.0299999999</v>
      </c>
      <c r="M29" s="153">
        <v>106330.94999999997</v>
      </c>
      <c r="N29" s="153">
        <v>98697.339999999938</v>
      </c>
      <c r="O29" s="153">
        <v>97718.039999999979</v>
      </c>
      <c r="P29" s="153">
        <v>99971.109999999986</v>
      </c>
      <c r="Q29" s="153">
        <v>108434.14999999995</v>
      </c>
      <c r="R29" s="153">
        <v>84083.650000000081</v>
      </c>
      <c r="S29" s="61">
        <f t="shared" ref="S29:S45" si="40">IF(R29="","",(R29-Q29)/Q29)</f>
        <v>-0.22456486263783024</v>
      </c>
      <c r="U29" s="109" t="s">
        <v>72</v>
      </c>
      <c r="V29" s="39">
        <v>23270.865999999998</v>
      </c>
      <c r="W29" s="153">
        <v>22495.121000000003</v>
      </c>
      <c r="X29" s="153">
        <v>24799.759999999984</v>
      </c>
      <c r="Y29" s="153">
        <v>25615.480000000018</v>
      </c>
      <c r="Z29" s="153">
        <v>29400.613000000012</v>
      </c>
      <c r="AA29" s="153">
        <v>25803.076000000012</v>
      </c>
      <c r="AB29" s="153">
        <v>26846.136999999999</v>
      </c>
      <c r="AC29" s="153">
        <v>26379.177</v>
      </c>
      <c r="AD29" s="153">
        <v>31298.861000000001</v>
      </c>
      <c r="AE29" s="153">
        <v>31619.378999999994</v>
      </c>
      <c r="AF29" s="153">
        <v>28181.773000000012</v>
      </c>
      <c r="AG29" s="153">
        <v>29969.556000000044</v>
      </c>
      <c r="AH29" s="153">
        <v>27448.124000000014</v>
      </c>
      <c r="AI29" s="153">
        <v>27409.352000000024</v>
      </c>
      <c r="AJ29" s="153">
        <v>29052.251999999982</v>
      </c>
      <c r="AK29" s="153">
        <v>29550.580000000027</v>
      </c>
      <c r="AL29" s="112">
        <v>25232.371000000006</v>
      </c>
      <c r="AM29" s="61">
        <f>(AL29-AK29)/AK29</f>
        <v>-0.14612941607237545</v>
      </c>
      <c r="AO29" s="197">
        <f t="shared" ref="AO29:AO38" si="41">(V29/B29)*10</f>
        <v>2.7191842704023532</v>
      </c>
      <c r="AP29" s="156">
        <f t="shared" ref="AP29:AP38" si="42">(W29/C29)*10</f>
        <v>2.7800309700828514</v>
      </c>
      <c r="AQ29" s="156">
        <f t="shared" ref="AQ29:AQ38" si="43">(X29/D29)*10</f>
        <v>1.9785027216642543</v>
      </c>
      <c r="AR29" s="156">
        <f t="shared" ref="AR29:AR38" si="44">(Y29/E29)*10</f>
        <v>2.1318199900464254</v>
      </c>
      <c r="AS29" s="156">
        <f t="shared" ref="AS29:AS38" si="45">(Z29/F29)*10</f>
        <v>2.8836241613634588</v>
      </c>
      <c r="AT29" s="156">
        <f t="shared" ref="AT29:AT38" si="46">(AA29/G29)*10</f>
        <v>2.8113968285340656</v>
      </c>
      <c r="AU29" s="156">
        <f t="shared" ref="AU29:AU38" si="47">(AB29/H29)*10</f>
        <v>2.849648832409958</v>
      </c>
      <c r="AV29" s="156">
        <f t="shared" ref="AV29:AV38" si="48">(AC29/I29)*10</f>
        <v>2.7402501496381166</v>
      </c>
      <c r="AW29" s="156">
        <f t="shared" ref="AW29:AW38" si="49">(AD29/J29)*10</f>
        <v>2.5088253749107055</v>
      </c>
      <c r="AX29" s="156">
        <f t="shared" ref="AX29:AX38" si="50">(AE29/K29)*10</f>
        <v>2.713367743379365</v>
      </c>
      <c r="AY29" s="156">
        <f t="shared" ref="AY29:AY38" si="51">(AF29/L29)*10</f>
        <v>2.7634057686437541</v>
      </c>
      <c r="AZ29" s="156">
        <f t="shared" ref="AZ29:AZ38" si="52">(AG29/M29)*10</f>
        <v>2.8185167159702846</v>
      </c>
      <c r="BA29" s="156">
        <f t="shared" ref="BA29:BA38" si="53">(AH29/N29)*10</f>
        <v>2.7810398942869212</v>
      </c>
      <c r="BB29" s="156">
        <f t="shared" ref="BB29:BB38" si="54">(AI29/O29)*10</f>
        <v>2.8049428744170504</v>
      </c>
      <c r="BC29" s="156">
        <f t="shared" ref="BC29:BC38" si="55">(AJ29/P29)*10</f>
        <v>2.9060647621097724</v>
      </c>
      <c r="BD29" s="156">
        <f t="shared" ref="BD29:BD38" si="56">(AK29/Q29)*10</f>
        <v>2.7252097240583377</v>
      </c>
      <c r="BE29" s="156">
        <f t="shared" ref="BE29:BE34" si="57">(AL29/R29)*10</f>
        <v>3.0008653287529716</v>
      </c>
      <c r="BF29" s="61">
        <f t="shared" ref="BF29:BF45" si="58">IF(BE29="","",(BE29-BD29)/BD29)</f>
        <v>0.10115023525020016</v>
      </c>
      <c r="BI29" s="105"/>
    </row>
    <row r="30" spans="1:61" ht="20.100000000000001" customHeight="1">
      <c r="A30" s="121" t="s">
        <v>73</v>
      </c>
      <c r="B30" s="117">
        <v>88844.739999999976</v>
      </c>
      <c r="C30" s="154">
        <v>127722.29999999996</v>
      </c>
      <c r="D30" s="154">
        <v>128469.03999999996</v>
      </c>
      <c r="E30" s="154">
        <v>149512.51999999999</v>
      </c>
      <c r="F30" s="154">
        <v>109776.64999999998</v>
      </c>
      <c r="G30" s="154">
        <v>98756.11</v>
      </c>
      <c r="H30" s="154">
        <v>114532.42999999993</v>
      </c>
      <c r="I30" s="154">
        <v>102519.81000000003</v>
      </c>
      <c r="J30" s="154">
        <v>148191.60999999999</v>
      </c>
      <c r="K30" s="154">
        <v>114647.40999999992</v>
      </c>
      <c r="L30" s="154">
        <v>104015.04000000004</v>
      </c>
      <c r="M30" s="154">
        <v>110889.24999999993</v>
      </c>
      <c r="N30" s="154">
        <v>107266.15999999999</v>
      </c>
      <c r="O30" s="154">
        <v>99149.019999999931</v>
      </c>
      <c r="P30" s="154">
        <v>116909.73000000004</v>
      </c>
      <c r="Q30" s="154">
        <v>127283.01000000002</v>
      </c>
      <c r="R30" s="154">
        <v>101565.58999999997</v>
      </c>
      <c r="S30" s="52">
        <f t="shared" si="40"/>
        <v>-0.20204911873155773</v>
      </c>
      <c r="U30" s="109" t="s">
        <v>73</v>
      </c>
      <c r="V30" s="19">
        <v>24769.378999999986</v>
      </c>
      <c r="W30" s="154">
        <v>26090.180999999997</v>
      </c>
      <c r="X30" s="154">
        <v>26845.964000000011</v>
      </c>
      <c r="Y30" s="154">
        <v>29407.368999999981</v>
      </c>
      <c r="Z30" s="154">
        <v>29868.044999999998</v>
      </c>
      <c r="AA30" s="154">
        <v>27835.92599999997</v>
      </c>
      <c r="AB30" s="154">
        <v>29206.410000000018</v>
      </c>
      <c r="AC30" s="154">
        <v>26234.001999999982</v>
      </c>
      <c r="AD30" s="154">
        <v>31644.39</v>
      </c>
      <c r="AE30" s="154">
        <v>32055.040000000023</v>
      </c>
      <c r="AF30" s="154">
        <v>26905.675000000007</v>
      </c>
      <c r="AG30" s="154">
        <v>29964.09199999999</v>
      </c>
      <c r="AH30" s="154">
        <v>30612.233000000022</v>
      </c>
      <c r="AI30" s="154">
        <v>27807.31499999997</v>
      </c>
      <c r="AJ30" s="154">
        <v>32092.275999999983</v>
      </c>
      <c r="AK30" s="154">
        <v>31439.420000000002</v>
      </c>
      <c r="AL30" s="119">
        <v>29426.488999999987</v>
      </c>
      <c r="AM30" s="52">
        <f t="shared" ref="AM30:AM45" si="59">IF(AL30="","",(AL30-AK30)/AK30)</f>
        <v>-6.4025704036525327E-2</v>
      </c>
      <c r="AO30" s="198">
        <f t="shared" si="41"/>
        <v>2.7879398375187985</v>
      </c>
      <c r="AP30" s="157">
        <f t="shared" si="42"/>
        <v>2.0427271510143492</v>
      </c>
      <c r="AQ30" s="157">
        <f t="shared" si="43"/>
        <v>2.0896835533292704</v>
      </c>
      <c r="AR30" s="157">
        <f t="shared" si="44"/>
        <v>1.9668833753855519</v>
      </c>
      <c r="AS30" s="157">
        <f t="shared" si="45"/>
        <v>2.7208012815111413</v>
      </c>
      <c r="AT30" s="157">
        <f t="shared" si="46"/>
        <v>2.8186535496385967</v>
      </c>
      <c r="AU30" s="157">
        <f t="shared" si="47"/>
        <v>2.5500559099287456</v>
      </c>
      <c r="AV30" s="157">
        <f t="shared" si="48"/>
        <v>2.5589202711163801</v>
      </c>
      <c r="AW30" s="157">
        <f t="shared" si="49"/>
        <v>2.135369876877645</v>
      </c>
      <c r="AX30" s="157">
        <f t="shared" si="50"/>
        <v>2.795967218099392</v>
      </c>
      <c r="AY30" s="157">
        <f t="shared" si="51"/>
        <v>2.5867100565456687</v>
      </c>
      <c r="AZ30" s="157">
        <f t="shared" si="52"/>
        <v>2.702163825618805</v>
      </c>
      <c r="BA30" s="157">
        <f t="shared" si="53"/>
        <v>2.8538574514087225</v>
      </c>
      <c r="BB30" s="157">
        <f t="shared" si="54"/>
        <v>2.8045980686445504</v>
      </c>
      <c r="BC30" s="157">
        <f t="shared" si="55"/>
        <v>2.745047482360961</v>
      </c>
      <c r="BD30" s="157">
        <f t="shared" si="56"/>
        <v>2.4700405812213271</v>
      </c>
      <c r="BE30" s="157">
        <f t="shared" si="57"/>
        <v>2.8972892295510713</v>
      </c>
      <c r="BF30" s="52">
        <f t="shared" si="58"/>
        <v>0.17297231939342811</v>
      </c>
      <c r="BI30" s="105"/>
    </row>
    <row r="31" spans="1:61" ht="20.100000000000001" customHeight="1">
      <c r="A31" s="121" t="s">
        <v>74</v>
      </c>
      <c r="B31" s="117">
        <v>163017.80000000002</v>
      </c>
      <c r="C31" s="154">
        <v>124161.32999999994</v>
      </c>
      <c r="D31" s="154">
        <v>181017.38999999993</v>
      </c>
      <c r="E31" s="154">
        <v>128321.88000000003</v>
      </c>
      <c r="F31" s="154">
        <v>109180.21999999993</v>
      </c>
      <c r="G31" s="154">
        <v>128703.72000000002</v>
      </c>
      <c r="H31" s="154">
        <v>167047.14999999997</v>
      </c>
      <c r="I31" s="154">
        <v>131035.77999999998</v>
      </c>
      <c r="J31" s="154">
        <v>136350.32999999999</v>
      </c>
      <c r="K31" s="154">
        <v>131403.34</v>
      </c>
      <c r="L31" s="154">
        <v>117972.88000000002</v>
      </c>
      <c r="M31" s="154">
        <v>154297.81000000003</v>
      </c>
      <c r="N31" s="154">
        <v>137828.98999999985</v>
      </c>
      <c r="O31" s="154">
        <v>137733.08000000005</v>
      </c>
      <c r="P31" s="154">
        <v>135113.56000000003</v>
      </c>
      <c r="Q31" s="154">
        <v>136482.9</v>
      </c>
      <c r="R31" s="154">
        <v>119231.6299999999</v>
      </c>
      <c r="S31" s="52">
        <f t="shared" si="40"/>
        <v>-0.1263987649734882</v>
      </c>
      <c r="U31" s="109" t="s">
        <v>74</v>
      </c>
      <c r="V31" s="19">
        <v>34176.324999999983</v>
      </c>
      <c r="W31" s="154">
        <v>30181.553999999996</v>
      </c>
      <c r="X31" s="154">
        <v>34669.633000000002</v>
      </c>
      <c r="Y31" s="154">
        <v>29423.860999999994</v>
      </c>
      <c r="Z31" s="154">
        <v>29544.088000000018</v>
      </c>
      <c r="AA31" s="154">
        <v>34831.201999999983</v>
      </c>
      <c r="AB31" s="154">
        <v>34959.243999999999</v>
      </c>
      <c r="AC31" s="154">
        <v>36752.83499999997</v>
      </c>
      <c r="AD31" s="154">
        <v>36699.917000000001</v>
      </c>
      <c r="AE31" s="154">
        <v>35665.698999999964</v>
      </c>
      <c r="AF31" s="154">
        <v>30966.271999999997</v>
      </c>
      <c r="AG31" s="154">
        <v>41575.407999999974</v>
      </c>
      <c r="AH31" s="154">
        <v>38835.720000000016</v>
      </c>
      <c r="AI31" s="154">
        <v>38540.090000000004</v>
      </c>
      <c r="AJ31" s="154">
        <v>34052.203999999998</v>
      </c>
      <c r="AK31" s="154">
        <v>33745.110999999983</v>
      </c>
      <c r="AL31" s="119">
        <v>33436.953999999983</v>
      </c>
      <c r="AM31" s="52">
        <f t="shared" si="59"/>
        <v>-9.1319006181369324E-3</v>
      </c>
      <c r="AO31" s="198">
        <f t="shared" si="41"/>
        <v>2.0964781146598703</v>
      </c>
      <c r="AP31" s="157">
        <f t="shared" si="42"/>
        <v>2.4308336581123937</v>
      </c>
      <c r="AQ31" s="157">
        <f t="shared" si="43"/>
        <v>1.9152653234034593</v>
      </c>
      <c r="AR31" s="157">
        <f t="shared" si="44"/>
        <v>2.2929730300085991</v>
      </c>
      <c r="AS31" s="157">
        <f t="shared" si="45"/>
        <v>2.7059927155303445</v>
      </c>
      <c r="AT31" s="157">
        <f t="shared" si="46"/>
        <v>2.7063088774745574</v>
      </c>
      <c r="AU31" s="157">
        <f t="shared" si="47"/>
        <v>2.0927770392969895</v>
      </c>
      <c r="AV31" s="157">
        <f t="shared" si="48"/>
        <v>2.8047938509619263</v>
      </c>
      <c r="AW31" s="157">
        <f t="shared" si="49"/>
        <v>2.691589892008329</v>
      </c>
      <c r="AX31" s="157">
        <f t="shared" si="50"/>
        <v>2.7142155595131729</v>
      </c>
      <c r="AY31" s="157">
        <f t="shared" si="51"/>
        <v>2.6248636127218381</v>
      </c>
      <c r="AZ31" s="157">
        <f t="shared" si="52"/>
        <v>2.6944911272557897</v>
      </c>
      <c r="BA31" s="157">
        <f t="shared" si="53"/>
        <v>2.8176742788291529</v>
      </c>
      <c r="BB31" s="157">
        <f t="shared" si="54"/>
        <v>2.7981723780518082</v>
      </c>
      <c r="BC31" s="157">
        <f t="shared" si="55"/>
        <v>2.5202654715041177</v>
      </c>
      <c r="BD31" s="157">
        <f t="shared" si="56"/>
        <v>2.4724790431621826</v>
      </c>
      <c r="BE31" s="157">
        <f t="shared" si="57"/>
        <v>2.8043694445844625</v>
      </c>
      <c r="BF31" s="52">
        <f t="shared" ref="BF31" si="60">IF(BE31="","",(BE31-BD31)/BD31)</f>
        <v>0.13423385825661355</v>
      </c>
      <c r="BI31" s="105"/>
    </row>
    <row r="32" spans="1:61" ht="20.100000000000001" customHeight="1">
      <c r="A32" s="121" t="s">
        <v>75</v>
      </c>
      <c r="B32" s="117">
        <v>129054.22999999992</v>
      </c>
      <c r="C32" s="154">
        <v>143928.69999999998</v>
      </c>
      <c r="D32" s="154">
        <v>130551.29999999993</v>
      </c>
      <c r="E32" s="154">
        <v>168057.08999999997</v>
      </c>
      <c r="F32" s="154">
        <v>116200.55999999991</v>
      </c>
      <c r="G32" s="154">
        <v>126285.80000000003</v>
      </c>
      <c r="H32" s="154">
        <v>162799.5</v>
      </c>
      <c r="I32" s="154">
        <v>135156.71</v>
      </c>
      <c r="J32" s="154">
        <v>164204.01</v>
      </c>
      <c r="K32" s="154">
        <v>132405.87000000008</v>
      </c>
      <c r="L32" s="154">
        <v>104241.91999999998</v>
      </c>
      <c r="M32" s="154">
        <v>136765.19999999995</v>
      </c>
      <c r="N32" s="154">
        <v>132267.31999999972</v>
      </c>
      <c r="O32" s="154">
        <v>116649.26000000007</v>
      </c>
      <c r="P32" s="154">
        <v>147483.00000000003</v>
      </c>
      <c r="Q32" s="154">
        <v>144441.71999999988</v>
      </c>
      <c r="R32" s="154">
        <v>115165.39999999997</v>
      </c>
      <c r="S32" s="52">
        <f t="shared" si="40"/>
        <v>-0.20268603835512305</v>
      </c>
      <c r="U32" s="109" t="s">
        <v>75</v>
      </c>
      <c r="V32" s="19">
        <v>29571.834999999992</v>
      </c>
      <c r="W32" s="154">
        <v>27556.182000000004</v>
      </c>
      <c r="X32" s="154">
        <v>27462.67</v>
      </c>
      <c r="Y32" s="154">
        <v>33693.252999999975</v>
      </c>
      <c r="Z32" s="154">
        <v>31434.276000000013</v>
      </c>
      <c r="AA32" s="154">
        <v>35272.59899999998</v>
      </c>
      <c r="AB32" s="154">
        <v>32738.878999999994</v>
      </c>
      <c r="AC32" s="154">
        <v>32002.925999999999</v>
      </c>
      <c r="AD32" s="154">
        <v>37177.171999999999</v>
      </c>
      <c r="AE32" s="154">
        <v>34138.758999999991</v>
      </c>
      <c r="AF32" s="154">
        <v>27197.232999999986</v>
      </c>
      <c r="AG32" s="154">
        <v>36264.787000000062</v>
      </c>
      <c r="AH32" s="154">
        <v>35088.123000000021</v>
      </c>
      <c r="AI32" s="154">
        <v>31355.767000000014</v>
      </c>
      <c r="AJ32" s="154">
        <v>35430.792000000016</v>
      </c>
      <c r="AK32" s="154">
        <v>34722.978000000017</v>
      </c>
      <c r="AL32" s="119">
        <v>33451.464000000007</v>
      </c>
      <c r="AM32" s="52">
        <f t="shared" si="59"/>
        <v>-3.6618806140418299E-2</v>
      </c>
      <c r="AO32" s="198">
        <f t="shared" si="41"/>
        <v>2.2914270225780289</v>
      </c>
      <c r="AP32" s="157">
        <f t="shared" si="42"/>
        <v>1.9145717289185553</v>
      </c>
      <c r="AQ32" s="157">
        <f t="shared" si="43"/>
        <v>2.1035922277296368</v>
      </c>
      <c r="AR32" s="157">
        <f t="shared" si="44"/>
        <v>2.004869476200021</v>
      </c>
      <c r="AS32" s="157">
        <f t="shared" si="45"/>
        <v>2.7051742263548508</v>
      </c>
      <c r="AT32" s="157">
        <f t="shared" si="46"/>
        <v>2.7930772105810764</v>
      </c>
      <c r="AU32" s="157">
        <f t="shared" si="47"/>
        <v>2.0109938298336294</v>
      </c>
      <c r="AV32" s="157">
        <f t="shared" si="48"/>
        <v>2.3678384891138591</v>
      </c>
      <c r="AW32" s="157">
        <f t="shared" si="49"/>
        <v>2.2640842936783332</v>
      </c>
      <c r="AX32" s="157">
        <f t="shared" si="50"/>
        <v>2.578341806144997</v>
      </c>
      <c r="AY32" s="157">
        <f t="shared" si="51"/>
        <v>2.6090495071464521</v>
      </c>
      <c r="AZ32" s="157">
        <f t="shared" si="52"/>
        <v>2.6516092544009791</v>
      </c>
      <c r="BA32" s="157">
        <f t="shared" si="53"/>
        <v>2.6528187763991968</v>
      </c>
      <c r="BB32" s="157">
        <f t="shared" si="54"/>
        <v>2.6880382267319995</v>
      </c>
      <c r="BC32" s="157">
        <f t="shared" si="55"/>
        <v>2.4023644759056979</v>
      </c>
      <c r="BD32" s="157">
        <f t="shared" si="56"/>
        <v>2.4039438190018818</v>
      </c>
      <c r="BE32" s="157">
        <f t="shared" si="57"/>
        <v>2.9046453188197163</v>
      </c>
      <c r="BF32" s="52">
        <f t="shared" ref="BF32" si="61">IF(BE32="","",(BE32-BD32)/BD32)</f>
        <v>0.20828336164100786</v>
      </c>
      <c r="BI32" s="105"/>
    </row>
    <row r="33" spans="1:61" ht="20.100000000000001" customHeight="1">
      <c r="A33" s="121" t="s">
        <v>76</v>
      </c>
      <c r="B33" s="117">
        <v>118132.11000000003</v>
      </c>
      <c r="C33" s="154">
        <v>147173.66999999995</v>
      </c>
      <c r="D33" s="154">
        <v>167545.44000000024</v>
      </c>
      <c r="E33" s="154">
        <v>131905.74000000005</v>
      </c>
      <c r="F33" s="154">
        <v>115807.50000000003</v>
      </c>
      <c r="G33" s="154">
        <v>114798.86000000002</v>
      </c>
      <c r="H33" s="154">
        <v>138304.09999999992</v>
      </c>
      <c r="I33" s="154">
        <v>134536.19999999998</v>
      </c>
      <c r="J33" s="154">
        <v>144042.04</v>
      </c>
      <c r="K33" s="154">
        <v>143487.67999999993</v>
      </c>
      <c r="L33" s="154">
        <v>113189.59999999996</v>
      </c>
      <c r="M33" s="154">
        <v>129682.74999999996</v>
      </c>
      <c r="N33" s="154">
        <v>128958.65999999997</v>
      </c>
      <c r="O33" s="154">
        <v>128808.54999999996</v>
      </c>
      <c r="P33" s="154">
        <v>152707.31</v>
      </c>
      <c r="Q33" s="154">
        <v>148720.04</v>
      </c>
      <c r="R33" s="154">
        <v>102346.36999999992</v>
      </c>
      <c r="S33" s="52">
        <f t="shared" si="40"/>
        <v>-0.31181856863405955</v>
      </c>
      <c r="U33" s="109" t="s">
        <v>76</v>
      </c>
      <c r="V33" s="19">
        <v>29004.790999999972</v>
      </c>
      <c r="W33" s="154">
        <v>32396.498</v>
      </c>
      <c r="X33" s="154">
        <v>31705.719999999998</v>
      </c>
      <c r="Y33" s="154">
        <v>31122.389999999996</v>
      </c>
      <c r="Z33" s="154">
        <v>31058.100000000006</v>
      </c>
      <c r="AA33" s="154">
        <v>31539.86900000001</v>
      </c>
      <c r="AB33" s="154">
        <v>33068.363999999994</v>
      </c>
      <c r="AC33" s="154">
        <v>35573.933999999957</v>
      </c>
      <c r="AD33" s="154">
        <v>34606.108999999997</v>
      </c>
      <c r="AE33" s="154">
        <v>36493.042000000009</v>
      </c>
      <c r="AF33" s="154">
        <v>28939.759999999998</v>
      </c>
      <c r="AG33" s="154">
        <v>35107.968000000023</v>
      </c>
      <c r="AH33" s="154">
        <v>34502.495999999999</v>
      </c>
      <c r="AI33" s="154">
        <v>34636.10500000001</v>
      </c>
      <c r="AJ33" s="154">
        <v>36279.495000000017</v>
      </c>
      <c r="AK33" s="154">
        <v>37883.00600000003</v>
      </c>
      <c r="AL33" s="119">
        <v>28720.084000000032</v>
      </c>
      <c r="AM33" s="52">
        <f t="shared" si="59"/>
        <v>-0.24187420607540994</v>
      </c>
      <c r="AO33" s="198">
        <f t="shared" si="41"/>
        <v>2.4552842575993914</v>
      </c>
      <c r="AP33" s="157">
        <f t="shared" si="42"/>
        <v>2.2012427902355096</v>
      </c>
      <c r="AQ33" s="157">
        <f t="shared" si="43"/>
        <v>1.8923654382954234</v>
      </c>
      <c r="AR33" s="157">
        <f t="shared" si="44"/>
        <v>2.3594416740317734</v>
      </c>
      <c r="AS33" s="157">
        <f t="shared" si="45"/>
        <v>2.6818729356906932</v>
      </c>
      <c r="AT33" s="157">
        <f t="shared" si="46"/>
        <v>2.7474026310017368</v>
      </c>
      <c r="AU33" s="157">
        <f t="shared" si="47"/>
        <v>2.3909894211379137</v>
      </c>
      <c r="AV33" s="157">
        <f t="shared" si="48"/>
        <v>2.6441904855347453</v>
      </c>
      <c r="AW33" s="157">
        <f t="shared" si="49"/>
        <v>2.4025006171809284</v>
      </c>
      <c r="AX33" s="157">
        <f t="shared" si="50"/>
        <v>2.5432874794546838</v>
      </c>
      <c r="AY33" s="157">
        <f t="shared" si="51"/>
        <v>2.5567507968930014</v>
      </c>
      <c r="AZ33" s="157">
        <f t="shared" si="52"/>
        <v>2.7072195800906469</v>
      </c>
      <c r="BA33" s="157">
        <f t="shared" si="53"/>
        <v>2.6754694876637215</v>
      </c>
      <c r="BB33" s="157">
        <f t="shared" si="54"/>
        <v>2.6889600884413358</v>
      </c>
      <c r="BC33" s="157">
        <f t="shared" si="55"/>
        <v>2.3757536558007613</v>
      </c>
      <c r="BD33" s="157">
        <f t="shared" si="56"/>
        <v>2.5472697559790887</v>
      </c>
      <c r="BE33" s="157">
        <f t="shared" si="57"/>
        <v>2.8061653774335182</v>
      </c>
      <c r="BF33" s="52">
        <f t="shared" ref="BF33:BF34" si="62">IF(BE33="","",(BE33-BD33)/BD33)</f>
        <v>0.10163651527159062</v>
      </c>
      <c r="BI33" s="105"/>
    </row>
    <row r="34" spans="1:61" ht="20.100000000000001" customHeight="1">
      <c r="A34" s="121" t="s">
        <v>77</v>
      </c>
      <c r="B34" s="117">
        <v>135211.27999999997</v>
      </c>
      <c r="C34" s="154">
        <v>175317.34000000005</v>
      </c>
      <c r="D34" s="154">
        <v>118154.39000000004</v>
      </c>
      <c r="E34" s="154">
        <v>152399.24000000002</v>
      </c>
      <c r="F34" s="154">
        <v>114737.72999999998</v>
      </c>
      <c r="G34" s="154">
        <v>115427.66999999995</v>
      </c>
      <c r="H34" s="154">
        <v>126613.06000000001</v>
      </c>
      <c r="I34" s="154">
        <v>156897.32000000004</v>
      </c>
      <c r="J34" s="154">
        <v>146611.98000000001</v>
      </c>
      <c r="K34" s="154">
        <v>114891.16999999987</v>
      </c>
      <c r="L34" s="154">
        <v>131146.98999999996</v>
      </c>
      <c r="M34" s="154">
        <v>136351.87999999995</v>
      </c>
      <c r="N34" s="154">
        <v>120909.85999999999</v>
      </c>
      <c r="O34" s="154">
        <v>127966.80999999991</v>
      </c>
      <c r="P34" s="154">
        <v>136448.87999999992</v>
      </c>
      <c r="Q34" s="154">
        <v>132166.73000000024</v>
      </c>
      <c r="R34" s="154">
        <v>102486.54999999997</v>
      </c>
      <c r="S34" s="52">
        <f t="shared" si="40"/>
        <v>-0.22456619755970519</v>
      </c>
      <c r="U34" s="109" t="s">
        <v>77</v>
      </c>
      <c r="V34" s="19">
        <v>28421.635000000002</v>
      </c>
      <c r="W34" s="154">
        <v>31101.468000000008</v>
      </c>
      <c r="X34" s="154">
        <v>27821.58</v>
      </c>
      <c r="Y34" s="154">
        <v>30041.770000000019</v>
      </c>
      <c r="Z34" s="154">
        <v>29496.788000000015</v>
      </c>
      <c r="AA34" s="154">
        <v>31068.588000000022</v>
      </c>
      <c r="AB34" s="154">
        <v>31963.873999999989</v>
      </c>
      <c r="AC34" s="154">
        <v>36419.877999999997</v>
      </c>
      <c r="AD34" s="154">
        <v>35474.750999999997</v>
      </c>
      <c r="AE34" s="154">
        <v>29960.277999999991</v>
      </c>
      <c r="AF34" s="154">
        <v>34243.893000000018</v>
      </c>
      <c r="AG34" s="154">
        <v>37052.935999999958</v>
      </c>
      <c r="AH34" s="154">
        <v>32003.355000000043</v>
      </c>
      <c r="AI34" s="154">
        <v>34450.578000000001</v>
      </c>
      <c r="AJ34" s="154">
        <v>32505.954999999998</v>
      </c>
      <c r="AK34" s="154">
        <v>33338.594999999987</v>
      </c>
      <c r="AL34" s="119">
        <v>29296.339000000004</v>
      </c>
      <c r="AM34" s="52">
        <f t="shared" si="59"/>
        <v>-0.12124854091781566</v>
      </c>
      <c r="AO34" s="198">
        <f t="shared" si="41"/>
        <v>2.1020165625234823</v>
      </c>
      <c r="AP34" s="157">
        <f t="shared" si="42"/>
        <v>1.7740098041642658</v>
      </c>
      <c r="AQ34" s="157">
        <f t="shared" si="43"/>
        <v>2.354680177351006</v>
      </c>
      <c r="AR34" s="157">
        <f t="shared" si="44"/>
        <v>1.9712545810595916</v>
      </c>
      <c r="AS34" s="157">
        <f t="shared" si="45"/>
        <v>2.5708010782503732</v>
      </c>
      <c r="AT34" s="157">
        <f t="shared" si="46"/>
        <v>2.691606613908089</v>
      </c>
      <c r="AU34" s="157">
        <f t="shared" si="47"/>
        <v>2.5245321454200687</v>
      </c>
      <c r="AV34" s="157">
        <f t="shared" si="48"/>
        <v>2.3212555829506831</v>
      </c>
      <c r="AW34" s="157">
        <f t="shared" si="49"/>
        <v>2.4196352167128494</v>
      </c>
      <c r="AX34" s="157">
        <f t="shared" si="50"/>
        <v>2.6077093653063175</v>
      </c>
      <c r="AY34" s="157">
        <f t="shared" si="51"/>
        <v>2.6111078111666934</v>
      </c>
      <c r="AZ34" s="157">
        <f t="shared" si="52"/>
        <v>2.7174495870537294</v>
      </c>
      <c r="BA34" s="157">
        <f t="shared" si="53"/>
        <v>2.6468771860293314</v>
      </c>
      <c r="BB34" s="157">
        <f t="shared" si="54"/>
        <v>2.6921494721951751</v>
      </c>
      <c r="BC34" s="157">
        <f t="shared" si="55"/>
        <v>2.3822808219459199</v>
      </c>
      <c r="BD34" s="157">
        <f t="shared" si="56"/>
        <v>2.5224649955400973</v>
      </c>
      <c r="BE34" s="157">
        <f t="shared" si="57"/>
        <v>2.8585545127628951</v>
      </c>
      <c r="BF34" s="52">
        <f t="shared" si="62"/>
        <v>0.13323852573456069</v>
      </c>
      <c r="BI34" s="105"/>
    </row>
    <row r="35" spans="1:61" ht="20.100000000000001" customHeight="1">
      <c r="A35" s="121" t="s">
        <v>78</v>
      </c>
      <c r="B35" s="117">
        <v>127394.07999999993</v>
      </c>
      <c r="C35" s="154">
        <v>153173.20000000004</v>
      </c>
      <c r="D35" s="154">
        <v>157184.51</v>
      </c>
      <c r="E35" s="154">
        <v>153334.56</v>
      </c>
      <c r="F35" s="154">
        <v>127866.06000000003</v>
      </c>
      <c r="G35" s="154">
        <v>125620.06999999993</v>
      </c>
      <c r="H35" s="154">
        <v>136980</v>
      </c>
      <c r="I35" s="154">
        <v>143925.01</v>
      </c>
      <c r="J35" s="154">
        <v>137723</v>
      </c>
      <c r="K35" s="154">
        <v>141500.09</v>
      </c>
      <c r="L35" s="154">
        <v>149245.17000000007</v>
      </c>
      <c r="M35" s="154">
        <v>119980.09000000004</v>
      </c>
      <c r="N35" s="154">
        <v>129975.99999999996</v>
      </c>
      <c r="O35" s="154">
        <v>123984.84999999993</v>
      </c>
      <c r="P35" s="154">
        <v>131488.37</v>
      </c>
      <c r="Q35" s="154">
        <v>117679.45000000006</v>
      </c>
      <c r="R35" s="154">
        <v>115226.64999999992</v>
      </c>
      <c r="S35" s="52">
        <f t="shared" si="40"/>
        <v>-2.0843061384125543E-2</v>
      </c>
      <c r="U35" s="109" t="s">
        <v>78</v>
      </c>
      <c r="V35" s="19">
        <v>32779.412000000004</v>
      </c>
      <c r="W35" s="154">
        <v>32399.374999999993</v>
      </c>
      <c r="X35" s="154">
        <v>32672.658999999996</v>
      </c>
      <c r="Y35" s="154">
        <v>33859.816999999988</v>
      </c>
      <c r="Z35" s="154">
        <v>36267.96699999999</v>
      </c>
      <c r="AA35" s="154">
        <v>36630.704999999973</v>
      </c>
      <c r="AB35" s="154">
        <v>36275.366999999962</v>
      </c>
      <c r="AC35" s="154">
        <v>35138.28200000005</v>
      </c>
      <c r="AD35" s="154">
        <v>35499.514000000003</v>
      </c>
      <c r="AE35" s="154">
        <v>41925.194999999985</v>
      </c>
      <c r="AF35" s="154">
        <v>39852.698999999964</v>
      </c>
      <c r="AG35" s="154">
        <v>35007.287999999979</v>
      </c>
      <c r="AH35" s="154">
        <v>33825.857000000018</v>
      </c>
      <c r="AI35" s="154">
        <v>33345.652999999977</v>
      </c>
      <c r="AJ35" s="154">
        <v>33866.552999999993</v>
      </c>
      <c r="AK35" s="154">
        <v>32876.765999999996</v>
      </c>
      <c r="AL35" s="119">
        <v>33202.358999999982</v>
      </c>
      <c r="AM35" s="52">
        <f t="shared" si="59"/>
        <v>9.9034375826377273E-3</v>
      </c>
      <c r="AO35" s="198">
        <f t="shared" si="41"/>
        <v>2.5730718413288924</v>
      </c>
      <c r="AP35" s="157">
        <f t="shared" si="42"/>
        <v>2.1152117341675951</v>
      </c>
      <c r="AQ35" s="157">
        <f t="shared" si="43"/>
        <v>2.0786182429808124</v>
      </c>
      <c r="AR35" s="157">
        <f t="shared" si="44"/>
        <v>2.2082312689324564</v>
      </c>
      <c r="AS35" s="157">
        <f t="shared" si="45"/>
        <v>2.8364029516511247</v>
      </c>
      <c r="AT35" s="157">
        <f t="shared" si="46"/>
        <v>2.9159914494554884</v>
      </c>
      <c r="AU35" s="157">
        <f t="shared" si="47"/>
        <v>2.6482236092860245</v>
      </c>
      <c r="AV35" s="157">
        <f t="shared" si="48"/>
        <v>2.4414298807413699</v>
      </c>
      <c r="AW35" s="157">
        <f t="shared" si="49"/>
        <v>2.5776024338708856</v>
      </c>
      <c r="AX35" s="157">
        <f t="shared" si="50"/>
        <v>2.962909422884465</v>
      </c>
      <c r="AY35" s="157">
        <f t="shared" si="51"/>
        <v>2.6702840031607016</v>
      </c>
      <c r="AZ35" s="157">
        <f t="shared" si="52"/>
        <v>2.9177581046988688</v>
      </c>
      <c r="BA35" s="157">
        <f t="shared" si="53"/>
        <v>2.6024694558995529</v>
      </c>
      <c r="BB35" s="157">
        <f t="shared" si="54"/>
        <v>2.6894941599719639</v>
      </c>
      <c r="BC35" s="157">
        <f t="shared" si="55"/>
        <v>2.5756310615151738</v>
      </c>
      <c r="BD35" s="157">
        <f t="shared" si="56"/>
        <v>2.7937559191515584</v>
      </c>
      <c r="BE35" s="157">
        <f t="shared" ref="BE35" si="63">(AL35/R35)*10</f>
        <v>2.8814826257640922</v>
      </c>
      <c r="BF35" s="52">
        <f t="shared" ref="BF35" si="64">IF(BE35="","",(BE35-BD35)/BD35)</f>
        <v>3.1400991765657069E-2</v>
      </c>
      <c r="BI35" s="105"/>
    </row>
    <row r="36" spans="1:61" ht="20.100000000000001" customHeight="1">
      <c r="A36" s="121" t="s">
        <v>79</v>
      </c>
      <c r="B36" s="117">
        <v>84144.9</v>
      </c>
      <c r="C36" s="154">
        <v>93566.699999999968</v>
      </c>
      <c r="D36" s="154">
        <v>109659.02</v>
      </c>
      <c r="E36" s="154">
        <v>85683.409999999989</v>
      </c>
      <c r="F36" s="154">
        <v>75119.589999999982</v>
      </c>
      <c r="G36" s="154">
        <v>77720.049999999974</v>
      </c>
      <c r="H36" s="154">
        <v>113987.73000000001</v>
      </c>
      <c r="I36" s="154">
        <v>109779.21999999999</v>
      </c>
      <c r="J36" s="154">
        <v>115223.08</v>
      </c>
      <c r="K36" s="154">
        <v>101102.37999999996</v>
      </c>
      <c r="L36" s="154">
        <v>89495.020000000019</v>
      </c>
      <c r="M36" s="154">
        <v>89788.39</v>
      </c>
      <c r="N36" s="154">
        <v>107932.02999999996</v>
      </c>
      <c r="O36" s="154">
        <v>101620.34999999982</v>
      </c>
      <c r="P36" s="154">
        <v>102661.22000000003</v>
      </c>
      <c r="Q36" s="154">
        <v>82804.689999999915</v>
      </c>
      <c r="R36" s="154"/>
      <c r="S36" s="52" t="str">
        <f t="shared" si="40"/>
        <v/>
      </c>
      <c r="U36" s="109" t="s">
        <v>79</v>
      </c>
      <c r="V36" s="19">
        <v>21851.23599999999</v>
      </c>
      <c r="W36" s="154">
        <v>23756.94100000001</v>
      </c>
      <c r="X36" s="154">
        <v>26722.863000000001</v>
      </c>
      <c r="Y36" s="154">
        <v>25745.833000000013</v>
      </c>
      <c r="Z36" s="154">
        <v>21196.857</v>
      </c>
      <c r="AA36" s="154">
        <v>23742.381999999994</v>
      </c>
      <c r="AB36" s="154">
        <v>27458.442999999999</v>
      </c>
      <c r="AC36" s="154">
        <v>27213.074000000004</v>
      </c>
      <c r="AD36" s="154">
        <v>30488.754000000001</v>
      </c>
      <c r="AE36" s="154">
        <v>28270.806999999997</v>
      </c>
      <c r="AF36" s="154">
        <v>25817.175000000007</v>
      </c>
      <c r="AG36" s="154">
        <v>25658.437000000005</v>
      </c>
      <c r="AH36" s="154">
        <v>28965.705000000002</v>
      </c>
      <c r="AI36" s="154">
        <v>27884.359000000011</v>
      </c>
      <c r="AJ36" s="154">
        <v>25359.499999999982</v>
      </c>
      <c r="AK36" s="154">
        <v>22997.189999999988</v>
      </c>
      <c r="AL36" s="119"/>
      <c r="AM36" s="52" t="str">
        <f t="shared" si="59"/>
        <v/>
      </c>
      <c r="AO36" s="198">
        <f t="shared" si="41"/>
        <v>2.596858038930463</v>
      </c>
      <c r="AP36" s="157">
        <f t="shared" si="42"/>
        <v>2.5390380338304137</v>
      </c>
      <c r="AQ36" s="157">
        <f t="shared" si="43"/>
        <v>2.4369051446930676</v>
      </c>
      <c r="AR36" s="157">
        <f t="shared" si="44"/>
        <v>3.0047628823362675</v>
      </c>
      <c r="AS36" s="157">
        <f t="shared" si="45"/>
        <v>2.8217482283915563</v>
      </c>
      <c r="AT36" s="157">
        <f t="shared" si="46"/>
        <v>3.0548593316653818</v>
      </c>
      <c r="AU36" s="157">
        <f t="shared" si="47"/>
        <v>2.4088946240090925</v>
      </c>
      <c r="AV36" s="157">
        <f t="shared" si="48"/>
        <v>2.4788911781300693</v>
      </c>
      <c r="AW36" s="157">
        <f t="shared" si="49"/>
        <v>2.6460630977752024</v>
      </c>
      <c r="AX36" s="157">
        <f t="shared" si="50"/>
        <v>2.7962553403787336</v>
      </c>
      <c r="AY36" s="157">
        <f t="shared" si="51"/>
        <v>2.8847610738564002</v>
      </c>
      <c r="AZ36" s="157">
        <f t="shared" si="52"/>
        <v>2.8576564297455391</v>
      </c>
      <c r="BA36" s="157">
        <f t="shared" si="53"/>
        <v>2.6836987129770478</v>
      </c>
      <c r="BB36" s="157">
        <f t="shared" si="54"/>
        <v>2.7439739186098122</v>
      </c>
      <c r="BC36" s="157">
        <f t="shared" si="55"/>
        <v>2.4702122184014543</v>
      </c>
      <c r="BD36" s="157">
        <f t="shared" si="56"/>
        <v>2.7772810936192154</v>
      </c>
      <c r="BE36" s="157"/>
      <c r="BF36" s="52"/>
      <c r="BI36" s="105"/>
    </row>
    <row r="37" spans="1:61" ht="20.100000000000001" customHeight="1">
      <c r="A37" s="121" t="s">
        <v>80</v>
      </c>
      <c r="B37" s="117">
        <v>138558.80000000005</v>
      </c>
      <c r="C37" s="154">
        <v>155834.77000000008</v>
      </c>
      <c r="D37" s="154">
        <v>166910.12999999986</v>
      </c>
      <c r="E37" s="154">
        <v>141021.50999999992</v>
      </c>
      <c r="F37" s="154">
        <v>123949.06000000001</v>
      </c>
      <c r="G37" s="154">
        <v>108934.93999999996</v>
      </c>
      <c r="H37" s="154">
        <v>146959.93000000008</v>
      </c>
      <c r="I37" s="154">
        <v>147602.30999999997</v>
      </c>
      <c r="J37" s="154">
        <v>117229.17</v>
      </c>
      <c r="K37" s="154">
        <v>135705.82999999984</v>
      </c>
      <c r="L37" s="154">
        <v>125178.3499999999</v>
      </c>
      <c r="M37" s="154">
        <v>127375.36999999985</v>
      </c>
      <c r="N37" s="154">
        <v>118928.40000000004</v>
      </c>
      <c r="O37" s="154">
        <v>115776.08999999994</v>
      </c>
      <c r="P37" s="154">
        <v>108156.83999999992</v>
      </c>
      <c r="Q37" s="154">
        <v>123334.30999999987</v>
      </c>
      <c r="R37" s="154"/>
      <c r="S37" s="52" t="str">
        <f t="shared" si="40"/>
        <v/>
      </c>
      <c r="U37" s="109" t="s">
        <v>80</v>
      </c>
      <c r="V37" s="19">
        <v>36869.314999999995</v>
      </c>
      <c r="W37" s="154">
        <v>38144.778000000013</v>
      </c>
      <c r="X37" s="154">
        <v>35747.971000000005</v>
      </c>
      <c r="Y37" s="154">
        <v>35405.063999999991</v>
      </c>
      <c r="Z37" s="154">
        <v>39468.506000000016</v>
      </c>
      <c r="AA37" s="154">
        <v>36656.012999999941</v>
      </c>
      <c r="AB37" s="154">
        <v>39730.441999999974</v>
      </c>
      <c r="AC37" s="154">
        <v>38905.268000000018</v>
      </c>
      <c r="AD37" s="154">
        <v>37110.972999999998</v>
      </c>
      <c r="AE37" s="154">
        <v>44437.182000000023</v>
      </c>
      <c r="AF37" s="154">
        <v>35516.305999999968</v>
      </c>
      <c r="AG37" s="154">
        <v>38379.319000000003</v>
      </c>
      <c r="AH37" s="154">
        <v>36707.813999999991</v>
      </c>
      <c r="AI37" s="154">
        <v>33975.414000000019</v>
      </c>
      <c r="AJ37" s="154">
        <v>33978.916999999987</v>
      </c>
      <c r="AK37" s="154">
        <v>36427.984999999971</v>
      </c>
      <c r="AL37" s="119"/>
      <c r="AM37" s="52" t="str">
        <f t="shared" si="59"/>
        <v/>
      </c>
      <c r="AO37" s="198">
        <f t="shared" si="41"/>
        <v>2.6609147163514684</v>
      </c>
      <c r="AP37" s="157">
        <f t="shared" si="42"/>
        <v>2.4477706740286518</v>
      </c>
      <c r="AQ37" s="157">
        <f t="shared" si="43"/>
        <v>2.1417496349682335</v>
      </c>
      <c r="AR37" s="157">
        <f t="shared" si="44"/>
        <v>2.5106144445623939</v>
      </c>
      <c r="AS37" s="157">
        <f t="shared" si="45"/>
        <v>3.1842521435822113</v>
      </c>
      <c r="AT37" s="157">
        <f t="shared" si="46"/>
        <v>3.3649454435831103</v>
      </c>
      <c r="AU37" s="157">
        <f t="shared" si="47"/>
        <v>2.7034880868546924</v>
      </c>
      <c r="AV37" s="157">
        <f t="shared" si="48"/>
        <v>2.6358170139749189</v>
      </c>
      <c r="AW37" s="157">
        <f t="shared" si="49"/>
        <v>3.1656773651131371</v>
      </c>
      <c r="AX37" s="157">
        <f t="shared" si="50"/>
        <v>3.2745226936823624</v>
      </c>
      <c r="AY37" s="157">
        <f t="shared" si="51"/>
        <v>2.8372562827357921</v>
      </c>
      <c r="AZ37" s="157">
        <f t="shared" si="52"/>
        <v>3.0130879305787333</v>
      </c>
      <c r="BA37" s="157">
        <f t="shared" si="53"/>
        <v>3.0865473679962045</v>
      </c>
      <c r="BB37" s="157">
        <f t="shared" si="54"/>
        <v>2.9345794973729062</v>
      </c>
      <c r="BC37" s="157">
        <f t="shared" si="55"/>
        <v>3.1416336682913455</v>
      </c>
      <c r="BD37" s="157">
        <f t="shared" si="56"/>
        <v>2.9535970161101166</v>
      </c>
      <c r="BE37" s="157"/>
      <c r="BF37" s="52"/>
      <c r="BI37" s="105"/>
    </row>
    <row r="38" spans="1:61" ht="20.100000000000001" customHeight="1">
      <c r="A38" s="121" t="s">
        <v>81</v>
      </c>
      <c r="B38" s="117">
        <v>122092.12999999996</v>
      </c>
      <c r="C38" s="154">
        <v>129989.20999999999</v>
      </c>
      <c r="D38" s="154">
        <v>213923.46999999977</v>
      </c>
      <c r="E38" s="154">
        <v>143278.98999999987</v>
      </c>
      <c r="F38" s="154">
        <v>142422.69000000009</v>
      </c>
      <c r="G38" s="154">
        <v>143940.27999999988</v>
      </c>
      <c r="H38" s="154">
        <v>138455.72000000012</v>
      </c>
      <c r="I38" s="154">
        <v>171460.04999999996</v>
      </c>
      <c r="J38" s="154">
        <v>167779.67</v>
      </c>
      <c r="K38" s="154">
        <v>161547.5199999999</v>
      </c>
      <c r="L38" s="154">
        <v>125255.67999999998</v>
      </c>
      <c r="M38" s="154">
        <v>127232.09000000001</v>
      </c>
      <c r="N38" s="154">
        <v>129569.24000000006</v>
      </c>
      <c r="O38" s="154">
        <v>126334.52999999991</v>
      </c>
      <c r="P38" s="154">
        <v>138124.54999999993</v>
      </c>
      <c r="Q38" s="154">
        <v>132160.82000000007</v>
      </c>
      <c r="R38" s="154"/>
      <c r="S38" s="52" t="str">
        <f t="shared" si="40"/>
        <v/>
      </c>
      <c r="U38" s="109" t="s">
        <v>81</v>
      </c>
      <c r="V38" s="19">
        <v>39727.941999999974</v>
      </c>
      <c r="W38" s="154">
        <v>40734.826999999983</v>
      </c>
      <c r="X38" s="154">
        <v>48266.111999999994</v>
      </c>
      <c r="Y38" s="154">
        <v>48573.176999999916</v>
      </c>
      <c r="Z38" s="154">
        <v>47199.009999999987</v>
      </c>
      <c r="AA38" s="154">
        <v>49361.275999999947</v>
      </c>
      <c r="AB38" s="154">
        <v>45412.628000000033</v>
      </c>
      <c r="AC38" s="154">
        <v>51801.627999999968</v>
      </c>
      <c r="AD38" s="154">
        <v>54582.834000000003</v>
      </c>
      <c r="AE38" s="154">
        <v>54939.106999999975</v>
      </c>
      <c r="AF38" s="154">
        <v>39610.614999999998</v>
      </c>
      <c r="AG38" s="154">
        <v>40227.44400000004</v>
      </c>
      <c r="AH38" s="154">
        <v>41068.910000000025</v>
      </c>
      <c r="AI38" s="154">
        <v>40260.318999999967</v>
      </c>
      <c r="AJ38" s="154">
        <v>44298.180000000044</v>
      </c>
      <c r="AK38" s="154">
        <v>40148.471999999965</v>
      </c>
      <c r="AL38" s="119"/>
      <c r="AM38" s="52" t="str">
        <f t="shared" si="59"/>
        <v/>
      </c>
      <c r="AO38" s="198">
        <f t="shared" si="41"/>
        <v>3.2539314368583776</v>
      </c>
      <c r="AP38" s="157">
        <f t="shared" si="42"/>
        <v>3.1337083285605001</v>
      </c>
      <c r="AQ38" s="157">
        <f t="shared" si="43"/>
        <v>2.2562326611474677</v>
      </c>
      <c r="AR38" s="157">
        <f t="shared" si="44"/>
        <v>3.3901116276712977</v>
      </c>
      <c r="AS38" s="157">
        <f t="shared" si="45"/>
        <v>3.3140091652530894</v>
      </c>
      <c r="AT38" s="157">
        <f t="shared" si="46"/>
        <v>3.4292885910740196</v>
      </c>
      <c r="AU38" s="157">
        <f t="shared" si="47"/>
        <v>3.2799387414257781</v>
      </c>
      <c r="AV38" s="157">
        <f t="shared" si="48"/>
        <v>3.0212068642228891</v>
      </c>
      <c r="AW38" s="157">
        <f t="shared" si="49"/>
        <v>3.2532448061198354</v>
      </c>
      <c r="AX38" s="157">
        <f t="shared" si="50"/>
        <v>3.4008016340950329</v>
      </c>
      <c r="AY38" s="157">
        <f t="shared" si="51"/>
        <v>3.1623807399392989</v>
      </c>
      <c r="AZ38" s="157">
        <f t="shared" si="52"/>
        <v>3.1617372629813776</v>
      </c>
      <c r="BA38" s="157">
        <f t="shared" si="53"/>
        <v>3.1696496791985505</v>
      </c>
      <c r="BB38" s="157">
        <f t="shared" si="54"/>
        <v>3.1868024521878535</v>
      </c>
      <c r="BC38" s="157">
        <f t="shared" si="55"/>
        <v>3.2071185028295162</v>
      </c>
      <c r="BD38" s="157">
        <f t="shared" si="56"/>
        <v>3.0378497954234804</v>
      </c>
      <c r="BE38" s="157"/>
      <c r="BF38" s="52"/>
      <c r="BI38" s="105"/>
    </row>
    <row r="39" spans="1:61" ht="20.100000000000001" customHeight="1">
      <c r="A39" s="121" t="s">
        <v>82</v>
      </c>
      <c r="B39" s="117">
        <v>155283.11000000002</v>
      </c>
      <c r="C39" s="154">
        <v>190846.28999999995</v>
      </c>
      <c r="D39" s="154">
        <v>164476.10999999999</v>
      </c>
      <c r="E39" s="154">
        <v>155784.03000000006</v>
      </c>
      <c r="F39" s="154">
        <v>141171.96999999974</v>
      </c>
      <c r="G39" s="154">
        <v>154005.31000000008</v>
      </c>
      <c r="H39" s="154">
        <v>193124.43999999997</v>
      </c>
      <c r="I39" s="154">
        <v>201827.3900000001</v>
      </c>
      <c r="J39" s="154">
        <v>161829.70000000001</v>
      </c>
      <c r="K39" s="154">
        <v>150815.30999999974</v>
      </c>
      <c r="L39" s="154">
        <v>141955.05999999985</v>
      </c>
      <c r="M39" s="154">
        <v>153861.86999999994</v>
      </c>
      <c r="N39" s="154">
        <v>147150.81999999998</v>
      </c>
      <c r="O39" s="154">
        <v>145513.08999999985</v>
      </c>
      <c r="P39" s="154">
        <v>122992.66999999995</v>
      </c>
      <c r="Q39" s="154">
        <v>115648.79999999999</v>
      </c>
      <c r="R39" s="154"/>
      <c r="S39" s="52" t="str">
        <f t="shared" si="40"/>
        <v/>
      </c>
      <c r="U39" s="109" t="s">
        <v>82</v>
      </c>
      <c r="V39" s="19">
        <v>50334.872000000032</v>
      </c>
      <c r="W39" s="154">
        <v>48986.57900000002</v>
      </c>
      <c r="X39" s="154">
        <v>51362.042000000016</v>
      </c>
      <c r="Y39" s="154">
        <v>51289.855999999963</v>
      </c>
      <c r="Z39" s="154">
        <v>48284.936000000031</v>
      </c>
      <c r="AA39" s="154">
        <v>53105.856999999989</v>
      </c>
      <c r="AB39" s="154">
        <v>59549.020999999986</v>
      </c>
      <c r="AC39" s="154">
        <v>59908.970000000067</v>
      </c>
      <c r="AD39" s="154">
        <v>53697.078000000001</v>
      </c>
      <c r="AE39" s="154">
        <v>48381.740000000013</v>
      </c>
      <c r="AF39" s="154">
        <v>43825.39899999999</v>
      </c>
      <c r="AG39" s="154">
        <v>46964.612000000016</v>
      </c>
      <c r="AH39" s="154">
        <v>46669.291999999994</v>
      </c>
      <c r="AI39" s="154">
        <v>47917.589999999953</v>
      </c>
      <c r="AJ39" s="154">
        <v>39793.081000000013</v>
      </c>
      <c r="AK39" s="154">
        <v>37946.358999999997</v>
      </c>
      <c r="AL39" s="119"/>
      <c r="AM39" s="52" t="str">
        <f t="shared" si="59"/>
        <v/>
      </c>
      <c r="AO39" s="198">
        <f t="shared" ref="AO39:AP45" si="65">(V39/B39)*10</f>
        <v>3.2414904621629503</v>
      </c>
      <c r="AP39" s="157">
        <f t="shared" si="65"/>
        <v>2.5668080317411479</v>
      </c>
      <c r="AQ39" s="157">
        <f t="shared" ref="AQ39:BB41" si="66">IF(X39="","",(X39/D39)*10)</f>
        <v>3.1227660965473962</v>
      </c>
      <c r="AR39" s="157">
        <f t="shared" si="66"/>
        <v>3.2923693141074821</v>
      </c>
      <c r="AS39" s="157">
        <f t="shared" si="66"/>
        <v>3.4202920027254784</v>
      </c>
      <c r="AT39" s="157">
        <f t="shared" si="66"/>
        <v>3.4483133730908344</v>
      </c>
      <c r="AU39" s="157">
        <f t="shared" si="66"/>
        <v>3.0834533940913951</v>
      </c>
      <c r="AV39" s="157">
        <f t="shared" si="66"/>
        <v>2.9683270442133765</v>
      </c>
      <c r="AW39" s="157">
        <f t="shared" si="66"/>
        <v>3.3181225695901304</v>
      </c>
      <c r="AX39" s="157">
        <f t="shared" si="66"/>
        <v>3.2080125021789963</v>
      </c>
      <c r="AY39" s="157">
        <f t="shared" si="66"/>
        <v>3.0872727608300847</v>
      </c>
      <c r="AZ39" s="157">
        <f t="shared" si="66"/>
        <v>3.0523879633076105</v>
      </c>
      <c r="BA39" s="157">
        <f t="shared" si="66"/>
        <v>3.1715278243097793</v>
      </c>
      <c r="BB39" s="157">
        <f t="shared" si="66"/>
        <v>3.2930088970002629</v>
      </c>
      <c r="BC39" s="157">
        <f t="shared" ref="BC39:BC41" si="67">IF(AJ39="","",(AJ39/P39)*10)</f>
        <v>3.2354026463528296</v>
      </c>
      <c r="BD39" s="157">
        <f t="shared" ref="BD39:BD41" si="68">IF(AK39="","",(AK39/Q39)*10)</f>
        <v>3.2811718755404295</v>
      </c>
      <c r="BE39" s="157"/>
      <c r="BF39" s="52"/>
      <c r="BI39" s="105"/>
    </row>
    <row r="40" spans="1:61" ht="20.100000000000001" customHeight="1" thickBot="1">
      <c r="A40" s="121" t="s">
        <v>83</v>
      </c>
      <c r="B40" s="117">
        <v>149645.83999999991</v>
      </c>
      <c r="C40" s="154">
        <v>159202.30000000008</v>
      </c>
      <c r="D40" s="154">
        <v>203434.65000000014</v>
      </c>
      <c r="E40" s="154">
        <v>108594.94999999985</v>
      </c>
      <c r="F40" s="154">
        <v>106301.55</v>
      </c>
      <c r="G40" s="154">
        <v>116548.94000000003</v>
      </c>
      <c r="H40" s="154">
        <v>113772.80000000005</v>
      </c>
      <c r="I40" s="154">
        <v>147624.20999999967</v>
      </c>
      <c r="J40" s="154">
        <v>117569.23</v>
      </c>
      <c r="K40" s="154">
        <v>123931.32000000007</v>
      </c>
      <c r="L40" s="154">
        <v>108069.5199999999</v>
      </c>
      <c r="M40" s="154">
        <v>116171.73000000004</v>
      </c>
      <c r="N40" s="154">
        <v>109122.84000000007</v>
      </c>
      <c r="O40" s="154">
        <v>91498.370000000083</v>
      </c>
      <c r="P40" s="154">
        <v>98421.509999999864</v>
      </c>
      <c r="Q40" s="154">
        <v>101688.20999999983</v>
      </c>
      <c r="R40" s="154"/>
      <c r="S40" s="52" t="str">
        <f t="shared" si="40"/>
        <v/>
      </c>
      <c r="U40" s="110" t="s">
        <v>83</v>
      </c>
      <c r="V40" s="19">
        <v>35379.044000000002</v>
      </c>
      <c r="W40" s="154">
        <v>37144.067999999992</v>
      </c>
      <c r="X40" s="154">
        <v>37986.12000000001</v>
      </c>
      <c r="Y40" s="154">
        <v>33420.183999999987</v>
      </c>
      <c r="Z40" s="154">
        <v>33733.983000000022</v>
      </c>
      <c r="AA40" s="154">
        <v>36039.897999999965</v>
      </c>
      <c r="AB40" s="154">
        <v>34055.992000000013</v>
      </c>
      <c r="AC40" s="154">
        <v>36034.477999999988</v>
      </c>
      <c r="AD40" s="154">
        <v>35921.741999999998</v>
      </c>
      <c r="AE40" s="154">
        <v>37043.72399999998</v>
      </c>
      <c r="AF40" s="154">
        <v>32897.341999999997</v>
      </c>
      <c r="AG40" s="154">
        <v>33474.04300000002</v>
      </c>
      <c r="AH40" s="154">
        <v>32438.861000000004</v>
      </c>
      <c r="AI40" s="154">
        <v>26829.104000000014</v>
      </c>
      <c r="AJ40" s="154">
        <v>29612.303999999993</v>
      </c>
      <c r="AK40" s="154">
        <v>29902.337999999996</v>
      </c>
      <c r="AL40" s="119"/>
      <c r="AM40" s="52" t="str">
        <f t="shared" si="59"/>
        <v/>
      </c>
      <c r="AO40" s="198">
        <f t="shared" si="65"/>
        <v>2.3641849315690981</v>
      </c>
      <c r="AP40" s="157">
        <f t="shared" si="65"/>
        <v>2.3331363931299971</v>
      </c>
      <c r="AQ40" s="157">
        <f t="shared" si="66"/>
        <v>1.8672394304510065</v>
      </c>
      <c r="AR40" s="157">
        <f t="shared" si="66"/>
        <v>3.0775081161693092</v>
      </c>
      <c r="AS40" s="157">
        <f t="shared" si="66"/>
        <v>3.1734234355002373</v>
      </c>
      <c r="AT40" s="157">
        <f t="shared" si="66"/>
        <v>3.0922544640903604</v>
      </c>
      <c r="AU40" s="157">
        <f t="shared" si="66"/>
        <v>2.9933333802103839</v>
      </c>
      <c r="AV40" s="157">
        <f t="shared" si="66"/>
        <v>2.4409599211403106</v>
      </c>
      <c r="AW40" s="157">
        <f t="shared" si="66"/>
        <v>3.0553693343062638</v>
      </c>
      <c r="AX40" s="157">
        <f t="shared" si="66"/>
        <v>2.9890526462560034</v>
      </c>
      <c r="AY40" s="157">
        <f t="shared" si="66"/>
        <v>3.0440906927318663</v>
      </c>
      <c r="AZ40" s="157">
        <f t="shared" si="66"/>
        <v>2.8814276072156284</v>
      </c>
      <c r="BA40" s="157">
        <f t="shared" si="66"/>
        <v>2.9726921513406346</v>
      </c>
      <c r="BB40" s="157">
        <f t="shared" si="66"/>
        <v>2.9321947483873201</v>
      </c>
      <c r="BC40" s="157">
        <f t="shared" si="67"/>
        <v>3.0087227883416983</v>
      </c>
      <c r="BD40" s="157">
        <f t="shared" si="68"/>
        <v>2.9405904578318416</v>
      </c>
      <c r="BE40" s="157" t="str">
        <f t="shared" ref="BE40:BE41" si="69">IF(AL40="","",(AL40/R40)*10)</f>
        <v/>
      </c>
      <c r="BF40" s="52" t="str">
        <f t="shared" si="58"/>
        <v/>
      </c>
      <c r="BI40" s="105"/>
    </row>
    <row r="41" spans="1:61" ht="20.100000000000001" customHeight="1" thickBot="1">
      <c r="A41" s="415" t="str">
        <f>A19</f>
        <v>jan-jul</v>
      </c>
      <c r="B41" s="414">
        <f>SUM(B29:B35)</f>
        <v>847234.55999999994</v>
      </c>
      <c r="C41" s="168">
        <f t="shared" ref="C41:R41" si="70">SUM(C29:C35)</f>
        <v>952393.34</v>
      </c>
      <c r="D41" s="168">
        <f t="shared" si="70"/>
        <v>1008268.17</v>
      </c>
      <c r="E41" s="168">
        <f t="shared" si="70"/>
        <v>1003688.8300000001</v>
      </c>
      <c r="F41" s="168">
        <f t="shared" si="70"/>
        <v>795525.87999999989</v>
      </c>
      <c r="G41" s="168">
        <f t="shared" si="70"/>
        <v>801372.49999999988</v>
      </c>
      <c r="H41" s="168">
        <f t="shared" si="70"/>
        <v>940484.81999999983</v>
      </c>
      <c r="I41" s="168">
        <f t="shared" si="70"/>
        <v>900336.41</v>
      </c>
      <c r="J41" s="168">
        <f t="shared" si="70"/>
        <v>1001878.01</v>
      </c>
      <c r="K41" s="168">
        <f t="shared" si="70"/>
        <v>894867.41999999981</v>
      </c>
      <c r="L41" s="168">
        <f t="shared" si="70"/>
        <v>821793.62999999989</v>
      </c>
      <c r="M41" s="168">
        <f t="shared" si="70"/>
        <v>894297.92999999993</v>
      </c>
      <c r="N41" s="168">
        <f t="shared" si="70"/>
        <v>855904.32999999949</v>
      </c>
      <c r="O41" s="168">
        <f t="shared" si="70"/>
        <v>832009.60999999987</v>
      </c>
      <c r="P41" s="168">
        <f t="shared" si="70"/>
        <v>920121.95999999985</v>
      </c>
      <c r="Q41" s="168">
        <f t="shared" si="70"/>
        <v>915208.00000000012</v>
      </c>
      <c r="R41" s="169">
        <f t="shared" si="70"/>
        <v>740105.83999999973</v>
      </c>
      <c r="S41" s="61">
        <f t="shared" si="40"/>
        <v>-0.1913249884179338</v>
      </c>
      <c r="U41" s="109"/>
      <c r="V41" s="167">
        <f>SUM(V29:V35)</f>
        <v>201994.24299999996</v>
      </c>
      <c r="W41" s="168">
        <f t="shared" ref="W41:AL41" si="71">SUM(W29:W35)</f>
        <v>202220.37900000002</v>
      </c>
      <c r="X41" s="168">
        <f t="shared" si="71"/>
        <v>205977.98599999998</v>
      </c>
      <c r="Y41" s="168">
        <f t="shared" si="71"/>
        <v>213163.93999999994</v>
      </c>
      <c r="Z41" s="168">
        <f t="shared" si="71"/>
        <v>217069.87700000004</v>
      </c>
      <c r="AA41" s="168">
        <f t="shared" si="71"/>
        <v>222981.96499999997</v>
      </c>
      <c r="AB41" s="168">
        <f t="shared" si="71"/>
        <v>225058.27499999997</v>
      </c>
      <c r="AC41" s="168">
        <f t="shared" si="71"/>
        <v>228501.03399999993</v>
      </c>
      <c r="AD41" s="168">
        <f t="shared" si="71"/>
        <v>242400.71399999998</v>
      </c>
      <c r="AE41" s="168">
        <f t="shared" si="71"/>
        <v>241857.39199999996</v>
      </c>
      <c r="AF41" s="168">
        <f t="shared" si="71"/>
        <v>216287.30499999999</v>
      </c>
      <c r="AG41" s="168">
        <f t="shared" si="71"/>
        <v>244942.03500000003</v>
      </c>
      <c r="AH41" s="168">
        <f t="shared" si="71"/>
        <v>232315.90800000011</v>
      </c>
      <c r="AI41" s="168">
        <f t="shared" si="71"/>
        <v>227544.86</v>
      </c>
      <c r="AJ41" s="168">
        <f t="shared" si="71"/>
        <v>233279.52699999997</v>
      </c>
      <c r="AK41" s="168">
        <f t="shared" si="71"/>
        <v>233556.45600000006</v>
      </c>
      <c r="AL41" s="169">
        <f t="shared" si="71"/>
        <v>212766.06</v>
      </c>
      <c r="AM41" s="57">
        <f t="shared" si="59"/>
        <v>-8.9016575932287914E-2</v>
      </c>
      <c r="AO41" s="199">
        <f t="shared" si="65"/>
        <v>2.3841596239888982</v>
      </c>
      <c r="AP41" s="173">
        <f t="shared" si="65"/>
        <v>2.1232863619142908</v>
      </c>
      <c r="AQ41" s="173">
        <f t="shared" si="66"/>
        <v>2.0428889072239578</v>
      </c>
      <c r="AR41" s="173">
        <f t="shared" si="66"/>
        <v>2.1238050442386607</v>
      </c>
      <c r="AS41" s="173">
        <f t="shared" si="66"/>
        <v>2.7286337560759186</v>
      </c>
      <c r="AT41" s="173">
        <f t="shared" si="66"/>
        <v>2.7825008345058011</v>
      </c>
      <c r="AU41" s="173">
        <f t="shared" si="66"/>
        <v>2.393002738736389</v>
      </c>
      <c r="AV41" s="173">
        <f t="shared" si="66"/>
        <v>2.537951719624445</v>
      </c>
      <c r="AW41" s="173">
        <f t="shared" si="66"/>
        <v>2.4194633636085094</v>
      </c>
      <c r="AX41" s="173">
        <f t="shared" si="66"/>
        <v>2.7027175936296799</v>
      </c>
      <c r="AY41" s="173">
        <f t="shared" si="66"/>
        <v>2.6318931797998975</v>
      </c>
      <c r="AZ41" s="173">
        <f t="shared" si="66"/>
        <v>2.7389310293941982</v>
      </c>
      <c r="BA41" s="173">
        <f t="shared" si="66"/>
        <v>2.7142742460480394</v>
      </c>
      <c r="BB41" s="173">
        <f t="shared" si="66"/>
        <v>2.7348825934835057</v>
      </c>
      <c r="BC41" s="173">
        <f t="shared" si="67"/>
        <v>2.5353109385629709</v>
      </c>
      <c r="BD41" s="173">
        <f t="shared" si="68"/>
        <v>2.551949458483755</v>
      </c>
      <c r="BE41" s="173">
        <f t="shared" si="69"/>
        <v>2.8748058520927233</v>
      </c>
      <c r="BF41" s="57">
        <f t="shared" si="58"/>
        <v>0.12651363158296794</v>
      </c>
      <c r="BI41" s="105"/>
    </row>
    <row r="42" spans="1:61" ht="20.100000000000001" customHeight="1">
      <c r="A42" s="121" t="s">
        <v>84</v>
      </c>
      <c r="B42" s="117">
        <f>SUM(B29:B31)</f>
        <v>337442.86</v>
      </c>
      <c r="C42" s="154">
        <f>SUM(C29:C31)</f>
        <v>332800.42999999988</v>
      </c>
      <c r="D42" s="154">
        <f>SUM(D29:D31)</f>
        <v>434832.52999999991</v>
      </c>
      <c r="E42" s="154">
        <f t="shared" ref="E42:N42" si="72">SUM(E29:E31)</f>
        <v>397992.19999999995</v>
      </c>
      <c r="F42" s="154">
        <f t="shared" si="72"/>
        <v>320914.02999999997</v>
      </c>
      <c r="G42" s="154">
        <f t="shared" si="72"/>
        <v>319240.09999999998</v>
      </c>
      <c r="H42" s="154">
        <f t="shared" si="72"/>
        <v>375788.15999999986</v>
      </c>
      <c r="I42" s="154">
        <f t="shared" si="72"/>
        <v>329821.17</v>
      </c>
      <c r="J42" s="154">
        <f t="shared" si="72"/>
        <v>409296.98</v>
      </c>
      <c r="K42" s="154">
        <f t="shared" si="72"/>
        <v>362582.60999999987</v>
      </c>
      <c r="L42" s="154">
        <f t="shared" si="72"/>
        <v>323969.94999999995</v>
      </c>
      <c r="M42" s="154">
        <f t="shared" si="72"/>
        <v>371518.00999999989</v>
      </c>
      <c r="N42" s="154">
        <f t="shared" si="72"/>
        <v>343792.48999999976</v>
      </c>
      <c r="O42" s="154">
        <f t="shared" ref="O42:P42" si="73">SUM(O29:O31)</f>
        <v>334600.13999999996</v>
      </c>
      <c r="P42" s="154">
        <f t="shared" si="73"/>
        <v>351994.4</v>
      </c>
      <c r="Q42" s="154">
        <f>IF(Q31="","",SUM(Q29:Q31))</f>
        <v>372200.05999999994</v>
      </c>
      <c r="R42" s="154">
        <f>IF(R31="","",SUM(R29:R31))</f>
        <v>304880.86999999994</v>
      </c>
      <c r="S42" s="61">
        <f t="shared" si="40"/>
        <v>-0.18086829432536902</v>
      </c>
      <c r="U42" s="108" t="s">
        <v>84</v>
      </c>
      <c r="V42" s="19">
        <f>SUM(V29:V31)</f>
        <v>82216.569999999963</v>
      </c>
      <c r="W42" s="154">
        <f>SUM(W29:W31)</f>
        <v>78766.856</v>
      </c>
      <c r="X42" s="154">
        <f>SUM(X29:X31)</f>
        <v>86315.356999999989</v>
      </c>
      <c r="Y42" s="154">
        <f t="shared" ref="Y42:AI42" si="74">SUM(Y29:Y31)</f>
        <v>84446.709999999992</v>
      </c>
      <c r="Z42" s="154">
        <f t="shared" si="74"/>
        <v>88812.746000000028</v>
      </c>
      <c r="AA42" s="154">
        <f t="shared" si="74"/>
        <v>88470.203999999969</v>
      </c>
      <c r="AB42" s="154">
        <f t="shared" si="74"/>
        <v>91011.791000000027</v>
      </c>
      <c r="AC42" s="154">
        <f t="shared" si="74"/>
        <v>89366.013999999952</v>
      </c>
      <c r="AD42" s="154">
        <f t="shared" si="74"/>
        <v>99643.168000000005</v>
      </c>
      <c r="AE42" s="154">
        <f t="shared" si="74"/>
        <v>99340.117999999988</v>
      </c>
      <c r="AF42" s="154">
        <f t="shared" si="74"/>
        <v>86053.720000000016</v>
      </c>
      <c r="AG42" s="154">
        <f t="shared" si="74"/>
        <v>101509.05600000001</v>
      </c>
      <c r="AH42" s="154">
        <f t="shared" si="74"/>
        <v>96896.077000000048</v>
      </c>
      <c r="AI42" s="154">
        <f t="shared" si="74"/>
        <v>93756.756999999998</v>
      </c>
      <c r="AJ42" s="154">
        <f t="shared" ref="AJ42" si="75">SUM(AJ29:AJ31)</f>
        <v>95196.73199999996</v>
      </c>
      <c r="AK42" s="154">
        <f t="shared" ref="AK42" si="76">SUM(AK29:AK31)</f>
        <v>94735.111000000004</v>
      </c>
      <c r="AL42" s="154">
        <f>IF(AL31="","",SUM(AL29:AL31))</f>
        <v>88095.813999999984</v>
      </c>
      <c r="AM42" s="52">
        <f t="shared" si="59"/>
        <v>-7.0082748939830977E-2</v>
      </c>
      <c r="AO42" s="197">
        <f t="shared" si="65"/>
        <v>2.4364590200545351</v>
      </c>
      <c r="AP42" s="156">
        <f t="shared" si="65"/>
        <v>2.3667894900255999</v>
      </c>
      <c r="AQ42" s="156">
        <f t="shared" ref="AQ42:BB44" si="77">(X42/D42)*10</f>
        <v>1.9850252923809542</v>
      </c>
      <c r="AR42" s="156">
        <f t="shared" si="77"/>
        <v>2.1218182165379122</v>
      </c>
      <c r="AS42" s="156">
        <f t="shared" si="77"/>
        <v>2.7674934000236773</v>
      </c>
      <c r="AT42" s="156">
        <f t="shared" si="77"/>
        <v>2.7712747865947911</v>
      </c>
      <c r="AU42" s="156">
        <f t="shared" si="77"/>
        <v>2.4218908599994227</v>
      </c>
      <c r="AV42" s="156">
        <f t="shared" si="77"/>
        <v>2.7095293488892769</v>
      </c>
      <c r="AW42" s="156">
        <f t="shared" si="77"/>
        <v>2.4344955587016552</v>
      </c>
      <c r="AX42" s="156">
        <f t="shared" si="77"/>
        <v>2.7397926778672597</v>
      </c>
      <c r="AY42" s="156">
        <f t="shared" si="77"/>
        <v>2.6562253690504329</v>
      </c>
      <c r="AZ42" s="156">
        <f t="shared" si="77"/>
        <v>2.7322782009948869</v>
      </c>
      <c r="BA42" s="156">
        <f t="shared" si="77"/>
        <v>2.8184465867768118</v>
      </c>
      <c r="BB42" s="156">
        <f t="shared" si="77"/>
        <v>2.8020537289673579</v>
      </c>
      <c r="BC42" s="156">
        <f t="shared" ref="BC42:BC44" si="78">(AJ42/P42)*10</f>
        <v>2.7044956397033575</v>
      </c>
      <c r="BD42" s="156">
        <f t="shared" ref="BD42:BE44" si="79">(AK42/Q42)*10</f>
        <v>2.5452739314442892</v>
      </c>
      <c r="BE42" s="156">
        <f t="shared" si="79"/>
        <v>2.8895159607751051</v>
      </c>
      <c r="BF42" s="52">
        <f t="shared" si="58"/>
        <v>0.13524753665138092</v>
      </c>
      <c r="BI42" s="105"/>
    </row>
    <row r="43" spans="1:61" ht="20.100000000000001" customHeight="1">
      <c r="A43" s="121" t="s">
        <v>85</v>
      </c>
      <c r="B43" s="117">
        <f>SUM(B32:B34)</f>
        <v>382397.61999999994</v>
      </c>
      <c r="C43" s="154">
        <f>SUM(C32:C34)</f>
        <v>466419.70999999996</v>
      </c>
      <c r="D43" s="154">
        <f>SUM(D32:D34)</f>
        <v>416251.13000000024</v>
      </c>
      <c r="E43" s="154">
        <f t="shared" ref="E43:N43" si="80">SUM(E32:E34)</f>
        <v>452362.07000000007</v>
      </c>
      <c r="F43" s="154">
        <f t="shared" si="80"/>
        <v>346745.78999999992</v>
      </c>
      <c r="G43" s="154">
        <f t="shared" si="80"/>
        <v>356512.32999999996</v>
      </c>
      <c r="H43" s="154">
        <f t="shared" si="80"/>
        <v>427716.65999999992</v>
      </c>
      <c r="I43" s="154">
        <f t="shared" si="80"/>
        <v>426590.23</v>
      </c>
      <c r="J43" s="154">
        <f t="shared" si="80"/>
        <v>454858.03</v>
      </c>
      <c r="K43" s="154">
        <f t="shared" si="80"/>
        <v>390784.71999999991</v>
      </c>
      <c r="L43" s="154">
        <f t="shared" si="80"/>
        <v>348578.50999999989</v>
      </c>
      <c r="M43" s="154">
        <f t="shared" si="80"/>
        <v>402799.82999999984</v>
      </c>
      <c r="N43" s="154">
        <f t="shared" si="80"/>
        <v>382135.83999999968</v>
      </c>
      <c r="O43" s="154">
        <f t="shared" ref="O43:P43" si="81">SUM(O32:O34)</f>
        <v>373424.61999999994</v>
      </c>
      <c r="P43" s="154">
        <f t="shared" si="81"/>
        <v>436639.18999999994</v>
      </c>
      <c r="Q43" s="154">
        <f>IF(Q34="","",SUM(Q32:Q34))</f>
        <v>425328.49000000011</v>
      </c>
      <c r="R43" s="154">
        <f>IF(R34="","",SUM(R32:R34))</f>
        <v>319998.31999999989</v>
      </c>
      <c r="S43" s="52">
        <f t="shared" si="40"/>
        <v>-0.24764428547920736</v>
      </c>
      <c r="U43" s="109" t="s">
        <v>85</v>
      </c>
      <c r="V43" s="19">
        <f>SUM(V32:V34)</f>
        <v>86998.260999999969</v>
      </c>
      <c r="W43" s="154">
        <f>SUM(W32:W34)</f>
        <v>91054.148000000016</v>
      </c>
      <c r="X43" s="154">
        <f>SUM(X32:X34)</f>
        <v>86989.97</v>
      </c>
      <c r="Y43" s="154">
        <f t="shared" ref="Y43:AH43" si="82">SUM(Y32:Y34)</f>
        <v>94857.412999999986</v>
      </c>
      <c r="Z43" s="154">
        <f t="shared" si="82"/>
        <v>91989.164000000033</v>
      </c>
      <c r="AA43" s="154">
        <f t="shared" si="82"/>
        <v>97881.056000000011</v>
      </c>
      <c r="AB43" s="154">
        <f t="shared" si="82"/>
        <v>97771.116999999969</v>
      </c>
      <c r="AC43" s="154">
        <f t="shared" si="82"/>
        <v>103996.73799999995</v>
      </c>
      <c r="AD43" s="154">
        <f t="shared" si="82"/>
        <v>107258.03199999998</v>
      </c>
      <c r="AE43" s="154">
        <f t="shared" si="82"/>
        <v>100592.079</v>
      </c>
      <c r="AF43" s="154">
        <f t="shared" si="82"/>
        <v>90380.885999999999</v>
      </c>
      <c r="AG43" s="154">
        <f t="shared" si="82"/>
        <v>108425.69100000005</v>
      </c>
      <c r="AH43" s="154">
        <f t="shared" si="82"/>
        <v>101593.97400000006</v>
      </c>
      <c r="AI43" s="154">
        <f t="shared" ref="AI43:AJ43" si="83">SUM(AI32:AI34)</f>
        <v>100442.45000000004</v>
      </c>
      <c r="AJ43" s="154">
        <f t="shared" si="83"/>
        <v>104216.24200000004</v>
      </c>
      <c r="AK43" s="154">
        <f t="shared" ref="AK43" si="84">SUM(AK32:AK34)</f>
        <v>105944.57900000004</v>
      </c>
      <c r="AL43" s="154">
        <f>IF(AL34="","",SUM(AL32:AL34))</f>
        <v>91467.887000000046</v>
      </c>
      <c r="AM43" s="52">
        <f t="shared" si="59"/>
        <v>-0.13664400893980608</v>
      </c>
      <c r="AO43" s="198">
        <f t="shared" si="65"/>
        <v>2.2750732862824821</v>
      </c>
      <c r="AP43" s="157">
        <f t="shared" si="65"/>
        <v>1.9521934010893327</v>
      </c>
      <c r="AQ43" s="157">
        <f t="shared" si="77"/>
        <v>2.0898434558003469</v>
      </c>
      <c r="AR43" s="157">
        <f t="shared" si="77"/>
        <v>2.0969356029341712</v>
      </c>
      <c r="AS43" s="157">
        <f t="shared" si="77"/>
        <v>2.6529280715996597</v>
      </c>
      <c r="AT43" s="157">
        <f t="shared" si="77"/>
        <v>2.7455167118623924</v>
      </c>
      <c r="AU43" s="157">
        <f t="shared" si="77"/>
        <v>2.2858851698692302</v>
      </c>
      <c r="AV43" s="157">
        <f t="shared" si="77"/>
        <v>2.4378602857360319</v>
      </c>
      <c r="AW43" s="157">
        <f t="shared" si="77"/>
        <v>2.3580551496474618</v>
      </c>
      <c r="AX43" s="157">
        <f t="shared" si="77"/>
        <v>2.5741047142273121</v>
      </c>
      <c r="AY43" s="157">
        <f t="shared" si="77"/>
        <v>2.5928415954270969</v>
      </c>
      <c r="AZ43" s="157">
        <f t="shared" si="77"/>
        <v>2.6918008133220934</v>
      </c>
      <c r="BA43" s="157">
        <f t="shared" si="77"/>
        <v>2.6585827176011585</v>
      </c>
      <c r="BB43" s="157">
        <f t="shared" si="77"/>
        <v>2.6897650722654562</v>
      </c>
      <c r="BC43" s="157">
        <f t="shared" si="78"/>
        <v>2.3867816812320499</v>
      </c>
      <c r="BD43" s="157">
        <f t="shared" si="79"/>
        <v>2.4908883719498784</v>
      </c>
      <c r="BE43" s="157">
        <f t="shared" si="79"/>
        <v>2.8583864752789978</v>
      </c>
      <c r="BF43" s="52">
        <f t="shared" si="58"/>
        <v>0.14753696210056985</v>
      </c>
      <c r="BI43" s="105"/>
    </row>
    <row r="44" spans="1:61" ht="20.100000000000001" customHeight="1">
      <c r="A44" s="121" t="s">
        <v>86</v>
      </c>
      <c r="B44" s="117">
        <f>SUM(B35:B37)</f>
        <v>350097.77999999997</v>
      </c>
      <c r="C44" s="154">
        <f>SUM(C35:C37)</f>
        <v>402574.6700000001</v>
      </c>
      <c r="D44" s="154">
        <f>SUM(D35:D37)</f>
        <v>433753.65999999992</v>
      </c>
      <c r="E44" s="154">
        <f t="shared" ref="E44:N44" si="85">SUM(E35:E37)</f>
        <v>380039.47999999986</v>
      </c>
      <c r="F44" s="154">
        <f t="shared" si="85"/>
        <v>326934.71000000002</v>
      </c>
      <c r="G44" s="154">
        <f t="shared" si="85"/>
        <v>312275.05999999988</v>
      </c>
      <c r="H44" s="154">
        <f t="shared" si="85"/>
        <v>397927.66000000009</v>
      </c>
      <c r="I44" s="154">
        <f t="shared" si="85"/>
        <v>401306.53999999992</v>
      </c>
      <c r="J44" s="154">
        <f t="shared" si="85"/>
        <v>370175.25</v>
      </c>
      <c r="K44" s="154">
        <f t="shared" si="85"/>
        <v>378308.29999999981</v>
      </c>
      <c r="L44" s="154">
        <f t="shared" si="85"/>
        <v>363918.54</v>
      </c>
      <c r="M44" s="154">
        <f t="shared" si="85"/>
        <v>337143.84999999986</v>
      </c>
      <c r="N44" s="154">
        <f t="shared" si="85"/>
        <v>356836.42999999993</v>
      </c>
      <c r="O44" s="154">
        <f t="shared" ref="O44:P44" si="86">SUM(O35:O37)</f>
        <v>341381.28999999969</v>
      </c>
      <c r="P44" s="154">
        <f t="shared" si="86"/>
        <v>342306.42999999993</v>
      </c>
      <c r="Q44" s="154">
        <f>IF(Q37="","",SUM(Q35:Q37))</f>
        <v>323818.44999999984</v>
      </c>
      <c r="R44" s="154" t="str">
        <f>IF(R37="","",SUM(R35:R37))</f>
        <v/>
      </c>
      <c r="S44" s="52" t="str">
        <f t="shared" si="40"/>
        <v/>
      </c>
      <c r="U44" s="109" t="s">
        <v>86</v>
      </c>
      <c r="V44" s="19">
        <f>SUM(V35:V37)</f>
        <v>91499.962999999989</v>
      </c>
      <c r="W44" s="154">
        <f>SUM(W35:W37)</f>
        <v>94301.094000000012</v>
      </c>
      <c r="X44" s="154">
        <f>SUM(X35:X37)</f>
        <v>95143.493000000002</v>
      </c>
      <c r="Y44" s="154">
        <f t="shared" ref="Y44:AH44" si="87">SUM(Y35:Y37)</f>
        <v>95010.713999999993</v>
      </c>
      <c r="Z44" s="154">
        <f t="shared" si="87"/>
        <v>96933.330000000016</v>
      </c>
      <c r="AA44" s="154">
        <f t="shared" si="87"/>
        <v>97029.099999999919</v>
      </c>
      <c r="AB44" s="154">
        <f t="shared" si="87"/>
        <v>103464.25199999993</v>
      </c>
      <c r="AC44" s="154">
        <f t="shared" si="87"/>
        <v>101256.62400000007</v>
      </c>
      <c r="AD44" s="154">
        <f t="shared" si="87"/>
        <v>103099.24100000001</v>
      </c>
      <c r="AE44" s="154">
        <f t="shared" si="87"/>
        <v>114633.18400000001</v>
      </c>
      <c r="AF44" s="154">
        <f t="shared" si="87"/>
        <v>101186.17999999993</v>
      </c>
      <c r="AG44" s="154">
        <f t="shared" si="87"/>
        <v>99045.043999999994</v>
      </c>
      <c r="AH44" s="154">
        <f t="shared" si="87"/>
        <v>99499.376000000018</v>
      </c>
      <c r="AI44" s="154">
        <f t="shared" ref="AI44:AJ44" si="88">SUM(AI35:AI37)</f>
        <v>95205.426000000007</v>
      </c>
      <c r="AJ44" s="154">
        <f t="shared" si="88"/>
        <v>93204.969999999958</v>
      </c>
      <c r="AK44" s="154">
        <f t="shared" ref="AK44" si="89">SUM(AK35:AK37)</f>
        <v>92301.940999999963</v>
      </c>
      <c r="AL44" s="154">
        <f>IF(AL35="","",SUM(AL33:AL35))</f>
        <v>91218.782000000021</v>
      </c>
      <c r="AM44" s="52">
        <f t="shared" si="59"/>
        <v>-1.1734953656066039E-2</v>
      </c>
      <c r="AO44" s="198">
        <f t="shared" si="65"/>
        <v>2.613554504687233</v>
      </c>
      <c r="AP44" s="157">
        <f t="shared" si="65"/>
        <v>2.3424497621770386</v>
      </c>
      <c r="AQ44" s="157">
        <f t="shared" si="77"/>
        <v>2.1934914163029777</v>
      </c>
      <c r="AR44" s="157">
        <f t="shared" si="77"/>
        <v>2.5000222082189993</v>
      </c>
      <c r="AS44" s="157">
        <f t="shared" si="77"/>
        <v>2.9649140037776966</v>
      </c>
      <c r="AT44" s="157">
        <f t="shared" si="77"/>
        <v>3.1071677642140223</v>
      </c>
      <c r="AU44" s="157">
        <f t="shared" si="77"/>
        <v>2.6000769084511473</v>
      </c>
      <c r="AV44" s="157">
        <f t="shared" si="77"/>
        <v>2.5231740305054604</v>
      </c>
      <c r="AW44" s="157">
        <f t="shared" si="77"/>
        <v>2.7851467919586739</v>
      </c>
      <c r="AX44" s="157">
        <f t="shared" si="77"/>
        <v>3.0301524973150222</v>
      </c>
      <c r="AY44" s="157">
        <f t="shared" si="77"/>
        <v>2.780462352921067</v>
      </c>
      <c r="AZ44" s="157">
        <f t="shared" si="77"/>
        <v>2.9377680773355359</v>
      </c>
      <c r="BA44" s="157">
        <f t="shared" si="77"/>
        <v>2.7883749425472066</v>
      </c>
      <c r="BB44" s="157">
        <f t="shared" si="77"/>
        <v>2.7888296397263042</v>
      </c>
      <c r="BC44" s="157">
        <f t="shared" si="78"/>
        <v>2.7228518611233792</v>
      </c>
      <c r="BD44" s="157">
        <f t="shared" si="79"/>
        <v>2.8504225438667872</v>
      </c>
      <c r="BE44" s="157"/>
      <c r="BF44" s="52" t="str">
        <f t="shared" si="58"/>
        <v/>
      </c>
      <c r="BI44" s="105"/>
    </row>
    <row r="45" spans="1:61" ht="20.100000000000001" customHeight="1" thickBot="1">
      <c r="A45" s="122" t="s">
        <v>87</v>
      </c>
      <c r="B45" s="196">
        <f>SUM(B38:B40)</f>
        <v>427021.0799999999</v>
      </c>
      <c r="C45" s="155">
        <f>SUM(C38:C40)</f>
        <v>480037.80000000005</v>
      </c>
      <c r="D45" s="155">
        <f>IF(D40="","",SUM(D38:D40))</f>
        <v>581834.22999999986</v>
      </c>
      <c r="E45" s="155">
        <f t="shared" ref="E45:N45" si="90">IF(E40="","",SUM(E38:E40))</f>
        <v>407657.96999999974</v>
      </c>
      <c r="F45" s="155">
        <f t="shared" si="90"/>
        <v>389896.20999999979</v>
      </c>
      <c r="G45" s="155">
        <f t="shared" si="90"/>
        <v>414494.53</v>
      </c>
      <c r="H45" s="155">
        <f t="shared" si="90"/>
        <v>445352.96000000014</v>
      </c>
      <c r="I45" s="155">
        <f t="shared" si="90"/>
        <v>520911.64999999973</v>
      </c>
      <c r="J45" s="155">
        <f t="shared" si="90"/>
        <v>447178.6</v>
      </c>
      <c r="K45" s="155">
        <f t="shared" si="90"/>
        <v>436294.14999999967</v>
      </c>
      <c r="L45" s="155">
        <f t="shared" si="90"/>
        <v>375280.25999999972</v>
      </c>
      <c r="M45" s="155">
        <f t="shared" si="90"/>
        <v>397265.69</v>
      </c>
      <c r="N45" s="155">
        <f t="shared" si="90"/>
        <v>385842.90000000014</v>
      </c>
      <c r="O45" s="155">
        <f t="shared" ref="O45:P45" si="91">IF(O40="","",SUM(O38:O40))</f>
        <v>363345.98999999987</v>
      </c>
      <c r="P45" s="155">
        <f t="shared" si="91"/>
        <v>359538.72999999975</v>
      </c>
      <c r="Q45" s="155">
        <f>IF(Q40="","",SUM(Q38:Q40))</f>
        <v>349497.8299999999</v>
      </c>
      <c r="R45" s="155" t="str">
        <f>IF(R40="","",SUM(R38:R40))</f>
        <v/>
      </c>
      <c r="S45" s="55" t="str">
        <f t="shared" si="40"/>
        <v/>
      </c>
      <c r="U45" s="110" t="s">
        <v>87</v>
      </c>
      <c r="V45" s="21">
        <f>SUM(V38:V40)</f>
        <v>125441.85800000001</v>
      </c>
      <c r="W45" s="155">
        <f>SUM(W38:W40)</f>
        <v>126865.47399999999</v>
      </c>
      <c r="X45" s="155">
        <f>IF(X40="","",SUM(X38:X40))</f>
        <v>137614.27400000003</v>
      </c>
      <c r="Y45" s="155">
        <f t="shared" ref="Y45:AH45" si="92">IF(Y40="","",SUM(Y38:Y40))</f>
        <v>133283.21699999986</v>
      </c>
      <c r="Z45" s="155">
        <f t="shared" si="92"/>
        <v>129217.92900000005</v>
      </c>
      <c r="AA45" s="155">
        <f t="shared" si="92"/>
        <v>138507.0309999999</v>
      </c>
      <c r="AB45" s="155">
        <f t="shared" si="92"/>
        <v>139017.64100000003</v>
      </c>
      <c r="AC45" s="155">
        <f t="shared" si="92"/>
        <v>147745.076</v>
      </c>
      <c r="AD45" s="155">
        <f t="shared" si="92"/>
        <v>144201.65400000001</v>
      </c>
      <c r="AE45" s="155">
        <f t="shared" si="92"/>
        <v>140364.57099999997</v>
      </c>
      <c r="AF45" s="155">
        <f t="shared" si="92"/>
        <v>116333.356</v>
      </c>
      <c r="AG45" s="155">
        <f t="shared" si="92"/>
        <v>120666.09900000007</v>
      </c>
      <c r="AH45" s="155">
        <f t="shared" si="92"/>
        <v>120177.06300000002</v>
      </c>
      <c r="AI45" s="155">
        <f t="shared" ref="AI45:AJ45" si="93">IF(AI40="","",SUM(AI38:AI40))</f>
        <v>115007.01299999995</v>
      </c>
      <c r="AJ45" s="155">
        <f t="shared" si="93"/>
        <v>113703.56500000005</v>
      </c>
      <c r="AK45" s="155">
        <f t="shared" ref="AK45:AL45" si="94">IF(AK40="","",SUM(AK38:AK40))</f>
        <v>107997.16899999997</v>
      </c>
      <c r="AL45" s="155" t="str">
        <f t="shared" si="94"/>
        <v/>
      </c>
      <c r="AM45" s="55" t="str">
        <f t="shared" si="59"/>
        <v/>
      </c>
      <c r="AO45" s="200">
        <f t="shared" si="65"/>
        <v>2.9376034082439215</v>
      </c>
      <c r="AP45" s="158">
        <f t="shared" si="65"/>
        <v>2.642822586054681</v>
      </c>
      <c r="AQ45" s="158">
        <f t="shared" ref="AQ45:BB45" si="95">IF(X40="","",(X45/D45)*10)</f>
        <v>2.3651800960558829</v>
      </c>
      <c r="AR45" s="158">
        <f t="shared" si="95"/>
        <v>3.2694863539648189</v>
      </c>
      <c r="AS45" s="158">
        <f t="shared" si="95"/>
        <v>3.3141622228130947</v>
      </c>
      <c r="AT45" s="158">
        <f t="shared" si="95"/>
        <v>3.3415888745262787</v>
      </c>
      <c r="AU45" s="158">
        <f t="shared" si="95"/>
        <v>3.1215160442629593</v>
      </c>
      <c r="AV45" s="158">
        <f t="shared" si="95"/>
        <v>2.8362789736032989</v>
      </c>
      <c r="AW45" s="158">
        <f t="shared" si="95"/>
        <v>3.2246993483140747</v>
      </c>
      <c r="AX45" s="158">
        <f t="shared" si="95"/>
        <v>3.2172003910664415</v>
      </c>
      <c r="AY45" s="158">
        <f t="shared" si="95"/>
        <v>3.0999060808580792</v>
      </c>
      <c r="AZ45" s="158">
        <f t="shared" si="95"/>
        <v>3.0374155643795984</v>
      </c>
      <c r="BA45" s="158">
        <f t="shared" si="95"/>
        <v>3.1146630662375796</v>
      </c>
      <c r="BB45" s="158">
        <f t="shared" si="95"/>
        <v>3.1652203730114099</v>
      </c>
      <c r="BC45" s="158">
        <f t="shared" ref="BC45" si="96">IF(AJ40="","",(AJ45/P45)*10)</f>
        <v>3.162484470031925</v>
      </c>
      <c r="BD45" s="158">
        <f t="shared" ref="BD45:BE45" si="97">IF(AK40="","",(AK45/Q45)*10)</f>
        <v>3.0900669397575369</v>
      </c>
      <c r="BE45" s="158" t="str">
        <f t="shared" si="97"/>
        <v/>
      </c>
      <c r="BF45" s="55" t="str">
        <f t="shared" si="58"/>
        <v/>
      </c>
      <c r="BI45" s="105"/>
    </row>
    <row r="46" spans="1:61"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BI46" s="105"/>
    </row>
    <row r="47" spans="1:61" ht="15.75" thickBot="1">
      <c r="S47" s="107" t="s">
        <v>1</v>
      </c>
      <c r="AM47" s="286">
        <v>1000</v>
      </c>
      <c r="BF47" s="286" t="s">
        <v>46</v>
      </c>
      <c r="BI47" s="105"/>
    </row>
    <row r="48" spans="1:61" ht="20.100000000000001" customHeight="1">
      <c r="A48" s="466" t="s">
        <v>15</v>
      </c>
      <c r="B48" s="468" t="s">
        <v>71</v>
      </c>
      <c r="C48" s="462"/>
      <c r="D48" s="462"/>
      <c r="E48" s="462"/>
      <c r="F48" s="462"/>
      <c r="G48" s="462"/>
      <c r="H48" s="462"/>
      <c r="I48" s="462"/>
      <c r="J48" s="462"/>
      <c r="K48" s="462"/>
      <c r="L48" s="462"/>
      <c r="M48" s="462"/>
      <c r="N48" s="462"/>
      <c r="O48" s="462"/>
      <c r="P48" s="462"/>
      <c r="Q48" s="462"/>
      <c r="R48" s="462"/>
      <c r="S48" s="464" t="s">
        <v>149</v>
      </c>
      <c r="U48" s="469" t="s">
        <v>3</v>
      </c>
      <c r="V48" s="461" t="s">
        <v>71</v>
      </c>
      <c r="W48" s="462"/>
      <c r="X48" s="462"/>
      <c r="Y48" s="462"/>
      <c r="Z48" s="462"/>
      <c r="AA48" s="462"/>
      <c r="AB48" s="462"/>
      <c r="AC48" s="462"/>
      <c r="AD48" s="462"/>
      <c r="AE48" s="462"/>
      <c r="AF48" s="462"/>
      <c r="AG48" s="462"/>
      <c r="AH48" s="462"/>
      <c r="AI48" s="462"/>
      <c r="AJ48" s="462"/>
      <c r="AK48" s="462"/>
      <c r="AL48" s="463"/>
      <c r="AM48" s="464" t="s">
        <v>149</v>
      </c>
      <c r="AO48" s="461" t="s">
        <v>71</v>
      </c>
      <c r="AP48" s="462"/>
      <c r="AQ48" s="462"/>
      <c r="AR48" s="462"/>
      <c r="AS48" s="462"/>
      <c r="AT48" s="462"/>
      <c r="AU48" s="462"/>
      <c r="AV48" s="462"/>
      <c r="AW48" s="462"/>
      <c r="AX48" s="462"/>
      <c r="AY48" s="462"/>
      <c r="AZ48" s="462"/>
      <c r="BA48" s="462"/>
      <c r="BB48" s="462"/>
      <c r="BC48" s="462"/>
      <c r="BD48" s="462"/>
      <c r="BE48" s="463"/>
      <c r="BF48" s="464" t="str">
        <f>AM48</f>
        <v>D       2026/2025</v>
      </c>
      <c r="BI48" s="105"/>
    </row>
    <row r="49" spans="1:61" ht="20.100000000000001" customHeight="1" thickBot="1">
      <c r="A49" s="467"/>
      <c r="B49" s="99">
        <v>2010</v>
      </c>
      <c r="C49" s="135">
        <v>2011</v>
      </c>
      <c r="D49" s="135">
        <v>2012</v>
      </c>
      <c r="E49" s="135">
        <v>2013</v>
      </c>
      <c r="F49" s="135">
        <v>2014</v>
      </c>
      <c r="G49" s="135">
        <v>2015</v>
      </c>
      <c r="H49" s="135">
        <v>2016</v>
      </c>
      <c r="I49" s="135">
        <v>2017</v>
      </c>
      <c r="J49" s="135">
        <v>2018</v>
      </c>
      <c r="K49" s="262">
        <v>2019</v>
      </c>
      <c r="L49" s="262">
        <v>2020</v>
      </c>
      <c r="M49" s="262">
        <v>2021</v>
      </c>
      <c r="N49" s="262">
        <v>2022</v>
      </c>
      <c r="O49" s="262">
        <v>2023</v>
      </c>
      <c r="P49" s="262">
        <v>2024</v>
      </c>
      <c r="Q49" s="262">
        <v>2025</v>
      </c>
      <c r="R49" s="262">
        <v>2026</v>
      </c>
      <c r="S49" s="465"/>
      <c r="U49" s="470"/>
      <c r="V49" s="25">
        <v>2010</v>
      </c>
      <c r="W49" s="135">
        <v>2011</v>
      </c>
      <c r="X49" s="135">
        <v>2012</v>
      </c>
      <c r="Y49" s="135">
        <v>2013</v>
      </c>
      <c r="Z49" s="135">
        <v>2014</v>
      </c>
      <c r="AA49" s="135">
        <v>2015</v>
      </c>
      <c r="AB49" s="135">
        <v>2016</v>
      </c>
      <c r="AC49" s="135">
        <v>2017</v>
      </c>
      <c r="AD49" s="135">
        <v>2018</v>
      </c>
      <c r="AE49" s="135">
        <v>2019</v>
      </c>
      <c r="AF49" s="135">
        <v>2020</v>
      </c>
      <c r="AG49" s="135">
        <v>2021</v>
      </c>
      <c r="AH49" s="135">
        <v>2022</v>
      </c>
      <c r="AI49" s="135">
        <v>2023</v>
      </c>
      <c r="AJ49" s="135">
        <v>2024</v>
      </c>
      <c r="AK49" s="135">
        <v>2025</v>
      </c>
      <c r="AL49" s="133">
        <v>2026</v>
      </c>
      <c r="AM49" s="465"/>
      <c r="AO49" s="25">
        <v>2010</v>
      </c>
      <c r="AP49" s="135">
        <v>2011</v>
      </c>
      <c r="AQ49" s="135">
        <v>2012</v>
      </c>
      <c r="AR49" s="135">
        <v>2013</v>
      </c>
      <c r="AS49" s="135">
        <v>2014</v>
      </c>
      <c r="AT49" s="135">
        <v>2015</v>
      </c>
      <c r="AU49" s="135">
        <v>2017</v>
      </c>
      <c r="AV49" s="135">
        <v>2017</v>
      </c>
      <c r="AW49" s="135">
        <v>2018</v>
      </c>
      <c r="AX49" s="135">
        <v>2019</v>
      </c>
      <c r="AY49" s="135">
        <v>2020</v>
      </c>
      <c r="AZ49" s="135">
        <v>2021</v>
      </c>
      <c r="BA49" s="135">
        <v>2022</v>
      </c>
      <c r="BB49" s="135">
        <v>2023</v>
      </c>
      <c r="BC49" s="135">
        <v>2024</v>
      </c>
      <c r="BD49" s="135">
        <v>2025</v>
      </c>
      <c r="BE49" s="133">
        <v>2026</v>
      </c>
      <c r="BF49" s="465"/>
      <c r="BI49" s="105"/>
    </row>
    <row r="50" spans="1:61" ht="3" customHeight="1" thickBot="1">
      <c r="A50" s="288" t="s">
        <v>89</v>
      </c>
      <c r="B50" s="287"/>
      <c r="C50" s="287"/>
      <c r="D50" s="287"/>
      <c r="E50" s="287"/>
      <c r="F50" s="287"/>
      <c r="G50" s="287"/>
      <c r="H50" s="287"/>
      <c r="I50" s="287"/>
      <c r="J50" s="292"/>
      <c r="K50" s="287"/>
      <c r="L50" s="287"/>
      <c r="M50" s="287"/>
      <c r="N50" s="287"/>
      <c r="O50" s="287"/>
      <c r="P50" s="287"/>
      <c r="Q50" s="287"/>
      <c r="R50" s="287"/>
      <c r="S50" s="289"/>
      <c r="U50" s="288"/>
      <c r="V50" s="290">
        <v>2010</v>
      </c>
      <c r="W50" s="290">
        <v>2011</v>
      </c>
      <c r="X50" s="290">
        <v>2012</v>
      </c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290"/>
      <c r="AM50" s="291"/>
      <c r="AO50" s="290"/>
      <c r="AP50" s="290"/>
      <c r="AQ50" s="290"/>
      <c r="AR50" s="290"/>
      <c r="AS50" s="290"/>
      <c r="AT50" s="290"/>
      <c r="AU50" s="290"/>
      <c r="AV50" s="290"/>
      <c r="AW50" s="290"/>
      <c r="AX50" s="290"/>
      <c r="AY50" s="290"/>
      <c r="AZ50" s="290"/>
      <c r="BA50" s="290"/>
      <c r="BB50" s="290"/>
      <c r="BC50" s="290"/>
      <c r="BD50" s="290"/>
      <c r="BE50" s="290"/>
      <c r="BF50" s="289"/>
      <c r="BI50" s="105"/>
    </row>
    <row r="51" spans="1:61" ht="20.100000000000001" customHeight="1">
      <c r="A51" s="120" t="s">
        <v>72</v>
      </c>
      <c r="B51" s="115">
        <v>77038.130000000048</v>
      </c>
      <c r="C51" s="153">
        <v>75617.27</v>
      </c>
      <c r="D51" s="153">
        <v>113844.10000000002</v>
      </c>
      <c r="E51" s="153">
        <v>93610.949999999983</v>
      </c>
      <c r="F51" s="153">
        <v>94388.039999999921</v>
      </c>
      <c r="G51" s="153">
        <v>91436.9399999999</v>
      </c>
      <c r="H51" s="153">
        <v>70145.979999999967</v>
      </c>
      <c r="I51" s="153">
        <v>96670.400000000038</v>
      </c>
      <c r="J51" s="153">
        <v>86690.71</v>
      </c>
      <c r="K51" s="204">
        <v>102746.46999999988</v>
      </c>
      <c r="L51" s="204">
        <v>136996.50000000012</v>
      </c>
      <c r="M51" s="204">
        <v>121646.6599999999</v>
      </c>
      <c r="N51" s="204">
        <v>128442.5299999998</v>
      </c>
      <c r="O51" s="204">
        <v>136111.58999999997</v>
      </c>
      <c r="P51" s="204">
        <v>121578.57000000004</v>
      </c>
      <c r="Q51" s="204">
        <v>135567.74000000005</v>
      </c>
      <c r="R51" s="204">
        <v>124009.93000000005</v>
      </c>
      <c r="S51" s="61">
        <f>IF(R51="","",(R51-Q51)/Q51)</f>
        <v>-8.525486963196402E-2</v>
      </c>
      <c r="U51" s="109" t="s">
        <v>72</v>
      </c>
      <c r="V51" s="115">
        <v>14178.058999999999</v>
      </c>
      <c r="W51" s="153">
        <v>16344.844999999999</v>
      </c>
      <c r="X51" s="153">
        <v>18481.169000000002</v>
      </c>
      <c r="Y51" s="153">
        <v>20000.632999999987</v>
      </c>
      <c r="Z51" s="153">
        <v>18045.733999999989</v>
      </c>
      <c r="AA51" s="153">
        <v>19063.57499999999</v>
      </c>
      <c r="AB51" s="153">
        <v>17884.870999999992</v>
      </c>
      <c r="AC51" s="153">
        <v>22256.164000000001</v>
      </c>
      <c r="AD51" s="153">
        <v>22751.996999999999</v>
      </c>
      <c r="AE51" s="153">
        <v>25859.545000000013</v>
      </c>
      <c r="AF51" s="153">
        <v>35304.031000000017</v>
      </c>
      <c r="AG51" s="153">
        <v>29875.058000000012</v>
      </c>
      <c r="AH51" s="153">
        <v>35625.286000000015</v>
      </c>
      <c r="AI51" s="153">
        <v>34919.174000000006</v>
      </c>
      <c r="AJ51" s="153">
        <v>37175.217999999979</v>
      </c>
      <c r="AK51" s="153">
        <v>37580.574999999953</v>
      </c>
      <c r="AL51" s="112">
        <v>33643.86500000002</v>
      </c>
      <c r="AM51" s="61">
        <f>(AL51-AK51)/AK51</f>
        <v>-0.10475385222285552</v>
      </c>
      <c r="AO51" s="197">
        <f t="shared" ref="AO51:AO60" si="98">(V51/B51)*10</f>
        <v>1.8403950095881081</v>
      </c>
      <c r="AP51" s="156">
        <f t="shared" ref="AP51:AP60" si="99">(W51/C51)*10</f>
        <v>2.1615227579625658</v>
      </c>
      <c r="AQ51" s="156">
        <f t="shared" ref="AQ51:AQ60" si="100">(X51/D51)*10</f>
        <v>1.6233752122420044</v>
      </c>
      <c r="AR51" s="156">
        <f t="shared" ref="AR51:AR60" si="101">(Y51/E51)*10</f>
        <v>2.1365698136809841</v>
      </c>
      <c r="AS51" s="156">
        <f t="shared" ref="AS51:AS60" si="102">(Z51/F51)*10</f>
        <v>1.9118665881821473</v>
      </c>
      <c r="AT51" s="156">
        <f t="shared" ref="AT51:AT60" si="103">(AA51/G51)*10</f>
        <v>2.084887683249244</v>
      </c>
      <c r="AU51" s="156">
        <f t="shared" ref="AU51:AU60" si="104">(AB51/H51)*10</f>
        <v>2.5496644283820684</v>
      </c>
      <c r="AV51" s="156">
        <f t="shared" ref="AV51:AV60" si="105">(AC51/I51)*10</f>
        <v>2.3022728777371348</v>
      </c>
      <c r="AW51" s="156">
        <f t="shared" ref="AW51:AW60" si="106">(AD51/J51)*10</f>
        <v>2.6245023255663726</v>
      </c>
      <c r="AX51" s="156">
        <f t="shared" ref="AX51:AX60" si="107">(AE51/K51)*10</f>
        <v>2.5168305052232003</v>
      </c>
      <c r="AY51" s="156">
        <f t="shared" ref="AY51:AY60" si="108">(AF51/L51)*10</f>
        <v>2.5770024051709339</v>
      </c>
      <c r="AZ51" s="156">
        <f t="shared" ref="AZ51:AZ60" si="109">(AG51/M51)*10</f>
        <v>2.4558880613738214</v>
      </c>
      <c r="BA51" s="156">
        <f t="shared" ref="BA51:BA60" si="110">(AH51/N51)*10</f>
        <v>2.7736362714125979</v>
      </c>
      <c r="BB51" s="156">
        <f t="shared" ref="BB51:BB60" si="111">(AI51/O51)*10</f>
        <v>2.5654813083882138</v>
      </c>
      <c r="BC51" s="156">
        <f t="shared" ref="BC51:BC60" si="112">(AJ51/P51)*10</f>
        <v>3.0577114042384252</v>
      </c>
      <c r="BD51" s="156">
        <f t="shared" ref="BD51:BD60" si="113">(AK51/Q51)*10</f>
        <v>2.7720883301587786</v>
      </c>
      <c r="BE51" s="156">
        <f t="shared" ref="BE51:BE52" si="114">(AL51/R51)*10</f>
        <v>2.7129976607518453</v>
      </c>
      <c r="BF51" s="61">
        <f t="shared" ref="BF51:BF67" si="115">IF(BE51="","",(BE51-BD51)/BD51)</f>
        <v>-2.1316301058685504E-2</v>
      </c>
      <c r="BI51" s="105"/>
    </row>
    <row r="52" spans="1:61" ht="20.100000000000001" customHeight="1">
      <c r="A52" s="121" t="s">
        <v>73</v>
      </c>
      <c r="B52" s="117">
        <v>72819.339999999982</v>
      </c>
      <c r="C52" s="154">
        <v>87274.840000000011</v>
      </c>
      <c r="D52" s="154">
        <v>101727.20000000001</v>
      </c>
      <c r="E52" s="154">
        <v>110658.78999999996</v>
      </c>
      <c r="F52" s="154">
        <v>109991.49999999996</v>
      </c>
      <c r="G52" s="154">
        <v>92866.790000000066</v>
      </c>
      <c r="H52" s="154">
        <v>72567.640000000072</v>
      </c>
      <c r="I52" s="154">
        <v>85040.37</v>
      </c>
      <c r="J52" s="154">
        <v>97721.83</v>
      </c>
      <c r="K52" s="202">
        <v>111683.34999999996</v>
      </c>
      <c r="L52" s="202">
        <v>113066.83</v>
      </c>
      <c r="M52" s="202">
        <v>124276.87000000002</v>
      </c>
      <c r="N52" s="202">
        <v>138621.96999999994</v>
      </c>
      <c r="O52" s="202">
        <v>126774.69999999985</v>
      </c>
      <c r="P52" s="202">
        <v>142487.47000000006</v>
      </c>
      <c r="Q52" s="202">
        <v>155047.72000000003</v>
      </c>
      <c r="R52" s="202">
        <v>133797.73000000001</v>
      </c>
      <c r="S52" s="52">
        <f t="shared" ref="S52:S62" si="116">IF(R52="","",(R52-Q52)/Q52)</f>
        <v>-0.13705451457138496</v>
      </c>
      <c r="U52" s="109" t="s">
        <v>73</v>
      </c>
      <c r="V52" s="117">
        <v>14439.179</v>
      </c>
      <c r="W52" s="154">
        <v>17444.693999999992</v>
      </c>
      <c r="X52" s="154">
        <v>20090.994000000017</v>
      </c>
      <c r="Y52" s="154">
        <v>22514.599000000009</v>
      </c>
      <c r="Z52" s="154">
        <v>22065.344000000008</v>
      </c>
      <c r="AA52" s="154">
        <v>19101.218999999997</v>
      </c>
      <c r="AB52" s="154">
        <v>19254.929999999989</v>
      </c>
      <c r="AC52" s="154">
        <v>22517.317999999988</v>
      </c>
      <c r="AD52" s="154">
        <v>25713.953000000001</v>
      </c>
      <c r="AE52" s="154">
        <v>28323.108</v>
      </c>
      <c r="AF52" s="154">
        <v>28077.08600000001</v>
      </c>
      <c r="AG52" s="154">
        <v>31587.514000000025</v>
      </c>
      <c r="AH52" s="154">
        <v>37504.744000000028</v>
      </c>
      <c r="AI52" s="154">
        <v>37660.41700000003</v>
      </c>
      <c r="AJ52" s="154">
        <v>40377.023999999983</v>
      </c>
      <c r="AK52" s="154">
        <v>42478.271000000015</v>
      </c>
      <c r="AL52" s="119">
        <v>35784.678999999967</v>
      </c>
      <c r="AM52" s="52">
        <f t="shared" ref="AM52:AM67" si="117">IF(AL52="","",(AL52-AK52)/AK52)</f>
        <v>-0.15757684676007752</v>
      </c>
      <c r="AO52" s="198">
        <f t="shared" si="98"/>
        <v>1.9828769390109828</v>
      </c>
      <c r="AP52" s="157">
        <f t="shared" si="99"/>
        <v>1.9988227993313985</v>
      </c>
      <c r="AQ52" s="157">
        <f t="shared" si="100"/>
        <v>1.9749874173279136</v>
      </c>
      <c r="AR52" s="157">
        <f t="shared" si="101"/>
        <v>2.0345965286625685</v>
      </c>
      <c r="AS52" s="157">
        <f t="shared" si="102"/>
        <v>2.0060953800975545</v>
      </c>
      <c r="AT52" s="157">
        <f t="shared" si="103"/>
        <v>2.0568406639230217</v>
      </c>
      <c r="AU52" s="157">
        <f t="shared" si="104"/>
        <v>2.6533769046368283</v>
      </c>
      <c r="AV52" s="157">
        <f t="shared" si="105"/>
        <v>2.647838667682183</v>
      </c>
      <c r="AW52" s="157">
        <f t="shared" si="106"/>
        <v>2.631341738074287</v>
      </c>
      <c r="AX52" s="157">
        <f t="shared" si="107"/>
        <v>2.536018842558001</v>
      </c>
      <c r="AY52" s="157">
        <f t="shared" si="108"/>
        <v>2.4832292547690611</v>
      </c>
      <c r="AZ52" s="157">
        <f t="shared" si="109"/>
        <v>2.5417049850064632</v>
      </c>
      <c r="BA52" s="157">
        <f t="shared" si="110"/>
        <v>2.7055411202134874</v>
      </c>
      <c r="BB52" s="157">
        <f t="shared" si="111"/>
        <v>2.9706571579345149</v>
      </c>
      <c r="BC52" s="157">
        <f t="shared" si="112"/>
        <v>2.8337245373224724</v>
      </c>
      <c r="BD52" s="157">
        <f t="shared" si="113"/>
        <v>2.7396901418479427</v>
      </c>
      <c r="BE52" s="157">
        <f t="shared" si="114"/>
        <v>2.6745355844228422</v>
      </c>
      <c r="BF52" s="52">
        <f t="shared" si="115"/>
        <v>-2.3781724958557973E-2</v>
      </c>
      <c r="BI52" s="105"/>
    </row>
    <row r="53" spans="1:61" ht="20.100000000000001" customHeight="1">
      <c r="A53" s="121" t="s">
        <v>74</v>
      </c>
      <c r="B53" s="117">
        <v>84633.959999999977</v>
      </c>
      <c r="C53" s="154">
        <v>105231.42000000006</v>
      </c>
      <c r="D53" s="154">
        <v>125552.12000000001</v>
      </c>
      <c r="E53" s="154">
        <v>103316.65999999999</v>
      </c>
      <c r="F53" s="154">
        <v>107623.27999999997</v>
      </c>
      <c r="G53" s="154">
        <v>129782.01999999996</v>
      </c>
      <c r="H53" s="154">
        <v>82471.939999999886</v>
      </c>
      <c r="I53" s="154">
        <v>109657.74999999996</v>
      </c>
      <c r="J53" s="154">
        <v>106502.67</v>
      </c>
      <c r="K53" s="202">
        <v>100151.61999999988</v>
      </c>
      <c r="L53" s="202">
        <v>137560.88999999996</v>
      </c>
      <c r="M53" s="202">
        <v>160491.21999999983</v>
      </c>
      <c r="N53" s="202">
        <v>144711.77000000008</v>
      </c>
      <c r="O53" s="202">
        <v>149915.40000000011</v>
      </c>
      <c r="P53" s="202">
        <v>147087.33999999985</v>
      </c>
      <c r="Q53" s="202">
        <v>145199.22999999975</v>
      </c>
      <c r="R53" s="202">
        <v>167388.92999999973</v>
      </c>
      <c r="S53" s="52">
        <f t="shared" si="116"/>
        <v>0.15282243576636062</v>
      </c>
      <c r="U53" s="109" t="s">
        <v>74</v>
      </c>
      <c r="V53" s="117">
        <v>16992.152000000002</v>
      </c>
      <c r="W53" s="154">
        <v>19273.382000000009</v>
      </c>
      <c r="X53" s="154">
        <v>22749.488000000016</v>
      </c>
      <c r="Y53" s="154">
        <v>20836.083999999995</v>
      </c>
      <c r="Z53" s="154">
        <v>21337.534000000003</v>
      </c>
      <c r="AA53" s="154">
        <v>27425.90399999998</v>
      </c>
      <c r="AB53" s="154">
        <v>21464.642000000003</v>
      </c>
      <c r="AC53" s="154">
        <v>29322.409999999974</v>
      </c>
      <c r="AD53" s="154">
        <v>27877.649000000001</v>
      </c>
      <c r="AE53" s="154">
        <v>26138.823000000029</v>
      </c>
      <c r="AF53" s="154">
        <v>35987.321000000011</v>
      </c>
      <c r="AG53" s="154">
        <v>45543.809999999983</v>
      </c>
      <c r="AH53" s="154">
        <v>41236.967000000041</v>
      </c>
      <c r="AI53" s="154">
        <v>43705.949999999953</v>
      </c>
      <c r="AJ53" s="154">
        <v>44325.039999999979</v>
      </c>
      <c r="AK53" s="154">
        <v>39663.849999999984</v>
      </c>
      <c r="AL53" s="119">
        <v>44680.731</v>
      </c>
      <c r="AM53" s="52">
        <f t="shared" si="117"/>
        <v>0.1264849730926276</v>
      </c>
      <c r="AO53" s="198">
        <f t="shared" si="98"/>
        <v>2.0077226683000542</v>
      </c>
      <c r="AP53" s="157">
        <f t="shared" si="99"/>
        <v>1.8315235126543004</v>
      </c>
      <c r="AQ53" s="157">
        <f t="shared" si="100"/>
        <v>1.8119557041330736</v>
      </c>
      <c r="AR53" s="157">
        <f t="shared" si="101"/>
        <v>2.0167206334389824</v>
      </c>
      <c r="AS53" s="157">
        <f t="shared" si="102"/>
        <v>1.9826132412987234</v>
      </c>
      <c r="AT53" s="157">
        <f t="shared" si="103"/>
        <v>2.113228319300315</v>
      </c>
      <c r="AU53" s="157">
        <f t="shared" si="104"/>
        <v>2.602660007755369</v>
      </c>
      <c r="AV53" s="157">
        <f t="shared" si="105"/>
        <v>2.6739934021991134</v>
      </c>
      <c r="AW53" s="157">
        <f t="shared" si="106"/>
        <v>2.617554001228326</v>
      </c>
      <c r="AX53" s="157">
        <f t="shared" si="107"/>
        <v>2.609925131515602</v>
      </c>
      <c r="AY53" s="157">
        <f t="shared" si="108"/>
        <v>2.6161012043466729</v>
      </c>
      <c r="AZ53" s="157">
        <f t="shared" si="109"/>
        <v>2.8377757985763976</v>
      </c>
      <c r="BA53" s="157">
        <f t="shared" si="110"/>
        <v>2.8495931602522742</v>
      </c>
      <c r="BB53" s="157">
        <f t="shared" si="111"/>
        <v>2.915374271088889</v>
      </c>
      <c r="BC53" s="157">
        <f t="shared" si="112"/>
        <v>3.0135183626272677</v>
      </c>
      <c r="BD53" s="157">
        <f t="shared" si="113"/>
        <v>2.7316845963990346</v>
      </c>
      <c r="BE53" s="157">
        <f t="shared" ref="BE53" si="118">(AL53/R53)*10</f>
        <v>2.6692763374495598</v>
      </c>
      <c r="BF53" s="52">
        <f t="shared" ref="BF53" si="119">IF(BE53="","",(BE53-BD53)/BD53)</f>
        <v>-2.2846070527960175E-2</v>
      </c>
      <c r="BI53" s="105"/>
    </row>
    <row r="54" spans="1:61" ht="20.100000000000001" customHeight="1">
      <c r="A54" s="121" t="s">
        <v>75</v>
      </c>
      <c r="B54" s="117">
        <v>86281.630000000092</v>
      </c>
      <c r="C54" s="154">
        <v>90571.82</v>
      </c>
      <c r="D54" s="154">
        <v>114496.53999999998</v>
      </c>
      <c r="E54" s="154">
        <v>127144.32000000001</v>
      </c>
      <c r="F54" s="154">
        <v>101418.98</v>
      </c>
      <c r="G54" s="154">
        <v>138312.82000000012</v>
      </c>
      <c r="H54" s="154">
        <v>88569.839999999909</v>
      </c>
      <c r="I54" s="154">
        <v>90108.859999999855</v>
      </c>
      <c r="J54" s="154">
        <v>116074.35</v>
      </c>
      <c r="K54" s="202">
        <v>110198.37999999993</v>
      </c>
      <c r="L54" s="202">
        <v>117688.19999999992</v>
      </c>
      <c r="M54" s="202">
        <v>152709.8000000001</v>
      </c>
      <c r="N54" s="202">
        <v>130093.26</v>
      </c>
      <c r="O54" s="202">
        <v>125652.07000000005</v>
      </c>
      <c r="P54" s="202">
        <v>174114.08</v>
      </c>
      <c r="Q54" s="202">
        <v>137732.48999999993</v>
      </c>
      <c r="R54" s="202">
        <v>168694.94000000012</v>
      </c>
      <c r="S54" s="52">
        <f t="shared" si="116"/>
        <v>0.22480135224448641</v>
      </c>
      <c r="U54" s="109" t="s">
        <v>75</v>
      </c>
      <c r="V54" s="117">
        <v>16453.240000000009</v>
      </c>
      <c r="W54" s="154">
        <v>17348.706999999995</v>
      </c>
      <c r="X54" s="154">
        <v>21481.076000000001</v>
      </c>
      <c r="Y54" s="154">
        <v>23047.187999999995</v>
      </c>
      <c r="Z54" s="154">
        <v>22346.683000000005</v>
      </c>
      <c r="AA54" s="154">
        <v>26898.605999999982</v>
      </c>
      <c r="AB54" s="154">
        <v>21576.277000000009</v>
      </c>
      <c r="AC54" s="154">
        <v>21389.478000000017</v>
      </c>
      <c r="AD54" s="154">
        <v>27604.588</v>
      </c>
      <c r="AE54" s="154">
        <v>27317.737999999994</v>
      </c>
      <c r="AF54" s="154">
        <v>32348.051999999996</v>
      </c>
      <c r="AG54" s="154">
        <v>41453.064999999973</v>
      </c>
      <c r="AH54" s="154">
        <v>37368.31299999998</v>
      </c>
      <c r="AI54" s="154">
        <v>37613.93</v>
      </c>
      <c r="AJ54" s="154">
        <v>50417.64899999999</v>
      </c>
      <c r="AK54" s="154">
        <v>41363.733</v>
      </c>
      <c r="AL54" s="119">
        <v>44714.088999999993</v>
      </c>
      <c r="AM54" s="52">
        <f t="shared" si="117"/>
        <v>8.0997428351062814E-2</v>
      </c>
      <c r="AO54" s="198">
        <f t="shared" si="98"/>
        <v>1.9069227134443323</v>
      </c>
      <c r="AP54" s="157">
        <f t="shared" si="99"/>
        <v>1.915464103514757</v>
      </c>
      <c r="AQ54" s="157">
        <f t="shared" si="100"/>
        <v>1.8761332001822941</v>
      </c>
      <c r="AR54" s="157">
        <f t="shared" si="101"/>
        <v>1.8126793237794652</v>
      </c>
      <c r="AS54" s="157">
        <f t="shared" si="102"/>
        <v>2.2034024597762674</v>
      </c>
      <c r="AT54" s="157">
        <f t="shared" si="103"/>
        <v>1.9447659298682476</v>
      </c>
      <c r="AU54" s="157">
        <f t="shared" si="104"/>
        <v>2.43607496637682</v>
      </c>
      <c r="AV54" s="157">
        <f t="shared" si="105"/>
        <v>2.3737374992869791</v>
      </c>
      <c r="AW54" s="157">
        <f t="shared" si="106"/>
        <v>2.3781815706915439</v>
      </c>
      <c r="AX54" s="157">
        <f t="shared" si="107"/>
        <v>2.4789600355286541</v>
      </c>
      <c r="AY54" s="157">
        <f t="shared" si="108"/>
        <v>2.7486232264577093</v>
      </c>
      <c r="AZ54" s="157">
        <f t="shared" si="109"/>
        <v>2.7144993314116017</v>
      </c>
      <c r="BA54" s="157">
        <f t="shared" si="110"/>
        <v>2.8724249818937571</v>
      </c>
      <c r="BB54" s="157">
        <f t="shared" si="111"/>
        <v>2.9934986347618455</v>
      </c>
      <c r="BC54" s="157">
        <f t="shared" si="112"/>
        <v>2.8956675416485558</v>
      </c>
      <c r="BD54" s="157">
        <f t="shared" si="113"/>
        <v>3.0031935819936182</v>
      </c>
      <c r="BE54" s="157">
        <f t="shared" ref="BE54" si="120">(AL54/R54)*10</f>
        <v>2.6505886305777731</v>
      </c>
      <c r="BF54" s="52">
        <f t="shared" ref="BF54" si="121">IF(BE54="","",(BE54-BD54)/BD54)</f>
        <v>-0.11740999765382237</v>
      </c>
      <c r="BI54" s="105"/>
    </row>
    <row r="55" spans="1:61" ht="20.100000000000001" customHeight="1">
      <c r="A55" s="121" t="s">
        <v>76</v>
      </c>
      <c r="B55" s="117">
        <v>103881.57000000004</v>
      </c>
      <c r="C55" s="154">
        <v>116719.58999999998</v>
      </c>
      <c r="D55" s="154">
        <v>131645.18999999994</v>
      </c>
      <c r="E55" s="154">
        <v>124200.61000000002</v>
      </c>
      <c r="F55" s="154">
        <v>115003.54999999996</v>
      </c>
      <c r="G55" s="154">
        <v>101873.18999999994</v>
      </c>
      <c r="H55" s="154">
        <v>98498.06999999992</v>
      </c>
      <c r="I55" s="154">
        <v>125707.18999999987</v>
      </c>
      <c r="J55" s="154">
        <v>118085.03</v>
      </c>
      <c r="K55" s="202">
        <v>138059.79999999987</v>
      </c>
      <c r="L55" s="202">
        <v>116199.34999999993</v>
      </c>
      <c r="M55" s="202">
        <v>158470.35999999993</v>
      </c>
      <c r="N55" s="202">
        <v>147343.25999999978</v>
      </c>
      <c r="O55" s="202">
        <v>152996.03000000003</v>
      </c>
      <c r="P55" s="202">
        <v>153585.92999999988</v>
      </c>
      <c r="Q55" s="202">
        <v>170387.88999999978</v>
      </c>
      <c r="R55" s="202">
        <v>148201.29999999987</v>
      </c>
      <c r="S55" s="52">
        <f t="shared" si="116"/>
        <v>-0.13021224689148939</v>
      </c>
      <c r="U55" s="109" t="s">
        <v>76</v>
      </c>
      <c r="V55" s="117">
        <v>18200.404999999999</v>
      </c>
      <c r="W55" s="154">
        <v>20446.271000000008</v>
      </c>
      <c r="X55" s="154">
        <v>22726.202999999998</v>
      </c>
      <c r="Y55" s="154">
        <v>24859.089999999986</v>
      </c>
      <c r="Z55" s="154">
        <v>23995.31</v>
      </c>
      <c r="AA55" s="154">
        <v>23727.782000000003</v>
      </c>
      <c r="AB55" s="154">
        <v>22966.652000000002</v>
      </c>
      <c r="AC55" s="154">
        <v>30743.068000000036</v>
      </c>
      <c r="AD55" s="154">
        <v>29718.337</v>
      </c>
      <c r="AE55" s="154">
        <v>31960.788000000026</v>
      </c>
      <c r="AF55" s="154">
        <v>29316.248000000011</v>
      </c>
      <c r="AG55" s="154">
        <v>42035.093000000081</v>
      </c>
      <c r="AH55" s="154">
        <v>42292.586000000018</v>
      </c>
      <c r="AI55" s="154">
        <v>46244.032999999938</v>
      </c>
      <c r="AJ55" s="154">
        <v>44658.516000000047</v>
      </c>
      <c r="AK55" s="154">
        <v>45449.539999999979</v>
      </c>
      <c r="AL55" s="119">
        <v>39539.549000000014</v>
      </c>
      <c r="AM55" s="52">
        <f t="shared" si="117"/>
        <v>-0.13003412135744319</v>
      </c>
      <c r="AO55" s="198">
        <f t="shared" si="98"/>
        <v>1.7520340711061637</v>
      </c>
      <c r="AP55" s="157">
        <f t="shared" si="99"/>
        <v>1.7517428736684229</v>
      </c>
      <c r="AQ55" s="157">
        <f t="shared" si="100"/>
        <v>1.726322321385233</v>
      </c>
      <c r="AR55" s="157">
        <f t="shared" si="101"/>
        <v>2.0015272066699175</v>
      </c>
      <c r="AS55" s="157">
        <f t="shared" si="102"/>
        <v>2.0864842867894087</v>
      </c>
      <c r="AT55" s="157">
        <f t="shared" si="103"/>
        <v>2.3291488172697856</v>
      </c>
      <c r="AU55" s="157">
        <f t="shared" si="104"/>
        <v>2.331685483786639</v>
      </c>
      <c r="AV55" s="157">
        <f t="shared" si="105"/>
        <v>2.4456093561553693</v>
      </c>
      <c r="AW55" s="157">
        <f t="shared" si="106"/>
        <v>2.5166896261109475</v>
      </c>
      <c r="AX55" s="157">
        <f t="shared" si="107"/>
        <v>2.3149959655163963</v>
      </c>
      <c r="AY55" s="157">
        <f t="shared" si="108"/>
        <v>2.5229270215366979</v>
      </c>
      <c r="AZ55" s="157">
        <f t="shared" si="109"/>
        <v>2.6525523763560646</v>
      </c>
      <c r="BA55" s="157">
        <f t="shared" si="110"/>
        <v>2.8703441202536228</v>
      </c>
      <c r="BB55" s="157">
        <f t="shared" si="111"/>
        <v>3.0225642456212709</v>
      </c>
      <c r="BC55" s="157">
        <f t="shared" si="112"/>
        <v>2.9077218206120885</v>
      </c>
      <c r="BD55" s="157">
        <f t="shared" si="113"/>
        <v>2.6674160939489329</v>
      </c>
      <c r="BE55" s="157">
        <f t="shared" ref="BE55:BE56" si="122">(AL55/R55)*10</f>
        <v>2.6679623593045436</v>
      </c>
      <c r="BF55" s="52">
        <f t="shared" ref="BF55:BF56" si="123">IF(BE55="","",(BE55-BD55)/BD55)</f>
        <v>2.0479195459979535E-4</v>
      </c>
      <c r="BI55" s="105"/>
    </row>
    <row r="56" spans="1:61" ht="20.100000000000001" customHeight="1">
      <c r="A56" s="121" t="s">
        <v>77</v>
      </c>
      <c r="B56" s="117">
        <v>80469.45</v>
      </c>
      <c r="C56" s="154">
        <v>123040.03000000013</v>
      </c>
      <c r="D56" s="154">
        <v>125120.51999999996</v>
      </c>
      <c r="E56" s="154">
        <v>89935.11</v>
      </c>
      <c r="F56" s="154">
        <v>114563.67999999995</v>
      </c>
      <c r="G56" s="154">
        <v>112203.61000000006</v>
      </c>
      <c r="H56" s="154">
        <v>84181.98000000001</v>
      </c>
      <c r="I56" s="154">
        <v>122243.79999999989</v>
      </c>
      <c r="J56" s="154">
        <v>107462.64</v>
      </c>
      <c r="K56" s="202">
        <v>99905.849999999889</v>
      </c>
      <c r="L56" s="202">
        <v>139118.61999999991</v>
      </c>
      <c r="M56" s="202">
        <v>143847.72999999998</v>
      </c>
      <c r="N56" s="202">
        <v>133743.93</v>
      </c>
      <c r="O56" s="202">
        <v>180205.36000000007</v>
      </c>
      <c r="P56" s="202">
        <v>140466.84999999992</v>
      </c>
      <c r="Q56" s="202">
        <v>149463.72000000006</v>
      </c>
      <c r="R56" s="202">
        <v>161805.27000000005</v>
      </c>
      <c r="S56" s="52">
        <f t="shared" si="116"/>
        <v>8.2572212172960652E-2</v>
      </c>
      <c r="U56" s="109" t="s">
        <v>77</v>
      </c>
      <c r="V56" s="117">
        <v>17415.862000000005</v>
      </c>
      <c r="W56" s="154">
        <v>20004.232999999982</v>
      </c>
      <c r="X56" s="154">
        <v>23077.424999999992</v>
      </c>
      <c r="Y56" s="154">
        <v>20396.612000000005</v>
      </c>
      <c r="Z56" s="154">
        <v>22655.134000000016</v>
      </c>
      <c r="AA56" s="154">
        <v>25022.574999999983</v>
      </c>
      <c r="AB56" s="154">
        <v>20750.199000000015</v>
      </c>
      <c r="AC56" s="154">
        <v>28108.851999999995</v>
      </c>
      <c r="AD56" s="154">
        <v>27267.624</v>
      </c>
      <c r="AE56" s="154">
        <v>25611.110000000004</v>
      </c>
      <c r="AF56" s="154">
        <v>32107.317999999985</v>
      </c>
      <c r="AG56" s="154">
        <v>37813.970000000023</v>
      </c>
      <c r="AH56" s="154">
        <v>38238.688000000016</v>
      </c>
      <c r="AI56" s="154">
        <v>52513.994000000006</v>
      </c>
      <c r="AJ56" s="154">
        <v>40010.997000000032</v>
      </c>
      <c r="AK56" s="154">
        <v>42639.120999999963</v>
      </c>
      <c r="AL56" s="119">
        <v>42793.132000000049</v>
      </c>
      <c r="AM56" s="52">
        <f t="shared" si="117"/>
        <v>3.6119647025576827E-3</v>
      </c>
      <c r="AO56" s="198">
        <f t="shared" si="98"/>
        <v>2.1642824699311363</v>
      </c>
      <c r="AP56" s="157">
        <f t="shared" si="99"/>
        <v>1.6258312843389231</v>
      </c>
      <c r="AQ56" s="157">
        <f t="shared" si="100"/>
        <v>1.8444156881700937</v>
      </c>
      <c r="AR56" s="157">
        <f t="shared" si="101"/>
        <v>2.2679253964330508</v>
      </c>
      <c r="AS56" s="157">
        <f t="shared" si="102"/>
        <v>1.9775145141985686</v>
      </c>
      <c r="AT56" s="157">
        <f t="shared" si="103"/>
        <v>2.2301042720461464</v>
      </c>
      <c r="AU56" s="157">
        <f t="shared" si="104"/>
        <v>2.4649217088977964</v>
      </c>
      <c r="AV56" s="157">
        <f t="shared" si="105"/>
        <v>2.2994092133916011</v>
      </c>
      <c r="AW56" s="157">
        <f t="shared" si="106"/>
        <v>2.5374049995421668</v>
      </c>
      <c r="AX56" s="157">
        <f t="shared" si="107"/>
        <v>2.5635245583717103</v>
      </c>
      <c r="AY56" s="157">
        <f t="shared" si="108"/>
        <v>2.3079094660369694</v>
      </c>
      <c r="AZ56" s="157">
        <f t="shared" si="109"/>
        <v>2.6287498593130412</v>
      </c>
      <c r="BA56" s="157">
        <f t="shared" si="110"/>
        <v>2.8590970820133683</v>
      </c>
      <c r="BB56" s="157">
        <f t="shared" si="111"/>
        <v>2.9141194246386446</v>
      </c>
      <c r="BC56" s="157">
        <f t="shared" si="112"/>
        <v>2.8484298608532943</v>
      </c>
      <c r="BD56" s="157">
        <f t="shared" si="113"/>
        <v>2.8528074237681187</v>
      </c>
      <c r="BE56" s="157">
        <f t="shared" si="122"/>
        <v>2.6447304219448498</v>
      </c>
      <c r="BF56" s="52">
        <f t="shared" si="123"/>
        <v>-7.2937626314934112E-2</v>
      </c>
      <c r="BI56" s="105"/>
    </row>
    <row r="57" spans="1:61" ht="20.100000000000001" customHeight="1">
      <c r="A57" s="121" t="s">
        <v>78</v>
      </c>
      <c r="B57" s="117">
        <v>121245.22000000007</v>
      </c>
      <c r="C57" s="154">
        <v>148123.03999999998</v>
      </c>
      <c r="D57" s="154">
        <v>145034.51999999987</v>
      </c>
      <c r="E57" s="154">
        <v>118029.58</v>
      </c>
      <c r="F57" s="154">
        <v>152352.9499999999</v>
      </c>
      <c r="G57" s="154">
        <v>143202.34999999995</v>
      </c>
      <c r="H57" s="154">
        <v>113759.98999999999</v>
      </c>
      <c r="I57" s="154">
        <v>109766.18999999993</v>
      </c>
      <c r="J57" s="154">
        <v>119696.71</v>
      </c>
      <c r="K57" s="202">
        <v>134141.46999999994</v>
      </c>
      <c r="L57" s="202">
        <v>184285.92000000013</v>
      </c>
      <c r="M57" s="202">
        <v>165955.71</v>
      </c>
      <c r="N57" s="202">
        <v>166050.53999999986</v>
      </c>
      <c r="O57" s="202">
        <v>174761.32000000004</v>
      </c>
      <c r="P57" s="202">
        <v>202498.53999999992</v>
      </c>
      <c r="Q57" s="202">
        <v>214874.05999999976</v>
      </c>
      <c r="R57" s="202">
        <v>176732.22999999998</v>
      </c>
      <c r="S57" s="52">
        <f t="shared" si="116"/>
        <v>-0.17750783877774648</v>
      </c>
      <c r="U57" s="109" t="s">
        <v>78</v>
      </c>
      <c r="V57" s="117">
        <v>21585.097000000031</v>
      </c>
      <c r="W57" s="154">
        <v>27388.943999999978</v>
      </c>
      <c r="X57" s="154">
        <v>30041.980000000014</v>
      </c>
      <c r="Y57" s="154">
        <v>31158.237999999987</v>
      </c>
      <c r="Z57" s="154">
        <v>32854.051000000014</v>
      </c>
      <c r="AA57" s="154">
        <v>32382.404999999973</v>
      </c>
      <c r="AB57" s="154">
        <v>26168.737000000016</v>
      </c>
      <c r="AC57" s="154">
        <v>29583.368000000006</v>
      </c>
      <c r="AD57" s="154">
        <v>33476.61</v>
      </c>
      <c r="AE57" s="154">
        <v>36683.536999999989</v>
      </c>
      <c r="AF57" s="154">
        <v>47305.887999999992</v>
      </c>
      <c r="AG57" s="154">
        <v>47700.946000000025</v>
      </c>
      <c r="AH57" s="154">
        <v>48307.429000000018</v>
      </c>
      <c r="AI57" s="154">
        <v>53523.881999999991</v>
      </c>
      <c r="AJ57" s="154">
        <v>57172.882999999965</v>
      </c>
      <c r="AK57" s="154">
        <v>56568.483999999917</v>
      </c>
      <c r="AL57" s="119">
        <v>50006.341000000044</v>
      </c>
      <c r="AM57" s="52">
        <f t="shared" si="117"/>
        <v>-0.11600351531428493</v>
      </c>
      <c r="AO57" s="198">
        <f t="shared" si="98"/>
        <v>1.78028436914874</v>
      </c>
      <c r="AP57" s="157">
        <f t="shared" si="99"/>
        <v>1.8490670998920886</v>
      </c>
      <c r="AQ57" s="157">
        <f t="shared" si="100"/>
        <v>2.0713675613226452</v>
      </c>
      <c r="AR57" s="157">
        <f t="shared" si="101"/>
        <v>2.6398668876056313</v>
      </c>
      <c r="AS57" s="157">
        <f t="shared" si="102"/>
        <v>2.1564433770399614</v>
      </c>
      <c r="AT57" s="157">
        <f t="shared" si="103"/>
        <v>2.2613040218962874</v>
      </c>
      <c r="AU57" s="157">
        <f t="shared" si="104"/>
        <v>2.3003462816760107</v>
      </c>
      <c r="AV57" s="157">
        <f t="shared" si="105"/>
        <v>2.695125703096739</v>
      </c>
      <c r="AW57" s="157">
        <f t="shared" si="106"/>
        <v>2.7967861439132284</v>
      </c>
      <c r="AX57" s="157">
        <f t="shared" si="107"/>
        <v>2.7346902490333531</v>
      </c>
      <c r="AY57" s="157">
        <f t="shared" si="108"/>
        <v>2.5669833050728972</v>
      </c>
      <c r="AZ57" s="157">
        <f t="shared" si="109"/>
        <v>2.8743178526367079</v>
      </c>
      <c r="BA57" s="157">
        <f t="shared" si="110"/>
        <v>2.9092003555062247</v>
      </c>
      <c r="BB57" s="157">
        <f t="shared" si="111"/>
        <v>3.0626846947596857</v>
      </c>
      <c r="BC57" s="157">
        <f t="shared" si="112"/>
        <v>2.8233726030814834</v>
      </c>
      <c r="BD57" s="157">
        <f t="shared" si="113"/>
        <v>2.6326343905820915</v>
      </c>
      <c r="BE57" s="157">
        <f t="shared" ref="BE57" si="124">(AL57/R57)*10</f>
        <v>2.8294975398658213</v>
      </c>
      <c r="BF57" s="52">
        <f t="shared" ref="BF57" si="125">IF(BE57="","",(BE57-BD57)/BD57)</f>
        <v>7.4778005631158759E-2</v>
      </c>
      <c r="BI57" s="105"/>
    </row>
    <row r="58" spans="1:61" ht="20.100000000000001" customHeight="1">
      <c r="A58" s="121" t="s">
        <v>79</v>
      </c>
      <c r="B58" s="117">
        <v>103944.79999999996</v>
      </c>
      <c r="C58" s="154">
        <v>126697.19000000006</v>
      </c>
      <c r="D58" s="154">
        <v>128779.38999999998</v>
      </c>
      <c r="E58" s="154">
        <v>107220.34000000003</v>
      </c>
      <c r="F58" s="154">
        <v>93191.830000000045</v>
      </c>
      <c r="G58" s="154">
        <v>109094.74000000005</v>
      </c>
      <c r="H58" s="154">
        <v>96182.719999999987</v>
      </c>
      <c r="I58" s="154">
        <v>105906.66999999993</v>
      </c>
      <c r="J58" s="154">
        <v>100874.44</v>
      </c>
      <c r="K58" s="202">
        <v>95104.369999999879</v>
      </c>
      <c r="L58" s="202">
        <v>125189.41999999995</v>
      </c>
      <c r="M58" s="202">
        <v>143649.37999999992</v>
      </c>
      <c r="N58" s="202">
        <v>142573.68000000002</v>
      </c>
      <c r="O58" s="202">
        <v>163701.74</v>
      </c>
      <c r="P58" s="202">
        <v>159516.41000000012</v>
      </c>
      <c r="Q58" s="202">
        <v>162298.43999999994</v>
      </c>
      <c r="R58" s="202"/>
      <c r="S58" s="52" t="str">
        <f t="shared" si="116"/>
        <v/>
      </c>
      <c r="U58" s="109" t="s">
        <v>79</v>
      </c>
      <c r="V58" s="117">
        <v>17333.093000000012</v>
      </c>
      <c r="W58" s="154">
        <v>19429.269</v>
      </c>
      <c r="X58" s="154">
        <v>22173.393</v>
      </c>
      <c r="Y58" s="154">
        <v>23485.576000000015</v>
      </c>
      <c r="Z58" s="154">
        <v>20594.052000000025</v>
      </c>
      <c r="AA58" s="154">
        <v>21320.543000000012</v>
      </c>
      <c r="AB58" s="154">
        <v>22518.471000000009</v>
      </c>
      <c r="AC58" s="154">
        <v>23832.374000000018</v>
      </c>
      <c r="AD58" s="154">
        <v>25445.677</v>
      </c>
      <c r="AE58" s="154">
        <v>24566.240999999998</v>
      </c>
      <c r="AF58" s="154">
        <v>31984.679000000015</v>
      </c>
      <c r="AG58" s="154">
        <v>35298.485999999997</v>
      </c>
      <c r="AH58" s="154">
        <v>41256.031000000025</v>
      </c>
      <c r="AI58" s="154">
        <v>40524.563000000024</v>
      </c>
      <c r="AJ58" s="154">
        <v>43593.326999999997</v>
      </c>
      <c r="AK58" s="154">
        <v>41171.23100000008</v>
      </c>
      <c r="AL58" s="119"/>
      <c r="AM58" s="52" t="str">
        <f t="shared" si="117"/>
        <v/>
      </c>
      <c r="AO58" s="198">
        <f t="shared" si="98"/>
        <v>1.6675286305808483</v>
      </c>
      <c r="AP58" s="157">
        <f t="shared" si="99"/>
        <v>1.5335201199016324</v>
      </c>
      <c r="AQ58" s="157">
        <f t="shared" si="100"/>
        <v>1.7218122402971472</v>
      </c>
      <c r="AR58" s="157">
        <f t="shared" si="101"/>
        <v>2.1904030522566904</v>
      </c>
      <c r="AS58" s="157">
        <f t="shared" si="102"/>
        <v>2.2098559498187784</v>
      </c>
      <c r="AT58" s="157">
        <f t="shared" si="103"/>
        <v>1.9543144793232015</v>
      </c>
      <c r="AU58" s="157">
        <f t="shared" si="104"/>
        <v>2.3412179443459293</v>
      </c>
      <c r="AV58" s="157">
        <f t="shared" si="105"/>
        <v>2.250318511572504</v>
      </c>
      <c r="AW58" s="157">
        <f t="shared" si="106"/>
        <v>2.5225098647387783</v>
      </c>
      <c r="AX58" s="157">
        <f t="shared" si="107"/>
        <v>2.5830822495328061</v>
      </c>
      <c r="AY58" s="157">
        <f t="shared" si="108"/>
        <v>2.554902722610267</v>
      </c>
      <c r="AZ58" s="157">
        <f t="shared" si="109"/>
        <v>2.4572668535012139</v>
      </c>
      <c r="BA58" s="157">
        <f t="shared" si="110"/>
        <v>2.8936638936443257</v>
      </c>
      <c r="BB58" s="157">
        <f t="shared" si="111"/>
        <v>2.4755120501468113</v>
      </c>
      <c r="BC58" s="157">
        <f t="shared" si="112"/>
        <v>2.732842784012</v>
      </c>
      <c r="BD58" s="157">
        <f t="shared" si="113"/>
        <v>2.5367607353465687</v>
      </c>
      <c r="BE58" s="157"/>
      <c r="BF58" s="52"/>
      <c r="BI58" s="105"/>
    </row>
    <row r="59" spans="1:61" ht="20.100000000000001" customHeight="1">
      <c r="A59" s="121" t="s">
        <v>80</v>
      </c>
      <c r="B59" s="117">
        <v>137727.64000000004</v>
      </c>
      <c r="C59" s="154">
        <v>135396.7600000001</v>
      </c>
      <c r="D59" s="154">
        <v>128850.10999999991</v>
      </c>
      <c r="E59" s="154">
        <v>149577.98000000007</v>
      </c>
      <c r="F59" s="154">
        <v>166278.61999999994</v>
      </c>
      <c r="G59" s="154">
        <v>139990.40999999989</v>
      </c>
      <c r="H59" s="154">
        <v>114966.93999999992</v>
      </c>
      <c r="I59" s="154">
        <v>120221.59999999985</v>
      </c>
      <c r="J59" s="154">
        <v>102458.58</v>
      </c>
      <c r="K59" s="202">
        <v>130379.02000000002</v>
      </c>
      <c r="L59" s="202">
        <v>176086.6500000002</v>
      </c>
      <c r="M59" s="202">
        <v>152978.70999999976</v>
      </c>
      <c r="N59" s="202">
        <v>184209.39000000007</v>
      </c>
      <c r="O59" s="202">
        <v>150651.25000000012</v>
      </c>
      <c r="P59" s="202">
        <v>145643.5</v>
      </c>
      <c r="Q59" s="202">
        <v>170544.75999999995</v>
      </c>
      <c r="R59" s="202"/>
      <c r="S59" s="52" t="str">
        <f t="shared" si="116"/>
        <v/>
      </c>
      <c r="U59" s="109" t="s">
        <v>80</v>
      </c>
      <c r="V59" s="117">
        <v>27788.44999999999</v>
      </c>
      <c r="W59" s="154">
        <v>28869.683000000026</v>
      </c>
      <c r="X59" s="154">
        <v>26669.555999999982</v>
      </c>
      <c r="Y59" s="154">
        <v>36191.052999999971</v>
      </c>
      <c r="Z59" s="154">
        <v>36827.313000000016</v>
      </c>
      <c r="AA59" s="154">
        <v>34137.561000000023</v>
      </c>
      <c r="AB59" s="154">
        <v>30078.559999999987</v>
      </c>
      <c r="AC59" s="154">
        <v>32961.33</v>
      </c>
      <c r="AD59" s="154">
        <v>30391.468000000001</v>
      </c>
      <c r="AE59" s="154">
        <v>34622.571999999993</v>
      </c>
      <c r="AF59" s="154">
        <v>49065.408999999992</v>
      </c>
      <c r="AG59" s="154">
        <v>50534.001999999964</v>
      </c>
      <c r="AH59" s="154">
        <v>54674.304000000055</v>
      </c>
      <c r="AI59" s="154">
        <v>44696.855999999992</v>
      </c>
      <c r="AJ59" s="154">
        <v>45783.413999999968</v>
      </c>
      <c r="AK59" s="154">
        <v>50530.95300000006</v>
      </c>
      <c r="AL59" s="119"/>
      <c r="AM59" s="52" t="str">
        <f t="shared" si="117"/>
        <v/>
      </c>
      <c r="AO59" s="198">
        <f t="shared" si="98"/>
        <v>2.0176378539558204</v>
      </c>
      <c r="AP59" s="157">
        <f t="shared" si="99"/>
        <v>2.1322284964573752</v>
      </c>
      <c r="AQ59" s="157">
        <f t="shared" si="100"/>
        <v>2.0698124355501131</v>
      </c>
      <c r="AR59" s="157">
        <f t="shared" si="101"/>
        <v>2.4195441735474672</v>
      </c>
      <c r="AS59" s="157">
        <f t="shared" si="102"/>
        <v>2.2147954439362096</v>
      </c>
      <c r="AT59" s="157">
        <f t="shared" si="103"/>
        <v>2.4385642559372496</v>
      </c>
      <c r="AU59" s="157">
        <f t="shared" si="104"/>
        <v>2.6162790798815738</v>
      </c>
      <c r="AV59" s="157">
        <f t="shared" si="105"/>
        <v>2.741714467283753</v>
      </c>
      <c r="AW59" s="157">
        <f t="shared" si="106"/>
        <v>2.9662199105238427</v>
      </c>
      <c r="AX59" s="157">
        <f t="shared" si="107"/>
        <v>2.6555324622013563</v>
      </c>
      <c r="AY59" s="157">
        <f t="shared" si="108"/>
        <v>2.786435485029668</v>
      </c>
      <c r="AZ59" s="157">
        <f t="shared" si="109"/>
        <v>3.3033356079417873</v>
      </c>
      <c r="BA59" s="157">
        <f t="shared" si="110"/>
        <v>2.9680519543547716</v>
      </c>
      <c r="BB59" s="157">
        <f t="shared" si="111"/>
        <v>2.9669090697886649</v>
      </c>
      <c r="BC59" s="157">
        <f t="shared" si="112"/>
        <v>3.1435260756573391</v>
      </c>
      <c r="BD59" s="157">
        <f t="shared" si="113"/>
        <v>2.9629144278604675</v>
      </c>
      <c r="BE59" s="157"/>
      <c r="BF59" s="52"/>
      <c r="BI59" s="105"/>
    </row>
    <row r="60" spans="1:61" ht="20.100000000000001" customHeight="1">
      <c r="A60" s="121" t="s">
        <v>81</v>
      </c>
      <c r="B60" s="117">
        <v>96321.399999999951</v>
      </c>
      <c r="C60" s="154">
        <v>139396.15999999995</v>
      </c>
      <c r="D60" s="154">
        <v>143871.70000000001</v>
      </c>
      <c r="E60" s="154">
        <v>165296.83000000013</v>
      </c>
      <c r="F60" s="154">
        <v>162972.80000000025</v>
      </c>
      <c r="G60" s="154">
        <v>134613.07000000015</v>
      </c>
      <c r="H60" s="154">
        <v>111063.55999999998</v>
      </c>
      <c r="I60" s="154">
        <v>140311.11000000004</v>
      </c>
      <c r="J60" s="154">
        <v>124944.51</v>
      </c>
      <c r="K60" s="202">
        <v>160061.01999999993</v>
      </c>
      <c r="L60" s="202">
        <v>197211.97000000015</v>
      </c>
      <c r="M60" s="202">
        <v>167044.91999999978</v>
      </c>
      <c r="N60" s="202">
        <v>168976.29999999996</v>
      </c>
      <c r="O60" s="202">
        <v>155563.17000000001</v>
      </c>
      <c r="P60" s="202">
        <v>201987.18000000002</v>
      </c>
      <c r="Q60" s="202">
        <v>208282.75999999978</v>
      </c>
      <c r="R60" s="202"/>
      <c r="S60" s="52" t="str">
        <f t="shared" si="116"/>
        <v/>
      </c>
      <c r="U60" s="109" t="s">
        <v>81</v>
      </c>
      <c r="V60" s="117">
        <v>22777.257000000005</v>
      </c>
      <c r="W60" s="154">
        <v>31524.350999999995</v>
      </c>
      <c r="X60" s="154">
        <v>36803.372000000003</v>
      </c>
      <c r="Y60" s="154">
        <v>39015.558000000005</v>
      </c>
      <c r="Z60" s="154">
        <v>41900.000000000029</v>
      </c>
      <c r="AA60" s="154">
        <v>32669.316000000006</v>
      </c>
      <c r="AB60" s="154">
        <v>30619.310999999994</v>
      </c>
      <c r="AC60" s="154">
        <v>36041.668000000012</v>
      </c>
      <c r="AD60" s="154">
        <v>37442.144</v>
      </c>
      <c r="AE60" s="154">
        <v>42329.99000000002</v>
      </c>
      <c r="AF60" s="154">
        <v>56468.258000000016</v>
      </c>
      <c r="AG60" s="154">
        <v>50409.224999999999</v>
      </c>
      <c r="AH60" s="154">
        <v>53916.488000000005</v>
      </c>
      <c r="AI60" s="154">
        <v>47790.303999999967</v>
      </c>
      <c r="AJ60" s="154">
        <v>64666.687999999966</v>
      </c>
      <c r="AK60" s="154">
        <v>64803.065000000031</v>
      </c>
      <c r="AL60" s="119"/>
      <c r="AM60" s="52" t="str">
        <f t="shared" si="117"/>
        <v/>
      </c>
      <c r="AO60" s="198">
        <f t="shared" si="98"/>
        <v>2.3647140718469641</v>
      </c>
      <c r="AP60" s="157">
        <f t="shared" si="99"/>
        <v>2.2614935016861302</v>
      </c>
      <c r="AQ60" s="157">
        <f t="shared" si="100"/>
        <v>2.5580688905462297</v>
      </c>
      <c r="AR60" s="157">
        <f t="shared" si="101"/>
        <v>2.3603331049966276</v>
      </c>
      <c r="AS60" s="157">
        <f t="shared" si="102"/>
        <v>2.5709811698639262</v>
      </c>
      <c r="AT60" s="157">
        <f t="shared" si="103"/>
        <v>2.426905203187177</v>
      </c>
      <c r="AU60" s="157">
        <f t="shared" si="104"/>
        <v>2.7569178405590455</v>
      </c>
      <c r="AV60" s="157">
        <f t="shared" si="105"/>
        <v>2.568696662723287</v>
      </c>
      <c r="AW60" s="157">
        <f t="shared" si="106"/>
        <v>2.9967018158701015</v>
      </c>
      <c r="AX60" s="157">
        <f t="shared" si="107"/>
        <v>2.6446157846551293</v>
      </c>
      <c r="AY60" s="157">
        <f t="shared" si="108"/>
        <v>2.8633281235413843</v>
      </c>
      <c r="AZ60" s="157">
        <f t="shared" si="109"/>
        <v>3.0177047586960484</v>
      </c>
      <c r="BA60" s="157">
        <f t="shared" si="110"/>
        <v>3.1907721970477527</v>
      </c>
      <c r="BB60" s="157">
        <f t="shared" si="111"/>
        <v>3.0720834500865446</v>
      </c>
      <c r="BC60" s="157">
        <f t="shared" si="112"/>
        <v>3.2015243739726431</v>
      </c>
      <c r="BD60" s="157">
        <f t="shared" si="113"/>
        <v>3.1113023948789662</v>
      </c>
      <c r="BE60" s="157"/>
      <c r="BF60" s="52"/>
      <c r="BI60" s="105"/>
    </row>
    <row r="61" spans="1:61" ht="20.100000000000001" customHeight="1">
      <c r="A61" s="121" t="s">
        <v>82</v>
      </c>
      <c r="B61" s="117">
        <v>128709.03000000012</v>
      </c>
      <c r="C61" s="154">
        <v>150076.9599999999</v>
      </c>
      <c r="D61" s="154">
        <v>143385.01999999976</v>
      </c>
      <c r="E61" s="154">
        <v>130629.12999999999</v>
      </c>
      <c r="F61" s="154">
        <v>133047.13999999996</v>
      </c>
      <c r="G61" s="154">
        <v>119520.93999999986</v>
      </c>
      <c r="H61" s="154">
        <v>122238.15999999995</v>
      </c>
      <c r="I61" s="154">
        <v>104404.10999999999</v>
      </c>
      <c r="J61" s="154">
        <v>112380.65</v>
      </c>
      <c r="K61" s="202">
        <v>122802.49999999997</v>
      </c>
      <c r="L61" s="202">
        <v>177093.93000000025</v>
      </c>
      <c r="M61" s="202">
        <v>164471.48999999987</v>
      </c>
      <c r="N61" s="202">
        <v>192378.93999999997</v>
      </c>
      <c r="O61" s="202">
        <v>150243.57999999981</v>
      </c>
      <c r="P61" s="202">
        <v>172490.8299999999</v>
      </c>
      <c r="Q61" s="202">
        <v>147464.0199999999</v>
      </c>
      <c r="R61" s="202"/>
      <c r="S61" s="52" t="str">
        <f t="shared" si="116"/>
        <v/>
      </c>
      <c r="U61" s="109" t="s">
        <v>82</v>
      </c>
      <c r="V61" s="117">
        <v>25464.052000000007</v>
      </c>
      <c r="W61" s="154">
        <v>29523.48000000001</v>
      </c>
      <c r="X61" s="154">
        <v>31498.723000000002</v>
      </c>
      <c r="Y61" s="154">
        <v>30997.326000000052</v>
      </c>
      <c r="Z61" s="154">
        <v>32940.034999999967</v>
      </c>
      <c r="AA61" s="154">
        <v>29831.125000000007</v>
      </c>
      <c r="AB61" s="154">
        <v>34519.751000000018</v>
      </c>
      <c r="AC61" s="154">
        <v>30903.571</v>
      </c>
      <c r="AD61" s="154">
        <v>32156.462</v>
      </c>
      <c r="AE61" s="154">
        <v>33336.43499999999</v>
      </c>
      <c r="AF61" s="154">
        <v>49473.65399999998</v>
      </c>
      <c r="AG61" s="154">
        <v>50897.267000000043</v>
      </c>
      <c r="AH61" s="154">
        <v>57319.255000000048</v>
      </c>
      <c r="AI61" s="154">
        <v>45087.425000000017</v>
      </c>
      <c r="AJ61" s="154">
        <v>51767.551999999981</v>
      </c>
      <c r="AK61" s="154">
        <v>49319.38999999997</v>
      </c>
      <c r="AL61" s="119"/>
      <c r="AM61" s="52" t="str">
        <f t="shared" si="117"/>
        <v/>
      </c>
      <c r="AO61" s="198">
        <f t="shared" ref="AO61:AP67" si="126">(V61/B61)*10</f>
        <v>1.9784200067392308</v>
      </c>
      <c r="AP61" s="157">
        <f t="shared" si="126"/>
        <v>1.9672226836151285</v>
      </c>
      <c r="AQ61" s="157">
        <f t="shared" ref="AQ61:BB63" si="127">IF(X61="","",(X61/D61)*10)</f>
        <v>2.1967931517532344</v>
      </c>
      <c r="AR61" s="157">
        <f t="shared" si="127"/>
        <v>2.3729260081576027</v>
      </c>
      <c r="AS61" s="157">
        <f t="shared" si="127"/>
        <v>2.4758168420606395</v>
      </c>
      <c r="AT61" s="157">
        <f t="shared" si="127"/>
        <v>2.4958910965727048</v>
      </c>
      <c r="AU61" s="157">
        <f t="shared" si="127"/>
        <v>2.8239750172941114</v>
      </c>
      <c r="AV61" s="157">
        <f t="shared" si="127"/>
        <v>2.95999563618712</v>
      </c>
      <c r="AW61" s="157">
        <f t="shared" si="127"/>
        <v>2.8613877922934243</v>
      </c>
      <c r="AX61" s="157">
        <f t="shared" si="127"/>
        <v>2.7146381384743794</v>
      </c>
      <c r="AY61" s="157">
        <f t="shared" si="127"/>
        <v>2.7936391721613445</v>
      </c>
      <c r="AZ61" s="157">
        <f t="shared" si="127"/>
        <v>3.094595117974555</v>
      </c>
      <c r="BA61" s="157">
        <f t="shared" si="127"/>
        <v>2.9794973919702468</v>
      </c>
      <c r="BB61" s="157">
        <f t="shared" si="127"/>
        <v>3.0009551822447307</v>
      </c>
      <c r="BC61" s="157">
        <f t="shared" ref="BC61:BC63" si="128">IF(AJ61="","",(AJ61/P61)*10)</f>
        <v>3.0011770480784405</v>
      </c>
      <c r="BD61" s="157">
        <f t="shared" ref="BD61:BD63" si="129">IF(AK61="","",(AK61/Q61)*10)</f>
        <v>3.344503289683816</v>
      </c>
      <c r="BE61" s="157" t="str">
        <f t="shared" ref="BE61:BE63" si="130">IF(AL61="","",(AL61/R61)*10)</f>
        <v/>
      </c>
      <c r="BF61" s="52" t="str">
        <f t="shared" si="115"/>
        <v/>
      </c>
      <c r="BI61" s="105"/>
    </row>
    <row r="62" spans="1:61" ht="20.100000000000001" customHeight="1" thickBot="1">
      <c r="A62" s="122" t="s">
        <v>83</v>
      </c>
      <c r="B62" s="196">
        <v>76422.39</v>
      </c>
      <c r="C62" s="155">
        <v>98632.750000000015</v>
      </c>
      <c r="D62" s="155">
        <v>93700.91999999994</v>
      </c>
      <c r="E62" s="155">
        <v>82943.079999999973</v>
      </c>
      <c r="F62" s="155">
        <v>100845.22000000002</v>
      </c>
      <c r="G62" s="155">
        <v>82769.729999999952</v>
      </c>
      <c r="H62" s="155">
        <v>78072.589999999866</v>
      </c>
      <c r="I62" s="155">
        <v>92901.83</v>
      </c>
      <c r="J62" s="155">
        <v>77572.28</v>
      </c>
      <c r="K62" s="203">
        <v>90006.149999999892</v>
      </c>
      <c r="L62" s="203">
        <v>119138.44999999997</v>
      </c>
      <c r="M62" s="203">
        <v>123755.49</v>
      </c>
      <c r="N62" s="203">
        <v>107820.80999999992</v>
      </c>
      <c r="O62" s="203">
        <v>110623.55000000009</v>
      </c>
      <c r="P62" s="203">
        <v>117416.39999999997</v>
      </c>
      <c r="Q62" s="203">
        <v>124222.62999999986</v>
      </c>
      <c r="R62" s="203"/>
      <c r="S62" s="52" t="str">
        <f t="shared" si="116"/>
        <v/>
      </c>
      <c r="U62" s="110" t="s">
        <v>83</v>
      </c>
      <c r="V62" s="196">
        <v>15596.707000000013</v>
      </c>
      <c r="W62" s="155">
        <v>18332.828999999987</v>
      </c>
      <c r="X62" s="155">
        <v>21648.361999999994</v>
      </c>
      <c r="Y62" s="155">
        <v>20693.550999999999</v>
      </c>
      <c r="Z62" s="155">
        <v>23770.443999999989</v>
      </c>
      <c r="AA62" s="155">
        <v>22065.902999999984</v>
      </c>
      <c r="AB62" s="155">
        <v>24906.423000000003</v>
      </c>
      <c r="AC62" s="155">
        <v>28016.947000000004</v>
      </c>
      <c r="AD62" s="155">
        <v>26292.933000000001</v>
      </c>
      <c r="AE62" s="155">
        <v>27722.498999999978</v>
      </c>
      <c r="AF62" s="155">
        <v>34797.590000000011</v>
      </c>
      <c r="AG62" s="155">
        <v>34642.825000000055</v>
      </c>
      <c r="AH62" s="155">
        <v>33056.706999999988</v>
      </c>
      <c r="AI62" s="155">
        <v>35940.125999999989</v>
      </c>
      <c r="AJ62" s="155">
        <v>37743.593999999932</v>
      </c>
      <c r="AK62" s="155">
        <v>37809.364999999998</v>
      </c>
      <c r="AL62" s="123"/>
      <c r="AM62" s="52" t="str">
        <f t="shared" si="117"/>
        <v/>
      </c>
      <c r="AO62" s="198">
        <f t="shared" si="126"/>
        <v>2.0408556968710365</v>
      </c>
      <c r="AP62" s="157">
        <f t="shared" si="126"/>
        <v>1.8586959199657298</v>
      </c>
      <c r="AQ62" s="157">
        <f t="shared" si="127"/>
        <v>2.3103681372605527</v>
      </c>
      <c r="AR62" s="157">
        <f t="shared" si="127"/>
        <v>2.494909882777443</v>
      </c>
      <c r="AS62" s="157">
        <f t="shared" si="127"/>
        <v>2.357121537342076</v>
      </c>
      <c r="AT62" s="157">
        <f t="shared" si="127"/>
        <v>2.6659387435479127</v>
      </c>
      <c r="AU62" s="157">
        <f t="shared" si="127"/>
        <v>3.190162257970441</v>
      </c>
      <c r="AV62" s="157">
        <f t="shared" si="127"/>
        <v>3.0157583548138938</v>
      </c>
      <c r="AW62" s="157">
        <f t="shared" si="127"/>
        <v>3.3894753383554024</v>
      </c>
      <c r="AX62" s="157">
        <f t="shared" si="127"/>
        <v>3.080067195408315</v>
      </c>
      <c r="AY62" s="157">
        <f t="shared" si="127"/>
        <v>2.920769071613742</v>
      </c>
      <c r="AZ62" s="157">
        <f t="shared" si="127"/>
        <v>2.7992960150697193</v>
      </c>
      <c r="BA62" s="157">
        <f t="shared" si="127"/>
        <v>3.0658930312246784</v>
      </c>
      <c r="BB62" s="157">
        <f t="shared" si="127"/>
        <v>3.2488675331789625</v>
      </c>
      <c r="BC62" s="157">
        <f t="shared" si="128"/>
        <v>3.2145078540987408</v>
      </c>
      <c r="BD62" s="157">
        <f t="shared" si="129"/>
        <v>3.0436777099309555</v>
      </c>
      <c r="BE62" s="157" t="str">
        <f t="shared" si="130"/>
        <v/>
      </c>
      <c r="BF62" s="52" t="str">
        <f t="shared" si="115"/>
        <v/>
      </c>
      <c r="BI62" s="105"/>
    </row>
    <row r="63" spans="1:61" ht="20.100000000000001" customHeight="1" thickBot="1">
      <c r="A63" s="35" t="str">
        <f>A19</f>
        <v>jan-jul</v>
      </c>
      <c r="B63" s="167">
        <f>SUM(B51:B57)</f>
        <v>626369.30000000016</v>
      </c>
      <c r="C63" s="168">
        <f t="shared" ref="C63:R63" si="131">SUM(C51:C57)</f>
        <v>746578.01000000024</v>
      </c>
      <c r="D63" s="168">
        <f t="shared" si="131"/>
        <v>857420.18999999983</v>
      </c>
      <c r="E63" s="168">
        <f t="shared" si="131"/>
        <v>766896.0199999999</v>
      </c>
      <c r="F63" s="168">
        <f t="shared" si="131"/>
        <v>795341.97999999952</v>
      </c>
      <c r="G63" s="168">
        <f t="shared" si="131"/>
        <v>809677.72000000009</v>
      </c>
      <c r="H63" s="168">
        <f t="shared" si="131"/>
        <v>610195.43999999971</v>
      </c>
      <c r="I63" s="168">
        <f t="shared" si="131"/>
        <v>739194.55999999959</v>
      </c>
      <c r="J63" s="168">
        <f t="shared" si="131"/>
        <v>752233.94000000006</v>
      </c>
      <c r="K63" s="168">
        <f t="shared" si="131"/>
        <v>796886.93999999936</v>
      </c>
      <c r="L63" s="168">
        <f t="shared" si="131"/>
        <v>944916.31</v>
      </c>
      <c r="M63" s="168">
        <f t="shared" si="131"/>
        <v>1027398.3499999996</v>
      </c>
      <c r="N63" s="168">
        <f t="shared" si="131"/>
        <v>989007.25999999931</v>
      </c>
      <c r="O63" s="168">
        <f t="shared" si="131"/>
        <v>1046416.4700000002</v>
      </c>
      <c r="P63" s="168">
        <f t="shared" si="131"/>
        <v>1081818.7799999998</v>
      </c>
      <c r="Q63" s="168">
        <f t="shared" si="131"/>
        <v>1108272.8499999994</v>
      </c>
      <c r="R63" s="169">
        <f t="shared" si="131"/>
        <v>1080630.3299999998</v>
      </c>
      <c r="S63" s="57">
        <f t="shared" ref="S63:S67" si="132">IF(R63="","",(R63-Q63)/Q63)</f>
        <v>-2.4941980668388267E-2</v>
      </c>
      <c r="U63" s="109"/>
      <c r="V63" s="167">
        <f>SUM(V51:V57)</f>
        <v>119263.99400000004</v>
      </c>
      <c r="W63" s="168">
        <f t="shared" ref="W63:AL63" si="133">SUM(W51:W57)</f>
        <v>138251.07599999997</v>
      </c>
      <c r="X63" s="168">
        <f t="shared" si="133"/>
        <v>158648.33500000002</v>
      </c>
      <c r="Y63" s="168">
        <f t="shared" si="133"/>
        <v>162812.44399999996</v>
      </c>
      <c r="Z63" s="168">
        <f t="shared" si="133"/>
        <v>163299.79000000004</v>
      </c>
      <c r="AA63" s="168">
        <f t="shared" si="133"/>
        <v>173622.06599999993</v>
      </c>
      <c r="AB63" s="168">
        <f t="shared" si="133"/>
        <v>150066.30800000005</v>
      </c>
      <c r="AC63" s="168">
        <f t="shared" si="133"/>
        <v>183920.65800000002</v>
      </c>
      <c r="AD63" s="168">
        <f t="shared" si="133"/>
        <v>194410.75800000003</v>
      </c>
      <c r="AE63" s="168">
        <f t="shared" si="133"/>
        <v>201894.64900000006</v>
      </c>
      <c r="AF63" s="168">
        <f t="shared" si="133"/>
        <v>240445.94400000002</v>
      </c>
      <c r="AG63" s="168">
        <f t="shared" si="133"/>
        <v>276009.45600000012</v>
      </c>
      <c r="AH63" s="168">
        <f t="shared" si="133"/>
        <v>280574.01300000009</v>
      </c>
      <c r="AI63" s="168">
        <f t="shared" si="133"/>
        <v>306181.37999999995</v>
      </c>
      <c r="AJ63" s="168">
        <f t="shared" si="133"/>
        <v>314137.32699999999</v>
      </c>
      <c r="AK63" s="168">
        <f t="shared" si="133"/>
        <v>305743.57399999979</v>
      </c>
      <c r="AL63" s="169">
        <f t="shared" si="133"/>
        <v>291162.38600000006</v>
      </c>
      <c r="AM63" s="57">
        <f t="shared" si="117"/>
        <v>-4.7690905843861639E-2</v>
      </c>
      <c r="AO63" s="199">
        <f t="shared" si="126"/>
        <v>1.9040523537791523</v>
      </c>
      <c r="AP63" s="173">
        <f t="shared" si="126"/>
        <v>1.8517967867818652</v>
      </c>
      <c r="AQ63" s="173">
        <f t="shared" si="127"/>
        <v>1.8502985683133966</v>
      </c>
      <c r="AR63" s="173">
        <f t="shared" si="127"/>
        <v>2.1230054629831043</v>
      </c>
      <c r="AS63" s="173">
        <f t="shared" si="127"/>
        <v>2.0532021961169473</v>
      </c>
      <c r="AT63" s="173">
        <f t="shared" si="127"/>
        <v>2.1443354770833993</v>
      </c>
      <c r="AU63" s="173">
        <f t="shared" si="127"/>
        <v>2.4593154612889294</v>
      </c>
      <c r="AV63" s="173">
        <f t="shared" si="127"/>
        <v>2.4881224504682518</v>
      </c>
      <c r="AW63" s="173">
        <f t="shared" si="127"/>
        <v>2.5844454452560335</v>
      </c>
      <c r="AX63" s="173">
        <f t="shared" si="127"/>
        <v>2.5335419476193226</v>
      </c>
      <c r="AY63" s="173">
        <f t="shared" si="127"/>
        <v>2.5446268781200314</v>
      </c>
      <c r="AZ63" s="173">
        <f t="shared" si="127"/>
        <v>2.6864891889304694</v>
      </c>
      <c r="BA63" s="173">
        <f t="shared" si="127"/>
        <v>2.8369257168041444</v>
      </c>
      <c r="BB63" s="173">
        <f t="shared" si="127"/>
        <v>2.9259992438765794</v>
      </c>
      <c r="BC63" s="173">
        <f t="shared" si="128"/>
        <v>2.9037888120226576</v>
      </c>
      <c r="BD63" s="173">
        <f t="shared" si="129"/>
        <v>2.7587391859324168</v>
      </c>
      <c r="BE63" s="173">
        <f t="shared" si="130"/>
        <v>2.694375476209335</v>
      </c>
      <c r="BF63" s="61">
        <f t="shared" si="115"/>
        <v>-2.3330842600594641E-2</v>
      </c>
      <c r="BI63" s="105"/>
    </row>
    <row r="64" spans="1:61" ht="20.100000000000001" customHeight="1">
      <c r="A64" s="121" t="s">
        <v>84</v>
      </c>
      <c r="B64" s="117">
        <f>SUM(B51:B53)</f>
        <v>234491.43</v>
      </c>
      <c r="C64" s="154">
        <f>SUM(C51:C53)</f>
        <v>268123.53000000009</v>
      </c>
      <c r="D64" s="154">
        <f>SUM(D51:D53)</f>
        <v>341123.42000000004</v>
      </c>
      <c r="E64" s="154">
        <f t="shared" ref="E64:N64" si="134">SUM(E51:E53)</f>
        <v>307586.39999999991</v>
      </c>
      <c r="F64" s="154">
        <f t="shared" si="134"/>
        <v>312002.81999999983</v>
      </c>
      <c r="G64" s="154">
        <f t="shared" si="134"/>
        <v>314085.74999999994</v>
      </c>
      <c r="H64" s="154">
        <f t="shared" si="134"/>
        <v>225185.55999999994</v>
      </c>
      <c r="I64" s="154">
        <f t="shared" si="134"/>
        <v>291368.51999999996</v>
      </c>
      <c r="J64" s="154">
        <f t="shared" si="134"/>
        <v>290915.21000000002</v>
      </c>
      <c r="K64" s="154">
        <f t="shared" si="134"/>
        <v>314581.43999999971</v>
      </c>
      <c r="L64" s="154">
        <f t="shared" si="134"/>
        <v>387624.22000000009</v>
      </c>
      <c r="M64" s="154">
        <f t="shared" si="134"/>
        <v>406414.74999999977</v>
      </c>
      <c r="N64" s="154">
        <f t="shared" si="134"/>
        <v>411776.26999999984</v>
      </c>
      <c r="O64" s="154">
        <f t="shared" ref="O64:Q64" si="135">SUM(O51:O53)</f>
        <v>412801.68999999994</v>
      </c>
      <c r="P64" s="154">
        <f t="shared" ref="P64" si="136">SUM(P51:P53)</f>
        <v>411153.37999999995</v>
      </c>
      <c r="Q64" s="154">
        <f t="shared" si="135"/>
        <v>435814.68999999983</v>
      </c>
      <c r="R64" s="154">
        <f>IF(R53="","",SUM(R51:R53))</f>
        <v>425196.58999999979</v>
      </c>
      <c r="S64" s="52">
        <f t="shared" si="132"/>
        <v>-2.436379553887924E-2</v>
      </c>
      <c r="U64" s="108" t="s">
        <v>84</v>
      </c>
      <c r="V64" s="117">
        <f>SUM(V51:V53)</f>
        <v>45609.39</v>
      </c>
      <c r="W64" s="154">
        <f>SUM(W51:W53)</f>
        <v>53062.921000000002</v>
      </c>
      <c r="X64" s="154">
        <f>SUM(X51:X53)</f>
        <v>61321.651000000027</v>
      </c>
      <c r="Y64" s="154">
        <f>SUM(Y51:Y53)</f>
        <v>63351.315999999992</v>
      </c>
      <c r="Z64" s="154">
        <f t="shared" ref="Z64:AK64" si="137">SUM(Z51:Z53)</f>
        <v>61448.611999999994</v>
      </c>
      <c r="AA64" s="154">
        <f t="shared" si="137"/>
        <v>65590.697999999975</v>
      </c>
      <c r="AB64" s="154">
        <f t="shared" si="137"/>
        <v>58604.442999999985</v>
      </c>
      <c r="AC64" s="154">
        <f t="shared" si="137"/>
        <v>74095.891999999963</v>
      </c>
      <c r="AD64" s="154">
        <f t="shared" si="137"/>
        <v>76343.599000000002</v>
      </c>
      <c r="AE64" s="154">
        <f t="shared" si="137"/>
        <v>80321.476000000039</v>
      </c>
      <c r="AF64" s="154">
        <f t="shared" si="137"/>
        <v>99368.438000000038</v>
      </c>
      <c r="AG64" s="154">
        <f t="shared" si="137"/>
        <v>107006.38200000001</v>
      </c>
      <c r="AH64" s="154">
        <f t="shared" si="137"/>
        <v>114366.99700000009</v>
      </c>
      <c r="AI64" s="154">
        <f t="shared" ref="AI64:AJ64" si="138">SUM(AI51:AI53)</f>
        <v>116285.541</v>
      </c>
      <c r="AJ64" s="154">
        <f t="shared" si="138"/>
        <v>121877.28199999995</v>
      </c>
      <c r="AK64" s="154">
        <f t="shared" si="137"/>
        <v>119722.69599999994</v>
      </c>
      <c r="AL64" s="119">
        <f>IF(AL53="","",SUM(AL51:AL53))</f>
        <v>114109.27499999999</v>
      </c>
      <c r="AM64" s="52">
        <f t="shared" si="117"/>
        <v>-4.6886857609687867E-2</v>
      </c>
      <c r="AO64" s="197">
        <f t="shared" si="126"/>
        <v>1.9450344091466372</v>
      </c>
      <c r="AP64" s="156">
        <f t="shared" si="126"/>
        <v>1.9790475308153666</v>
      </c>
      <c r="AQ64" s="156">
        <f t="shared" ref="AQ64:BB66" si="139">(X64/D64)*10</f>
        <v>1.7976382565582869</v>
      </c>
      <c r="AR64" s="156">
        <f t="shared" si="139"/>
        <v>2.0596266935079059</v>
      </c>
      <c r="AS64" s="156">
        <f t="shared" si="139"/>
        <v>1.9694889937212756</v>
      </c>
      <c r="AT64" s="156">
        <f t="shared" si="139"/>
        <v>2.0883054388809423</v>
      </c>
      <c r="AU64" s="156">
        <f t="shared" si="139"/>
        <v>2.6024956040698171</v>
      </c>
      <c r="AV64" s="156">
        <f t="shared" si="139"/>
        <v>2.5430301118322589</v>
      </c>
      <c r="AW64" s="156">
        <f t="shared" si="139"/>
        <v>2.6242560160398627</v>
      </c>
      <c r="AX64" s="156">
        <f t="shared" si="139"/>
        <v>2.5532808292822393</v>
      </c>
      <c r="AY64" s="156">
        <f t="shared" si="139"/>
        <v>2.5635250036749513</v>
      </c>
      <c r="AZ64" s="156">
        <f t="shared" si="139"/>
        <v>2.6329354926217627</v>
      </c>
      <c r="BA64" s="156">
        <f t="shared" si="139"/>
        <v>2.7774062113875608</v>
      </c>
      <c r="BB64" s="156">
        <f t="shared" si="139"/>
        <v>2.8169831620602137</v>
      </c>
      <c r="BC64" s="156">
        <f t="shared" ref="BC64:BC66" si="140">(AJ64/P64)*10</f>
        <v>2.9642777593121079</v>
      </c>
      <c r="BD64" s="156">
        <f t="shared" ref="BD64:BE66" si="141">(AK64/Q64)*10</f>
        <v>2.7471009754168678</v>
      </c>
      <c r="BE64" s="156">
        <f t="shared" si="141"/>
        <v>2.683682740729413</v>
      </c>
      <c r="BF64" s="61">
        <f t="shared" si="115"/>
        <v>-2.3085512784192859E-2</v>
      </c>
    </row>
    <row r="65" spans="1:58" ht="20.100000000000001" customHeight="1">
      <c r="A65" s="121" t="s">
        <v>85</v>
      </c>
      <c r="B65" s="117">
        <f>SUM(B54:B56)</f>
        <v>270632.65000000014</v>
      </c>
      <c r="C65" s="154">
        <f>SUM(C54:C56)</f>
        <v>330331.44000000012</v>
      </c>
      <c r="D65" s="154">
        <f>SUM(D54:D56)</f>
        <v>371262.24999999988</v>
      </c>
      <c r="E65" s="154">
        <f t="shared" ref="E65:N65" si="142">SUM(E54:E56)</f>
        <v>341280.04000000004</v>
      </c>
      <c r="F65" s="154">
        <f t="shared" si="142"/>
        <v>330986.2099999999</v>
      </c>
      <c r="G65" s="154">
        <f t="shared" si="142"/>
        <v>352389.62000000011</v>
      </c>
      <c r="H65" s="154">
        <f t="shared" si="142"/>
        <v>271249.88999999984</v>
      </c>
      <c r="I65" s="154">
        <f t="shared" si="142"/>
        <v>338059.84999999963</v>
      </c>
      <c r="J65" s="154">
        <f t="shared" si="142"/>
        <v>341622.02</v>
      </c>
      <c r="K65" s="154">
        <f t="shared" si="142"/>
        <v>348164.02999999968</v>
      </c>
      <c r="L65" s="154">
        <f t="shared" si="142"/>
        <v>373006.16999999981</v>
      </c>
      <c r="M65" s="154">
        <f t="shared" si="142"/>
        <v>455027.89</v>
      </c>
      <c r="N65" s="154">
        <f t="shared" si="142"/>
        <v>411180.44999999978</v>
      </c>
      <c r="O65" s="154">
        <f t="shared" ref="O65:Q65" si="143">SUM(O54:O56)</f>
        <v>458853.4600000002</v>
      </c>
      <c r="P65" s="154">
        <f t="shared" ref="P65" si="144">SUM(P54:P56)</f>
        <v>468166.85999999981</v>
      </c>
      <c r="Q65" s="154">
        <f t="shared" si="143"/>
        <v>457584.09999999974</v>
      </c>
      <c r="R65" s="154">
        <f>IF(R56="","",SUM(R54:R56))</f>
        <v>478701.51</v>
      </c>
      <c r="S65" s="52">
        <f t="shared" si="132"/>
        <v>4.6149789732642103E-2</v>
      </c>
      <c r="U65" s="109" t="s">
        <v>85</v>
      </c>
      <c r="V65" s="117">
        <f>SUM(V54:V56)</f>
        <v>52069.507000000012</v>
      </c>
      <c r="W65" s="154">
        <f>SUM(W54:W56)</f>
        <v>57799.210999999981</v>
      </c>
      <c r="X65" s="154">
        <f>SUM(X54:X56)</f>
        <v>67284.703999999983</v>
      </c>
      <c r="Y65" s="154">
        <f>SUM(Y54:Y56)</f>
        <v>68302.889999999985</v>
      </c>
      <c r="Z65" s="154">
        <f t="shared" ref="Z65:AK65" si="145">SUM(Z54:Z56)</f>
        <v>68997.127000000022</v>
      </c>
      <c r="AA65" s="154">
        <f t="shared" si="145"/>
        <v>75648.96299999996</v>
      </c>
      <c r="AB65" s="154">
        <f t="shared" si="145"/>
        <v>65293.128000000026</v>
      </c>
      <c r="AC65" s="154">
        <f t="shared" si="145"/>
        <v>80241.398000000045</v>
      </c>
      <c r="AD65" s="154">
        <f t="shared" si="145"/>
        <v>84590.548999999999</v>
      </c>
      <c r="AE65" s="154">
        <f t="shared" si="145"/>
        <v>84889.636000000028</v>
      </c>
      <c r="AF65" s="154">
        <f t="shared" si="145"/>
        <v>93771.617999999988</v>
      </c>
      <c r="AG65" s="154">
        <f t="shared" si="145"/>
        <v>121302.12800000008</v>
      </c>
      <c r="AH65" s="154">
        <f t="shared" si="145"/>
        <v>117899.58700000003</v>
      </c>
      <c r="AI65" s="154">
        <f t="shared" ref="AI65:AJ65" si="146">SUM(AI54:AI56)</f>
        <v>136371.95699999994</v>
      </c>
      <c r="AJ65" s="154">
        <f t="shared" si="146"/>
        <v>135087.16200000007</v>
      </c>
      <c r="AK65" s="154">
        <f t="shared" si="145"/>
        <v>129452.39399999994</v>
      </c>
      <c r="AL65" s="119">
        <f>IF(AL56="","",SUM(AL54:AL56))</f>
        <v>127046.77000000005</v>
      </c>
      <c r="AM65" s="52">
        <f t="shared" si="117"/>
        <v>-1.8583078502201322E-2</v>
      </c>
      <c r="AO65" s="198">
        <f t="shared" si="126"/>
        <v>1.9239920608248851</v>
      </c>
      <c r="AP65" s="157">
        <f t="shared" si="126"/>
        <v>1.7497338733485361</v>
      </c>
      <c r="AQ65" s="157">
        <f t="shared" si="139"/>
        <v>1.8123227987763368</v>
      </c>
      <c r="AR65" s="157">
        <f t="shared" si="139"/>
        <v>2.0013737105750451</v>
      </c>
      <c r="AS65" s="157">
        <f t="shared" si="139"/>
        <v>2.0845921949437121</v>
      </c>
      <c r="AT65" s="157">
        <f t="shared" si="139"/>
        <v>2.1467420918924893</v>
      </c>
      <c r="AU65" s="157">
        <f t="shared" si="139"/>
        <v>2.4071209024269122</v>
      </c>
      <c r="AV65" s="157">
        <f t="shared" si="139"/>
        <v>2.3735855648045794</v>
      </c>
      <c r="AW65" s="157">
        <f t="shared" si="139"/>
        <v>2.4761445119960355</v>
      </c>
      <c r="AX65" s="157">
        <f t="shared" si="139"/>
        <v>2.4382081055300313</v>
      </c>
      <c r="AY65" s="157">
        <f t="shared" si="139"/>
        <v>2.5139428122596481</v>
      </c>
      <c r="AZ65" s="157">
        <f t="shared" si="139"/>
        <v>2.6658174293448273</v>
      </c>
      <c r="BA65" s="157">
        <f t="shared" si="139"/>
        <v>2.8673441794229291</v>
      </c>
      <c r="BB65" s="157">
        <f t="shared" si="139"/>
        <v>2.972015444756587</v>
      </c>
      <c r="BC65" s="157">
        <f t="shared" si="140"/>
        <v>2.8854490469487764</v>
      </c>
      <c r="BD65" s="157">
        <f t="shared" si="141"/>
        <v>2.8290404758382124</v>
      </c>
      <c r="BE65" s="157">
        <f>IF(AL65="","",(AL65/R65)*10)</f>
        <v>2.6539872414440477</v>
      </c>
      <c r="BF65" s="52">
        <f t="shared" si="115"/>
        <v>-6.187724632759041E-2</v>
      </c>
    </row>
    <row r="66" spans="1:58" ht="20.100000000000001" customHeight="1">
      <c r="A66" s="121" t="s">
        <v>86</v>
      </c>
      <c r="B66" s="117">
        <f>SUM(B57:B59)</f>
        <v>362917.66000000003</v>
      </c>
      <c r="C66" s="154">
        <f>SUM(C57:C59)</f>
        <v>410216.99000000011</v>
      </c>
      <c r="D66" s="154">
        <f>SUM(D57:D59)</f>
        <v>402664.01999999979</v>
      </c>
      <c r="E66" s="154">
        <f t="shared" ref="E66:N66" si="147">SUM(E57:E59)</f>
        <v>374827.90000000014</v>
      </c>
      <c r="F66" s="154">
        <f t="shared" si="147"/>
        <v>411823.39999999991</v>
      </c>
      <c r="G66" s="154">
        <f t="shared" si="147"/>
        <v>392287.49999999988</v>
      </c>
      <c r="H66" s="154">
        <f t="shared" si="147"/>
        <v>324909.64999999991</v>
      </c>
      <c r="I66" s="154">
        <f t="shared" si="147"/>
        <v>335894.45999999973</v>
      </c>
      <c r="J66" s="154">
        <f t="shared" si="147"/>
        <v>323029.73000000004</v>
      </c>
      <c r="K66" s="154">
        <f t="shared" si="147"/>
        <v>359624.85999999987</v>
      </c>
      <c r="L66" s="154">
        <f t="shared" si="147"/>
        <v>485561.99000000028</v>
      </c>
      <c r="M66" s="154">
        <f t="shared" si="147"/>
        <v>462583.7999999997</v>
      </c>
      <c r="N66" s="154">
        <f t="shared" si="147"/>
        <v>492833.60999999993</v>
      </c>
      <c r="O66" s="154">
        <f t="shared" ref="O66:Q66" si="148">SUM(O57:O59)</f>
        <v>489114.31000000017</v>
      </c>
      <c r="P66" s="154">
        <f t="shared" ref="P66" si="149">SUM(P57:P59)</f>
        <v>507658.45000000007</v>
      </c>
      <c r="Q66" s="154">
        <f t="shared" si="148"/>
        <v>547717.25999999966</v>
      </c>
      <c r="R66" s="154" t="str">
        <f>IF(R59="","",SUM(R57:R59))</f>
        <v/>
      </c>
      <c r="S66" s="52" t="str">
        <f t="shared" si="132"/>
        <v/>
      </c>
      <c r="U66" s="109" t="s">
        <v>86</v>
      </c>
      <c r="V66" s="117">
        <f>SUM(V57:V59)</f>
        <v>66706.640000000043</v>
      </c>
      <c r="W66" s="154">
        <f>SUM(W57:W59)</f>
        <v>75687.896000000008</v>
      </c>
      <c r="X66" s="154">
        <f>SUM(X57:X59)</f>
        <v>78884.929000000004</v>
      </c>
      <c r="Y66" s="154">
        <f>SUM(Y57:Y59)</f>
        <v>90834.866999999969</v>
      </c>
      <c r="Z66" s="154">
        <f t="shared" ref="Z66:AK66" si="150">SUM(Z57:Z59)</f>
        <v>90275.416000000056</v>
      </c>
      <c r="AA66" s="154">
        <f t="shared" si="150"/>
        <v>87840.50900000002</v>
      </c>
      <c r="AB66" s="154">
        <f t="shared" si="150"/>
        <v>78765.768000000011</v>
      </c>
      <c r="AC66" s="154">
        <f t="shared" si="150"/>
        <v>86377.072000000029</v>
      </c>
      <c r="AD66" s="154">
        <f t="shared" si="150"/>
        <v>89313.755000000005</v>
      </c>
      <c r="AE66" s="154">
        <f t="shared" si="150"/>
        <v>95872.349999999977</v>
      </c>
      <c r="AF66" s="154">
        <f t="shared" si="150"/>
        <v>128355.976</v>
      </c>
      <c r="AG66" s="154">
        <f t="shared" si="150"/>
        <v>133533.43400000001</v>
      </c>
      <c r="AH66" s="154">
        <f t="shared" si="150"/>
        <v>144237.76400000011</v>
      </c>
      <c r="AI66" s="154">
        <f t="shared" ref="AI66:AJ66" si="151">SUM(AI57:AI59)</f>
        <v>138745.30100000001</v>
      </c>
      <c r="AJ66" s="154">
        <f t="shared" si="151"/>
        <v>146549.62399999992</v>
      </c>
      <c r="AK66" s="154">
        <f t="shared" si="150"/>
        <v>148270.66800000006</v>
      </c>
      <c r="AL66" s="119" t="str">
        <f>IF(AL59="","",SUM(AL57:AL59))</f>
        <v/>
      </c>
      <c r="AM66" s="52" t="str">
        <f t="shared" si="117"/>
        <v/>
      </c>
      <c r="AO66" s="198">
        <f t="shared" si="126"/>
        <v>1.8380654168220978</v>
      </c>
      <c r="AP66" s="157">
        <f t="shared" si="126"/>
        <v>1.8450697519866253</v>
      </c>
      <c r="AQ66" s="157">
        <f t="shared" si="139"/>
        <v>1.959075682997454</v>
      </c>
      <c r="AR66" s="157">
        <f t="shared" si="139"/>
        <v>2.4233752876986996</v>
      </c>
      <c r="AS66" s="157">
        <f t="shared" si="139"/>
        <v>2.1920904931579916</v>
      </c>
      <c r="AT66" s="157">
        <f t="shared" si="139"/>
        <v>2.2391870503138653</v>
      </c>
      <c r="AU66" s="157">
        <f t="shared" si="139"/>
        <v>2.4242360299240122</v>
      </c>
      <c r="AV66" s="157">
        <f t="shared" si="139"/>
        <v>2.5715539339350846</v>
      </c>
      <c r="AW66" s="157">
        <f t="shared" si="139"/>
        <v>2.764877245199691</v>
      </c>
      <c r="AX66" s="157">
        <f t="shared" si="139"/>
        <v>2.6658988480384815</v>
      </c>
      <c r="AY66" s="157">
        <f t="shared" si="139"/>
        <v>2.643451889634111</v>
      </c>
      <c r="AZ66" s="157">
        <f t="shared" si="139"/>
        <v>2.8866863474250524</v>
      </c>
      <c r="BA66" s="157">
        <f t="shared" si="139"/>
        <v>2.9267030712454885</v>
      </c>
      <c r="BB66" s="157">
        <f t="shared" si="139"/>
        <v>2.836664112321718</v>
      </c>
      <c r="BC66" s="157">
        <f t="shared" si="140"/>
        <v>2.8867760203735386</v>
      </c>
      <c r="BD66" s="157">
        <f t="shared" si="141"/>
        <v>2.7070658317395395</v>
      </c>
      <c r="BE66" s="157" t="str">
        <f>IF(AL66="","",(AL66/R66)*10)</f>
        <v/>
      </c>
      <c r="BF66" s="52" t="str">
        <f t="shared" si="115"/>
        <v/>
      </c>
    </row>
    <row r="67" spans="1:58" ht="20.100000000000001" customHeight="1" thickBot="1">
      <c r="A67" s="122" t="s">
        <v>87</v>
      </c>
      <c r="B67" s="196">
        <f>SUM(B60:B62)</f>
        <v>301452.82000000007</v>
      </c>
      <c r="C67" s="155">
        <f>SUM(C60:C62)</f>
        <v>388105.86999999988</v>
      </c>
      <c r="D67" s="155">
        <f>IF(D62="","",SUM(D60:D62))</f>
        <v>380957.63999999966</v>
      </c>
      <c r="E67" s="155">
        <f t="shared" ref="E67:N67" si="152">IF(E62="","",SUM(E60:E62))</f>
        <v>378869.0400000001</v>
      </c>
      <c r="F67" s="155">
        <f t="shared" si="152"/>
        <v>396865.16000000021</v>
      </c>
      <c r="G67" s="155">
        <f t="shared" si="152"/>
        <v>336903.74</v>
      </c>
      <c r="H67" s="155">
        <f t="shared" si="152"/>
        <v>311374.30999999976</v>
      </c>
      <c r="I67" s="155">
        <f t="shared" si="152"/>
        <v>337617.05000000005</v>
      </c>
      <c r="J67" s="155">
        <f t="shared" si="152"/>
        <v>314897.43999999994</v>
      </c>
      <c r="K67" s="155">
        <f t="shared" si="152"/>
        <v>372869.66999999981</v>
      </c>
      <c r="L67" s="155">
        <f t="shared" si="152"/>
        <v>493444.35000000033</v>
      </c>
      <c r="M67" s="155">
        <f t="shared" si="152"/>
        <v>455271.89999999967</v>
      </c>
      <c r="N67" s="155">
        <f t="shared" si="152"/>
        <v>469176.04999999987</v>
      </c>
      <c r="O67" s="155">
        <f t="shared" ref="O67:Q67" si="153">IF(O62="","",SUM(O60:O62))</f>
        <v>416430.29999999993</v>
      </c>
      <c r="P67" s="155">
        <f t="shared" ref="P67" si="154">IF(P62="","",SUM(P60:P62))</f>
        <v>491894.40999999986</v>
      </c>
      <c r="Q67" s="155">
        <f t="shared" si="153"/>
        <v>479969.40999999957</v>
      </c>
      <c r="R67" s="155" t="str">
        <f>IF(R62="","",SUM(R60:R62))</f>
        <v/>
      </c>
      <c r="S67" s="55" t="str">
        <f t="shared" si="132"/>
        <v/>
      </c>
      <c r="U67" s="110" t="s">
        <v>87</v>
      </c>
      <c r="V67" s="196">
        <f>SUM(V60:V62)</f>
        <v>63838.016000000018</v>
      </c>
      <c r="W67" s="155">
        <f>SUM(W60:W62)</f>
        <v>79380.659999999989</v>
      </c>
      <c r="X67" s="155">
        <f>IF(X62="","",SUM(X60:X62))</f>
        <v>89950.456999999995</v>
      </c>
      <c r="Y67" s="155">
        <f>IF(Y62="","",SUM(Y60:Y62))</f>
        <v>90706.435000000056</v>
      </c>
      <c r="Z67" s="155">
        <f t="shared" ref="Z67:AL67" si="155">IF(Z62="","",SUM(Z60:Z62))</f>
        <v>98610.478999999992</v>
      </c>
      <c r="AA67" s="155">
        <f t="shared" si="155"/>
        <v>84566.343999999997</v>
      </c>
      <c r="AB67" s="155">
        <f t="shared" si="155"/>
        <v>90045.485000000015</v>
      </c>
      <c r="AC67" s="155">
        <f t="shared" si="155"/>
        <v>94962.186000000016</v>
      </c>
      <c r="AD67" s="155">
        <f t="shared" si="155"/>
        <v>95891.539000000004</v>
      </c>
      <c r="AE67" s="155">
        <f t="shared" si="155"/>
        <v>103388.924</v>
      </c>
      <c r="AF67" s="155">
        <f t="shared" si="155"/>
        <v>140739.50200000001</v>
      </c>
      <c r="AG67" s="155">
        <f t="shared" si="155"/>
        <v>135949.3170000001</v>
      </c>
      <c r="AH67" s="155">
        <f t="shared" si="155"/>
        <v>144292.45000000004</v>
      </c>
      <c r="AI67" s="155">
        <f t="shared" ref="AI67:AJ67" si="156">IF(AI62="","",SUM(AI60:AI62))</f>
        <v>128817.85499999998</v>
      </c>
      <c r="AJ67" s="155">
        <f t="shared" si="156"/>
        <v>154177.83399999989</v>
      </c>
      <c r="AK67" s="155">
        <f t="shared" si="155"/>
        <v>151931.82</v>
      </c>
      <c r="AL67" s="123" t="str">
        <f t="shared" si="155"/>
        <v/>
      </c>
      <c r="AM67" s="55" t="str">
        <f t="shared" si="117"/>
        <v/>
      </c>
      <c r="AO67" s="200">
        <f t="shared" si="126"/>
        <v>2.1176785143360082</v>
      </c>
      <c r="AP67" s="158">
        <f t="shared" si="126"/>
        <v>2.0453352071175841</v>
      </c>
      <c r="AQ67" s="158">
        <f t="shared" ref="AQ67:BB67" si="157">IF(X62="","",(X67/D67)*10)</f>
        <v>2.3611669003409426</v>
      </c>
      <c r="AR67" s="158">
        <f t="shared" si="157"/>
        <v>2.3941369028200361</v>
      </c>
      <c r="AS67" s="158">
        <f t="shared" si="157"/>
        <v>2.4847350923925884</v>
      </c>
      <c r="AT67" s="158">
        <f t="shared" si="157"/>
        <v>2.5101040433685897</v>
      </c>
      <c r="AU67" s="158">
        <f t="shared" si="157"/>
        <v>2.8918726467832263</v>
      </c>
      <c r="AV67" s="158">
        <f t="shared" si="157"/>
        <v>2.8127189074129992</v>
      </c>
      <c r="AW67" s="158">
        <f t="shared" si="157"/>
        <v>3.045167309076886</v>
      </c>
      <c r="AX67" s="158">
        <f t="shared" si="157"/>
        <v>2.7727898597920304</v>
      </c>
      <c r="AY67" s="158">
        <f t="shared" si="157"/>
        <v>2.852185905056972</v>
      </c>
      <c r="AZ67" s="158">
        <f t="shared" si="157"/>
        <v>2.9861126285193573</v>
      </c>
      <c r="BA67" s="158">
        <f t="shared" si="157"/>
        <v>3.0754436421040694</v>
      </c>
      <c r="BB67" s="158">
        <f t="shared" si="157"/>
        <v>3.093383334497994</v>
      </c>
      <c r="BC67" s="158">
        <f t="shared" ref="BC67" si="158">IF(AJ62="","",(AJ67/P67)*10)</f>
        <v>3.1343684918070109</v>
      </c>
      <c r="BD67" s="158">
        <f t="shared" ref="BD67" si="159">IF(AK62="","",(AK67/Q67)*10)</f>
        <v>3.1654479813619818</v>
      </c>
      <c r="BE67" s="300" t="str">
        <f>IF(AL67="","",(AL67/R67)*10)</f>
        <v/>
      </c>
      <c r="BF67" s="55" t="str">
        <f t="shared" si="115"/>
        <v/>
      </c>
    </row>
    <row r="68" spans="1:58"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</row>
  </sheetData>
  <mergeCells count="24">
    <mergeCell ref="AO4:BE4"/>
    <mergeCell ref="BF4:BF5"/>
    <mergeCell ref="A26:A27"/>
    <mergeCell ref="B26:R26"/>
    <mergeCell ref="S26:S27"/>
    <mergeCell ref="U26:U27"/>
    <mergeCell ref="V26:AL26"/>
    <mergeCell ref="AM26:AM27"/>
    <mergeCell ref="AO26:BE26"/>
    <mergeCell ref="BF26:BF27"/>
    <mergeCell ref="A4:A5"/>
    <mergeCell ref="B4:R4"/>
    <mergeCell ref="S4:S5"/>
    <mergeCell ref="U4:U5"/>
    <mergeCell ref="V4:AL4"/>
    <mergeCell ref="AM4:AM5"/>
    <mergeCell ref="AO48:BE48"/>
    <mergeCell ref="BF48:BF49"/>
    <mergeCell ref="A48:A49"/>
    <mergeCell ref="B48:R48"/>
    <mergeCell ref="S48:S49"/>
    <mergeCell ref="U48:U49"/>
    <mergeCell ref="V48:AL48"/>
    <mergeCell ref="AM48:AM49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horizontalDpi="4294967292" r:id="rId1"/>
  <ignoredErrors>
    <ignoredError sqref="B20:O23 B42:O45 V43:AI45 B64:O67 AK64:AK67 V42:AH42 AK20:AL23 R42:R45 Q64:Q67 R65 AL64:AL65 Q20:Q23 V20:AI23 V64:AI67 P64 P65:P67 AJ20:AJ23 P42:Q45 V63:AL63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8BCDCEAD-5C4C-4E32-B29F-C660A91D5DE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S7:S23</xm:sqref>
        </x14:conditionalFormatting>
        <x14:conditionalFormatting xmlns:xm="http://schemas.microsoft.com/office/excel/2006/main">
          <x14:cfRule type="iconSet" priority="6" id="{141B6E63-E2E8-4A2C-890A-51D7C93EC6E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S29:S45</xm:sqref>
        </x14:conditionalFormatting>
        <x14:conditionalFormatting xmlns:xm="http://schemas.microsoft.com/office/excel/2006/main">
          <x14:cfRule type="iconSet" priority="3" id="{163425CA-2F84-47B4-9147-5552B1E3D27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S51:S67</xm:sqref>
        </x14:conditionalFormatting>
        <x14:conditionalFormatting xmlns:xm="http://schemas.microsoft.com/office/excel/2006/main">
          <x14:cfRule type="iconSet" priority="7" id="{EE184354-002F-4273-9131-1647D37378C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AM7:AM23</xm:sqref>
        </x14:conditionalFormatting>
        <x14:conditionalFormatting xmlns:xm="http://schemas.microsoft.com/office/excel/2006/main">
          <x14:cfRule type="iconSet" priority="4" id="{72C6261A-9F47-492C-A85C-83F9BEE499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AM29:AM45</xm:sqref>
        </x14:conditionalFormatting>
        <x14:conditionalFormatting xmlns:xm="http://schemas.microsoft.com/office/excel/2006/main">
          <x14:cfRule type="iconSet" priority="1" id="{F4B6B522-4152-4719-BED7-237DB88C5E0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AM51:AM67</xm:sqref>
        </x14:conditionalFormatting>
        <x14:conditionalFormatting xmlns:xm="http://schemas.microsoft.com/office/excel/2006/main">
          <x14:cfRule type="iconSet" priority="8" id="{4F385933-1276-409F-B758-292E60CF23D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BF7:BF23</xm:sqref>
        </x14:conditionalFormatting>
        <x14:conditionalFormatting xmlns:xm="http://schemas.microsoft.com/office/excel/2006/main">
          <x14:cfRule type="iconSet" priority="5" id="{88FA91D6-6847-499C-B3F4-1AD995D33CD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BF29:BF45</xm:sqref>
        </x14:conditionalFormatting>
        <x14:conditionalFormatting xmlns:xm="http://schemas.microsoft.com/office/excel/2006/main">
          <x14:cfRule type="iconSet" priority="2" id="{94A2CF14-3F08-4E48-A860-A2DBE937CDA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BF51:BF67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F998-E955-4669-9D3B-DB951B0F03B3}">
  <sheetPr>
    <pageSetUpPr fitToPage="1"/>
  </sheetPr>
  <dimension ref="A1:BI70"/>
  <sheetViews>
    <sheetView showGridLines="0" topLeftCell="A13" zoomScaleNormal="100" workbookViewId="0">
      <selection activeCell="BE12" sqref="BE12:BF13"/>
    </sheetView>
  </sheetViews>
  <sheetFormatPr defaultRowHeight="15"/>
  <cols>
    <col min="1" max="1" width="18.7109375" customWidth="1"/>
    <col min="2" max="3" width="9.7109375" bestFit="1" customWidth="1"/>
    <col min="6" max="15" width="9.7109375" bestFit="1" customWidth="1"/>
    <col min="16" max="16" width="9.7109375" customWidth="1"/>
    <col min="19" max="19" width="10.140625" customWidth="1"/>
    <col min="20" max="20" width="1.7109375" customWidth="1"/>
    <col min="21" max="21" width="18.7109375" hidden="1" customWidth="1"/>
    <col min="39" max="39" width="10" customWidth="1"/>
    <col min="40" max="40" width="1.7109375" customWidth="1"/>
    <col min="58" max="58" width="10" customWidth="1"/>
    <col min="60" max="61" width="9.140625" style="101"/>
  </cols>
  <sheetData>
    <row r="1" spans="1:61" ht="15.75">
      <c r="A1" s="4" t="s">
        <v>96</v>
      </c>
    </row>
    <row r="3" spans="1:61" ht="15.75" thickBot="1">
      <c r="M3" s="119"/>
      <c r="N3" s="119"/>
      <c r="O3" s="119"/>
      <c r="P3" s="119"/>
      <c r="Q3" s="119"/>
      <c r="S3" s="205" t="s">
        <v>1</v>
      </c>
      <c r="AM3" s="286">
        <v>1000</v>
      </c>
      <c r="BF3" s="286" t="s">
        <v>46</v>
      </c>
    </row>
    <row r="4" spans="1:61" ht="20.100000000000001" customHeight="1">
      <c r="A4" s="466" t="s">
        <v>3</v>
      </c>
      <c r="B4" s="468" t="s">
        <v>70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3"/>
      <c r="S4" s="471" t="s">
        <v>149</v>
      </c>
      <c r="U4" s="469" t="s">
        <v>3</v>
      </c>
      <c r="V4" s="461" t="s">
        <v>70</v>
      </c>
      <c r="W4" s="462"/>
      <c r="X4" s="462"/>
      <c r="Y4" s="462"/>
      <c r="Z4" s="462"/>
      <c r="AA4" s="462"/>
      <c r="AB4" s="462"/>
      <c r="AC4" s="462"/>
      <c r="AD4" s="462"/>
      <c r="AE4" s="462"/>
      <c r="AF4" s="462"/>
      <c r="AG4" s="462"/>
      <c r="AH4" s="462"/>
      <c r="AI4" s="462"/>
      <c r="AJ4" s="462"/>
      <c r="AK4" s="462"/>
      <c r="AL4" s="463"/>
      <c r="AM4" s="473" t="s">
        <v>149</v>
      </c>
      <c r="AO4" s="461" t="s">
        <v>70</v>
      </c>
      <c r="AP4" s="462"/>
      <c r="AQ4" s="462"/>
      <c r="AR4" s="462"/>
      <c r="AS4" s="462"/>
      <c r="AT4" s="462"/>
      <c r="AU4" s="462"/>
      <c r="AV4" s="462"/>
      <c r="AW4" s="462"/>
      <c r="AX4" s="462"/>
      <c r="AY4" s="462"/>
      <c r="AZ4" s="462"/>
      <c r="BA4" s="462"/>
      <c r="BB4" s="462"/>
      <c r="BC4" s="462"/>
      <c r="BD4" s="462"/>
      <c r="BE4" s="463"/>
      <c r="BF4" s="471" t="s">
        <v>149</v>
      </c>
    </row>
    <row r="5" spans="1:61" ht="20.100000000000001" customHeight="1" thickBot="1">
      <c r="A5" s="467"/>
      <c r="B5" s="99">
        <v>2010</v>
      </c>
      <c r="C5" s="135">
        <v>2011</v>
      </c>
      <c r="D5" s="135">
        <v>2012</v>
      </c>
      <c r="E5" s="135">
        <v>2013</v>
      </c>
      <c r="F5" s="135">
        <v>2014</v>
      </c>
      <c r="G5" s="135">
        <v>2015</v>
      </c>
      <c r="H5" s="135">
        <v>2016</v>
      </c>
      <c r="I5" s="135">
        <v>2017</v>
      </c>
      <c r="J5" s="135">
        <v>2018</v>
      </c>
      <c r="K5" s="135">
        <v>2019</v>
      </c>
      <c r="L5" s="135">
        <v>2020</v>
      </c>
      <c r="M5" s="135">
        <v>2021</v>
      </c>
      <c r="N5" s="135">
        <v>2022</v>
      </c>
      <c r="O5" s="135">
        <v>2023</v>
      </c>
      <c r="P5" s="135">
        <v>2024</v>
      </c>
      <c r="Q5" s="135">
        <v>2025</v>
      </c>
      <c r="R5" s="133">
        <v>2026</v>
      </c>
      <c r="S5" s="472"/>
      <c r="U5" s="470"/>
      <c r="V5" s="25">
        <v>2010</v>
      </c>
      <c r="W5" s="135">
        <v>2011</v>
      </c>
      <c r="X5" s="135">
        <v>2012</v>
      </c>
      <c r="Y5" s="135">
        <v>2013</v>
      </c>
      <c r="Z5" s="135">
        <v>2014</v>
      </c>
      <c r="AA5" s="135">
        <v>2015</v>
      </c>
      <c r="AB5" s="135">
        <v>2016</v>
      </c>
      <c r="AC5" s="135">
        <v>2017</v>
      </c>
      <c r="AD5" s="135">
        <v>2018</v>
      </c>
      <c r="AE5" s="135">
        <v>2019</v>
      </c>
      <c r="AF5" s="135">
        <v>2020</v>
      </c>
      <c r="AG5" s="135">
        <v>2021</v>
      </c>
      <c r="AH5" s="135">
        <v>2022</v>
      </c>
      <c r="AI5" s="135">
        <v>2023</v>
      </c>
      <c r="AJ5" s="135">
        <v>2024</v>
      </c>
      <c r="AK5" s="135">
        <v>2025</v>
      </c>
      <c r="AL5" s="133">
        <v>2026</v>
      </c>
      <c r="AM5" s="474"/>
      <c r="AO5" s="25">
        <v>2010</v>
      </c>
      <c r="AP5" s="135">
        <v>2011</v>
      </c>
      <c r="AQ5" s="135">
        <v>2012</v>
      </c>
      <c r="AR5" s="135">
        <v>2013</v>
      </c>
      <c r="AS5" s="135">
        <v>2014</v>
      </c>
      <c r="AT5" s="135">
        <v>2015</v>
      </c>
      <c r="AU5" s="135">
        <v>2016</v>
      </c>
      <c r="AV5" s="135">
        <v>2017</v>
      </c>
      <c r="AW5" s="135">
        <v>2018</v>
      </c>
      <c r="AX5" s="135">
        <v>2019</v>
      </c>
      <c r="AY5" s="135">
        <v>2020</v>
      </c>
      <c r="AZ5" s="135">
        <v>2021</v>
      </c>
      <c r="BA5" s="135">
        <v>2022</v>
      </c>
      <c r="BB5" s="135">
        <v>2023</v>
      </c>
      <c r="BC5" s="135">
        <v>2024</v>
      </c>
      <c r="BD5" s="135">
        <v>2025</v>
      </c>
      <c r="BE5" s="133">
        <v>2026</v>
      </c>
      <c r="BF5" s="472"/>
      <c r="BH5" s="287">
        <v>2013</v>
      </c>
      <c r="BI5" s="287">
        <v>2014</v>
      </c>
    </row>
    <row r="6" spans="1:61" ht="3" customHeight="1" thickBot="1">
      <c r="A6" s="288"/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1"/>
      <c r="U6" s="288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1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9"/>
    </row>
    <row r="7" spans="1:61" ht="20.100000000000001" customHeight="1">
      <c r="A7" s="120" t="s">
        <v>72</v>
      </c>
      <c r="B7" s="39">
        <v>112208.21</v>
      </c>
      <c r="C7" s="153">
        <v>125412.47000000002</v>
      </c>
      <c r="D7" s="153">
        <v>111648.51</v>
      </c>
      <c r="E7" s="153">
        <v>101032.48999999999</v>
      </c>
      <c r="F7" s="153">
        <v>181499.08999999997</v>
      </c>
      <c r="G7" s="153">
        <v>165515.38999999981</v>
      </c>
      <c r="H7" s="153">
        <v>127441.33000000005</v>
      </c>
      <c r="I7" s="153">
        <v>165564.63999999996</v>
      </c>
      <c r="J7" s="204">
        <v>108022.51</v>
      </c>
      <c r="K7" s="204">
        <v>201133.06000000003</v>
      </c>
      <c r="L7" s="204">
        <v>231418.47</v>
      </c>
      <c r="M7" s="204">
        <v>214311.47</v>
      </c>
      <c r="N7" s="204">
        <v>189490.67999999967</v>
      </c>
      <c r="O7" s="204">
        <v>210798.97</v>
      </c>
      <c r="P7" s="204">
        <v>144430.93999999997</v>
      </c>
      <c r="Q7" s="204">
        <v>143184.45999999982</v>
      </c>
      <c r="R7" s="112">
        <v>147090.98000000004</v>
      </c>
      <c r="S7" s="61">
        <f>IF(R7="","",(R7-Q7)/Q7)</f>
        <v>2.7283128350661989E-2</v>
      </c>
      <c r="U7" s="109" t="s">
        <v>72</v>
      </c>
      <c r="V7" s="39">
        <v>5046.811999999999</v>
      </c>
      <c r="W7" s="153">
        <v>5419.8780000000006</v>
      </c>
      <c r="X7" s="153">
        <v>5376.692</v>
      </c>
      <c r="Y7" s="153">
        <v>8185.9700000000021</v>
      </c>
      <c r="Z7" s="153">
        <v>9253.7109999999993</v>
      </c>
      <c r="AA7" s="153">
        <v>8018.4579999999987</v>
      </c>
      <c r="AB7" s="153">
        <v>7549.5260000000026</v>
      </c>
      <c r="AC7" s="153">
        <v>9256.76</v>
      </c>
      <c r="AD7" s="153">
        <v>8429.6530000000002</v>
      </c>
      <c r="AE7" s="153">
        <v>12162.242999999999</v>
      </c>
      <c r="AF7" s="153">
        <v>14395.186999999998</v>
      </c>
      <c r="AG7" s="153">
        <v>11537.55599999999</v>
      </c>
      <c r="AH7" s="153">
        <v>12256.628999999999</v>
      </c>
      <c r="AI7" s="153">
        <v>14702.600000000002</v>
      </c>
      <c r="AJ7" s="153">
        <v>10034.434000000005</v>
      </c>
      <c r="AK7" s="153">
        <v>11749.783000000005</v>
      </c>
      <c r="AL7" s="112">
        <v>11587.227000000006</v>
      </c>
      <c r="AM7" s="61">
        <f>IF(AL7="","",(AL7-AK7)/AK7)</f>
        <v>-1.3834808693913634E-2</v>
      </c>
      <c r="AO7" s="124">
        <f t="shared" ref="AO7:AO16" si="0">(V7/B7)*10</f>
        <v>0.44977207995742902</v>
      </c>
      <c r="AP7" s="156">
        <f t="shared" ref="AP7:AP16" si="1">(W7/C7)*10</f>
        <v>0.43216420185329257</v>
      </c>
      <c r="AQ7" s="156">
        <f t="shared" ref="AQ7:AQ16" si="2">(X7/D7)*10</f>
        <v>0.48157310832003042</v>
      </c>
      <c r="AR7" s="156">
        <f t="shared" ref="AR7:AR16" si="3">(Y7/E7)*10</f>
        <v>0.81023144139078462</v>
      </c>
      <c r="AS7" s="156">
        <f t="shared" ref="AS7:AS16" si="4">(Z7/F7)*10</f>
        <v>0.50984889235532815</v>
      </c>
      <c r="AT7" s="156">
        <f t="shared" ref="AT7:AT16" si="5">(AA7/G7)*10</f>
        <v>0.48445392298565154</v>
      </c>
      <c r="AU7" s="156">
        <f t="shared" ref="AU7:AU16" si="6">(AB7/H7)*10</f>
        <v>0.5923922796474268</v>
      </c>
      <c r="AV7" s="156">
        <f t="shared" ref="AV7:AV16" si="7">(AC7/I7)*10</f>
        <v>0.55910247502123656</v>
      </c>
      <c r="AW7" s="156">
        <f t="shared" ref="AW7:AW16" si="8">(AD7/J7)*10</f>
        <v>0.78036077850810914</v>
      </c>
      <c r="AX7" s="156">
        <f t="shared" ref="AX7:AX16" si="9">(AE7/K7)*10</f>
        <v>0.60468642002463424</v>
      </c>
      <c r="AY7" s="156">
        <f t="shared" ref="AY7:AY16" si="10">(AF7/L7)*10</f>
        <v>0.62204140404177755</v>
      </c>
      <c r="AZ7" s="156">
        <f t="shared" ref="AZ7:AZ16" si="11">(AG7/M7)*10</f>
        <v>0.53835457336931103</v>
      </c>
      <c r="BA7" s="156">
        <f t="shared" ref="BA7:BA16" si="12">(AH7/N7)*10</f>
        <v>0.64681962194657916</v>
      </c>
      <c r="BB7" s="156">
        <f t="shared" ref="BB7:BB22" si="13">(AI7/O7)*10</f>
        <v>0.69747020111151403</v>
      </c>
      <c r="BC7" s="156">
        <f t="shared" ref="BC7:BC22" si="14">(AJ7/P7)*10</f>
        <v>0.69475653900750123</v>
      </c>
      <c r="BD7" s="156">
        <f t="shared" ref="BD7:BE22" si="15">(AK7/Q7)*10</f>
        <v>0.82060462427277503</v>
      </c>
      <c r="BE7" s="156">
        <f t="shared" ref="BE7:BE19" si="16">(AL7/R7)*10</f>
        <v>0.78775918142635282</v>
      </c>
      <c r="BF7" s="61">
        <f t="shared" ref="BF7:BF23" si="17">IF(BE7="","",(BE7-BD7)/BD7)</f>
        <v>-4.0025905137361428E-2</v>
      </c>
      <c r="BH7" s="105"/>
      <c r="BI7" s="105"/>
    </row>
    <row r="8" spans="1:61" ht="20.100000000000001" customHeight="1">
      <c r="A8" s="121" t="s">
        <v>73</v>
      </c>
      <c r="B8" s="19">
        <v>103876.33999999997</v>
      </c>
      <c r="C8" s="154">
        <v>109703.67999999998</v>
      </c>
      <c r="D8" s="154">
        <v>90718.43</v>
      </c>
      <c r="E8" s="154">
        <v>91462.49</v>
      </c>
      <c r="F8" s="154">
        <v>178750.52</v>
      </c>
      <c r="G8" s="154">
        <v>189327.78999999998</v>
      </c>
      <c r="H8" s="154">
        <v>161032.97</v>
      </c>
      <c r="I8" s="154">
        <v>180460.41999999998</v>
      </c>
      <c r="J8" s="202">
        <v>101175.85</v>
      </c>
      <c r="K8" s="202">
        <v>239012.21</v>
      </c>
      <c r="L8" s="202">
        <v>200385.87</v>
      </c>
      <c r="M8" s="202">
        <v>256727.69999999998</v>
      </c>
      <c r="N8" s="202">
        <v>265654.01999999973</v>
      </c>
      <c r="O8" s="202">
        <v>255504.85999999996</v>
      </c>
      <c r="P8" s="202">
        <v>163866.36999999994</v>
      </c>
      <c r="Q8" s="202">
        <v>157871.73999999964</v>
      </c>
      <c r="R8" s="119">
        <v>154981.70999999982</v>
      </c>
      <c r="S8" s="52">
        <f t="shared" ref="S8:S23" si="18">IF(R8="","",(R8-Q8)/Q8)</f>
        <v>-1.830618956882233E-2</v>
      </c>
      <c r="U8" s="109" t="s">
        <v>73</v>
      </c>
      <c r="V8" s="19">
        <v>4875.3999999999996</v>
      </c>
      <c r="W8" s="154">
        <v>5047.22</v>
      </c>
      <c r="X8" s="154">
        <v>4979.2489999999998</v>
      </c>
      <c r="Y8" s="154">
        <v>7645.0780000000004</v>
      </c>
      <c r="Z8" s="154">
        <v>9124.9479999999967</v>
      </c>
      <c r="AA8" s="154">
        <v>9271.5960000000014</v>
      </c>
      <c r="AB8" s="154">
        <v>8398.7909999999993</v>
      </c>
      <c r="AC8" s="154">
        <v>10079.532000000001</v>
      </c>
      <c r="AD8" s="154">
        <v>9460.1350000000002</v>
      </c>
      <c r="AE8" s="154">
        <v>13827.451999999999</v>
      </c>
      <c r="AF8" s="154">
        <v>13178.782000000005</v>
      </c>
      <c r="AG8" s="154">
        <v>12834.916000000007</v>
      </c>
      <c r="AH8" s="154">
        <v>17027.523999999998</v>
      </c>
      <c r="AI8" s="154">
        <v>16408.731999999996</v>
      </c>
      <c r="AJ8" s="154">
        <v>11476.990000000002</v>
      </c>
      <c r="AK8" s="154">
        <v>11587.444999999996</v>
      </c>
      <c r="AL8" s="119">
        <v>12691.485999999994</v>
      </c>
      <c r="AM8" s="52">
        <f t="shared" ref="AM8:AM23" si="19">IF(AL8="","",(AL8-AK8)/AK8)</f>
        <v>9.527907144327312E-2</v>
      </c>
      <c r="AO8" s="125">
        <f t="shared" si="0"/>
        <v>0.46934653261753362</v>
      </c>
      <c r="AP8" s="157">
        <f t="shared" si="1"/>
        <v>0.46007754707955117</v>
      </c>
      <c r="AQ8" s="157">
        <f t="shared" si="2"/>
        <v>0.54886851547144277</v>
      </c>
      <c r="AR8" s="157">
        <f t="shared" si="3"/>
        <v>0.83587031142493495</v>
      </c>
      <c r="AS8" s="157">
        <f t="shared" si="4"/>
        <v>0.51048511635099003</v>
      </c>
      <c r="AT8" s="157">
        <f t="shared" si="5"/>
        <v>0.48971130968147902</v>
      </c>
      <c r="AU8" s="157">
        <f t="shared" si="6"/>
        <v>0.52155723141664712</v>
      </c>
      <c r="AV8" s="157">
        <f t="shared" si="7"/>
        <v>0.55854530317506745</v>
      </c>
      <c r="AW8" s="157">
        <f t="shared" si="8"/>
        <v>0.93501907816934571</v>
      </c>
      <c r="AX8" s="157">
        <f t="shared" si="9"/>
        <v>0.57852492138372347</v>
      </c>
      <c r="AY8" s="157">
        <f t="shared" si="10"/>
        <v>0.65767022395341579</v>
      </c>
      <c r="AZ8" s="157">
        <f t="shared" si="11"/>
        <v>0.49994277984027458</v>
      </c>
      <c r="BA8" s="157">
        <f t="shared" si="12"/>
        <v>0.64096617096176511</v>
      </c>
      <c r="BB8" s="157">
        <f t="shared" si="13"/>
        <v>0.6422082147478525</v>
      </c>
      <c r="BC8" s="157">
        <f t="shared" si="14"/>
        <v>0.70038715082295444</v>
      </c>
      <c r="BD8" s="157">
        <f t="shared" si="15"/>
        <v>0.73397841817668075</v>
      </c>
      <c r="BE8" s="157">
        <f t="shared" si="16"/>
        <v>0.81890217884420091</v>
      </c>
      <c r="BF8" s="52">
        <f t="shared" si="17"/>
        <v>0.1157033484424301</v>
      </c>
      <c r="BH8" s="105"/>
      <c r="BI8" s="105"/>
    </row>
    <row r="9" spans="1:61" ht="20.100000000000001" customHeight="1">
      <c r="A9" s="121" t="s">
        <v>74</v>
      </c>
      <c r="B9" s="19">
        <v>167912.4499999999</v>
      </c>
      <c r="C9" s="154">
        <v>125645.36999999997</v>
      </c>
      <c r="D9" s="154">
        <v>135794.10999999996</v>
      </c>
      <c r="E9" s="154">
        <v>78438.490000000034</v>
      </c>
      <c r="F9" s="154">
        <v>159258.74000000002</v>
      </c>
      <c r="G9" s="154">
        <v>179781.25999999998</v>
      </c>
      <c r="H9" s="154">
        <v>158298.96</v>
      </c>
      <c r="I9" s="154">
        <v>184761.43000000002</v>
      </c>
      <c r="J9" s="202">
        <v>131254.85999999999</v>
      </c>
      <c r="K9" s="202">
        <v>209750.07</v>
      </c>
      <c r="L9" s="202">
        <v>209116.09</v>
      </c>
      <c r="M9" s="202">
        <v>346835.91000000079</v>
      </c>
      <c r="N9" s="202">
        <v>197485.24999999974</v>
      </c>
      <c r="O9" s="202">
        <v>307519.83</v>
      </c>
      <c r="P9" s="202">
        <v>152411.76000000004</v>
      </c>
      <c r="Q9" s="202">
        <v>141321.0399999998</v>
      </c>
      <c r="R9" s="119">
        <v>146624.04999999996</v>
      </c>
      <c r="S9" s="52">
        <f t="shared" si="18"/>
        <v>3.7524561098617459E-2</v>
      </c>
      <c r="U9" s="109" t="s">
        <v>74</v>
      </c>
      <c r="V9" s="19">
        <v>7464.3919999999998</v>
      </c>
      <c r="W9" s="154">
        <v>5720.5099999999993</v>
      </c>
      <c r="X9" s="154">
        <v>6851.9379999999956</v>
      </c>
      <c r="Y9" s="154">
        <v>7142.3209999999999</v>
      </c>
      <c r="Z9" s="154">
        <v>8172.4949999999981</v>
      </c>
      <c r="AA9" s="154">
        <v>8953.7059999999983</v>
      </c>
      <c r="AB9" s="154">
        <v>8549.0249999999996</v>
      </c>
      <c r="AC9" s="154">
        <v>9978.1299999999992</v>
      </c>
      <c r="AD9" s="154">
        <v>10309.046</v>
      </c>
      <c r="AE9" s="154">
        <v>11853.175999999999</v>
      </c>
      <c r="AF9" s="154">
        <v>12973.125000000002</v>
      </c>
      <c r="AG9" s="154">
        <v>17902.007000000001</v>
      </c>
      <c r="AH9" s="154">
        <v>13839.738000000005</v>
      </c>
      <c r="AI9" s="154">
        <v>20309.122000000007</v>
      </c>
      <c r="AJ9" s="154">
        <v>12319.741000000005</v>
      </c>
      <c r="AK9" s="154">
        <v>12363.312999999998</v>
      </c>
      <c r="AL9" s="119">
        <v>13653.688000000002</v>
      </c>
      <c r="AM9" s="52">
        <f t="shared" si="19"/>
        <v>0.1043712959463215</v>
      </c>
      <c r="AO9" s="125">
        <f t="shared" si="0"/>
        <v>0.44454071154342661</v>
      </c>
      <c r="AP9" s="157">
        <f t="shared" si="1"/>
        <v>0.45529015514061527</v>
      </c>
      <c r="AQ9" s="157">
        <f t="shared" si="2"/>
        <v>0.50458285709151873</v>
      </c>
      <c r="AR9" s="157">
        <f t="shared" si="3"/>
        <v>0.9105632961572816</v>
      </c>
      <c r="AS9" s="157">
        <f t="shared" si="4"/>
        <v>0.51315833592555093</v>
      </c>
      <c r="AT9" s="157">
        <f t="shared" si="5"/>
        <v>0.49803333228390984</v>
      </c>
      <c r="AU9" s="157">
        <f t="shared" si="6"/>
        <v>0.54005566429495178</v>
      </c>
      <c r="AV9" s="157">
        <f t="shared" si="7"/>
        <v>0.54005481555322443</v>
      </c>
      <c r="AW9" s="157">
        <f t="shared" si="8"/>
        <v>0.78542204075338629</v>
      </c>
      <c r="AX9" s="157">
        <f t="shared" si="9"/>
        <v>0.56510951343186677</v>
      </c>
      <c r="AY9" s="157">
        <f t="shared" si="10"/>
        <v>0.62037909182406781</v>
      </c>
      <c r="AZ9" s="157">
        <f t="shared" si="11"/>
        <v>0.51615206164782534</v>
      </c>
      <c r="BA9" s="157">
        <f t="shared" si="12"/>
        <v>0.70079856596885204</v>
      </c>
      <c r="BB9" s="157">
        <f t="shared" si="13"/>
        <v>0.66041666321160508</v>
      </c>
      <c r="BC9" s="157">
        <f t="shared" si="14"/>
        <v>0.80831958111368851</v>
      </c>
      <c r="BD9" s="157">
        <f t="shared" si="15"/>
        <v>0.87483880673394532</v>
      </c>
      <c r="BE9" s="157">
        <f t="shared" ref="BE9" si="20">(AL9/R9)*10</f>
        <v>0.93120385093714209</v>
      </c>
      <c r="BF9" s="52">
        <f t="shared" ref="BF9" si="21">IF(BE9="","",(BE9-BD9)/BD9)</f>
        <v>6.4429062553392674E-2</v>
      </c>
      <c r="BH9" s="105"/>
      <c r="BI9" s="105"/>
    </row>
    <row r="10" spans="1:61" ht="20.100000000000001" customHeight="1">
      <c r="A10" s="121" t="s">
        <v>75</v>
      </c>
      <c r="B10" s="19">
        <v>170409.85000000006</v>
      </c>
      <c r="C10" s="154">
        <v>125525.65000000001</v>
      </c>
      <c r="D10" s="154">
        <v>131142.06000000003</v>
      </c>
      <c r="E10" s="154">
        <v>111314.47999999998</v>
      </c>
      <c r="F10" s="154">
        <v>139455.4</v>
      </c>
      <c r="G10" s="154">
        <v>172871.54000000007</v>
      </c>
      <c r="H10" s="154">
        <v>120913.15000000001</v>
      </c>
      <c r="I10" s="154">
        <v>195875.86000000002</v>
      </c>
      <c r="J10" s="202">
        <v>150373.06</v>
      </c>
      <c r="K10" s="202">
        <v>244932.87999999998</v>
      </c>
      <c r="L10" s="202">
        <v>233003.39</v>
      </c>
      <c r="M10" s="202">
        <v>238556.85</v>
      </c>
      <c r="N10" s="202">
        <v>208933.37999999986</v>
      </c>
      <c r="O10" s="202">
        <v>266354.15000000014</v>
      </c>
      <c r="P10" s="202">
        <v>162890.09</v>
      </c>
      <c r="Q10" s="202">
        <v>153077.32000000009</v>
      </c>
      <c r="R10" s="119">
        <v>147205.4399999998</v>
      </c>
      <c r="S10" s="52">
        <f t="shared" si="18"/>
        <v>-3.8358915612059917E-2</v>
      </c>
      <c r="U10" s="109" t="s">
        <v>75</v>
      </c>
      <c r="V10" s="19">
        <v>7083.5199999999986</v>
      </c>
      <c r="W10" s="154">
        <v>5734.7760000000007</v>
      </c>
      <c r="X10" s="154">
        <v>6986.2150000000011</v>
      </c>
      <c r="Y10" s="154">
        <v>8949.2860000000001</v>
      </c>
      <c r="Z10" s="154">
        <v>7735.4290000000001</v>
      </c>
      <c r="AA10" s="154">
        <v>8580.4020000000019</v>
      </c>
      <c r="AB10" s="154">
        <v>6742.456000000001</v>
      </c>
      <c r="AC10" s="154">
        <v>10425.911000000004</v>
      </c>
      <c r="AD10" s="154">
        <v>11410.679</v>
      </c>
      <c r="AE10" s="154">
        <v>13024.389000000001</v>
      </c>
      <c r="AF10" s="154">
        <v>14120.863000000001</v>
      </c>
      <c r="AG10" s="154">
        <v>13171.960999999996</v>
      </c>
      <c r="AH10" s="154">
        <v>15339.621000000008</v>
      </c>
      <c r="AI10" s="154">
        <v>17054.146000000001</v>
      </c>
      <c r="AJ10" s="154">
        <v>12259.460000000001</v>
      </c>
      <c r="AK10" s="154">
        <v>12418.105999999992</v>
      </c>
      <c r="AL10" s="119">
        <v>13102.222000000002</v>
      </c>
      <c r="AM10" s="52">
        <f t="shared" si="19"/>
        <v>5.509020457709167E-2</v>
      </c>
      <c r="AO10" s="125">
        <f t="shared" si="0"/>
        <v>0.41567550232571626</v>
      </c>
      <c r="AP10" s="157">
        <f t="shared" si="1"/>
        <v>0.45686088859129592</v>
      </c>
      <c r="AQ10" s="157">
        <f t="shared" si="2"/>
        <v>0.53272115749897475</v>
      </c>
      <c r="AR10" s="157">
        <f t="shared" si="3"/>
        <v>0.80396422819385238</v>
      </c>
      <c r="AS10" s="157">
        <f t="shared" si="4"/>
        <v>0.55468838065790216</v>
      </c>
      <c r="AT10" s="157">
        <f t="shared" si="5"/>
        <v>0.49634555231011412</v>
      </c>
      <c r="AU10" s="157">
        <f t="shared" si="6"/>
        <v>0.55762801647298088</v>
      </c>
      <c r="AV10" s="157">
        <f t="shared" si="7"/>
        <v>0.53227135799174041</v>
      </c>
      <c r="AW10" s="157">
        <f t="shared" si="8"/>
        <v>0.75882468575155682</v>
      </c>
      <c r="AX10" s="157">
        <f t="shared" si="9"/>
        <v>0.5317533930111793</v>
      </c>
      <c r="AY10" s="157">
        <f t="shared" si="10"/>
        <v>0.60603680487223821</v>
      </c>
      <c r="AZ10" s="157">
        <f t="shared" si="11"/>
        <v>0.55215186652573567</v>
      </c>
      <c r="BA10" s="157">
        <f t="shared" si="12"/>
        <v>0.73418718445085307</v>
      </c>
      <c r="BB10" s="157">
        <f t="shared" si="13"/>
        <v>0.64028084413176933</v>
      </c>
      <c r="BC10" s="157">
        <f t="shared" si="14"/>
        <v>0.75262159901808645</v>
      </c>
      <c r="BD10" s="157">
        <f t="shared" si="15"/>
        <v>0.81123095178305871</v>
      </c>
      <c r="BE10" s="157">
        <f t="shared" ref="BE10" si="22">(AL10/R10)*10</f>
        <v>0.89006370960203784</v>
      </c>
      <c r="BF10" s="52">
        <f t="shared" ref="BF10" si="23">IF(BE10="","",(BE10-BD10)/BD10)</f>
        <v>9.7176713543421084E-2</v>
      </c>
      <c r="BH10" s="105"/>
      <c r="BI10" s="105"/>
    </row>
    <row r="11" spans="1:61" ht="20.100000000000001" customHeight="1">
      <c r="A11" s="121" t="s">
        <v>76</v>
      </c>
      <c r="B11" s="19">
        <v>105742.86999999997</v>
      </c>
      <c r="C11" s="154">
        <v>146772.35999999993</v>
      </c>
      <c r="D11" s="154">
        <v>106191.60999999997</v>
      </c>
      <c r="E11" s="154">
        <v>156740.30999999991</v>
      </c>
      <c r="F11" s="154">
        <v>208322.54999999996</v>
      </c>
      <c r="G11" s="154">
        <v>182102.74999999991</v>
      </c>
      <c r="H11" s="154">
        <v>156318.05000000002</v>
      </c>
      <c r="I11" s="154">
        <v>208364.81999999995</v>
      </c>
      <c r="J11" s="202">
        <v>123404.02</v>
      </c>
      <c r="K11" s="202">
        <v>228431.58000000013</v>
      </c>
      <c r="L11" s="202">
        <v>207366.91000000006</v>
      </c>
      <c r="M11" s="202">
        <v>271945.74000000005</v>
      </c>
      <c r="N11" s="202">
        <v>298254.80000000022</v>
      </c>
      <c r="O11" s="202">
        <v>272003.78999999992</v>
      </c>
      <c r="P11" s="202">
        <v>165110.74999999997</v>
      </c>
      <c r="Q11" s="202">
        <v>152457.48999999993</v>
      </c>
      <c r="R11" s="119">
        <v>125905.5799999999</v>
      </c>
      <c r="S11" s="52">
        <f t="shared" si="18"/>
        <v>-0.17415943290159142</v>
      </c>
      <c r="U11" s="109" t="s">
        <v>76</v>
      </c>
      <c r="V11" s="19">
        <v>5269.9080000000022</v>
      </c>
      <c r="W11" s="154">
        <v>6791.5110000000022</v>
      </c>
      <c r="X11" s="154">
        <v>6331.175000000002</v>
      </c>
      <c r="Y11" s="154">
        <v>12356.189000000002</v>
      </c>
      <c r="Z11" s="154">
        <v>10013.188000000002</v>
      </c>
      <c r="AA11" s="154">
        <v>9709.3430000000008</v>
      </c>
      <c r="AB11" s="154">
        <v>9074.4239999999991</v>
      </c>
      <c r="AC11" s="154">
        <v>11193.306000000002</v>
      </c>
      <c r="AD11" s="154">
        <v>12194.198</v>
      </c>
      <c r="AE11" s="154">
        <v>12392.851000000008</v>
      </c>
      <c r="AF11" s="154">
        <v>10554.120999999999</v>
      </c>
      <c r="AG11" s="154">
        <v>14483.971999999998</v>
      </c>
      <c r="AH11" s="154">
        <v>20503.534999999996</v>
      </c>
      <c r="AI11" s="154">
        <v>18469.30599999999</v>
      </c>
      <c r="AJ11" s="154">
        <v>12356.936000000007</v>
      </c>
      <c r="AK11" s="154">
        <v>13352.638000000003</v>
      </c>
      <c r="AL11" s="119">
        <v>11319.396000000001</v>
      </c>
      <c r="AM11" s="52">
        <f t="shared" si="19"/>
        <v>-0.15227268199737024</v>
      </c>
      <c r="AO11" s="125">
        <f t="shared" si="0"/>
        <v>0.4983700555886183</v>
      </c>
      <c r="AP11" s="157">
        <f t="shared" si="1"/>
        <v>0.46272411236012051</v>
      </c>
      <c r="AQ11" s="157">
        <f t="shared" si="2"/>
        <v>0.59620293919642087</v>
      </c>
      <c r="AR11" s="157">
        <f t="shared" si="3"/>
        <v>0.78832235306922693</v>
      </c>
      <c r="AS11" s="157">
        <f t="shared" si="4"/>
        <v>0.48065790285305188</v>
      </c>
      <c r="AT11" s="157">
        <f t="shared" si="5"/>
        <v>0.53317937263440585</v>
      </c>
      <c r="AU11" s="157">
        <f t="shared" si="6"/>
        <v>0.58051031214885285</v>
      </c>
      <c r="AV11" s="157">
        <f t="shared" si="7"/>
        <v>0.53719749811892448</v>
      </c>
      <c r="AW11" s="157">
        <f t="shared" si="8"/>
        <v>0.98815241189063374</v>
      </c>
      <c r="AX11" s="157">
        <f t="shared" si="9"/>
        <v>0.54251916481950524</v>
      </c>
      <c r="AY11" s="157">
        <f t="shared" si="10"/>
        <v>0.50895878228594893</v>
      </c>
      <c r="AZ11" s="157">
        <f t="shared" si="11"/>
        <v>0.53260521749669598</v>
      </c>
      <c r="BA11" s="157">
        <f t="shared" si="12"/>
        <v>0.68745029417799752</v>
      </c>
      <c r="BB11" s="157">
        <f t="shared" si="13"/>
        <v>0.67900914174762028</v>
      </c>
      <c r="BC11" s="157">
        <f t="shared" si="14"/>
        <v>0.74840287503993586</v>
      </c>
      <c r="BD11" s="157">
        <f t="shared" si="15"/>
        <v>0.87582696002669391</v>
      </c>
      <c r="BE11" s="157">
        <f t="shared" ref="BE11" si="24">(AL11/R11)*10</f>
        <v>0.89903846993914083</v>
      </c>
      <c r="BF11" s="52">
        <f t="shared" ref="BF11" si="25">IF(BE11="","",(BE11-BD11)/BD11)</f>
        <v>2.6502392563640041E-2</v>
      </c>
      <c r="BH11" s="105"/>
      <c r="BI11" s="105"/>
    </row>
    <row r="12" spans="1:61" ht="20.100000000000001" customHeight="1">
      <c r="A12" s="121" t="s">
        <v>77</v>
      </c>
      <c r="B12" s="19">
        <v>173043.08000000005</v>
      </c>
      <c r="C12" s="154">
        <v>88557.569999999978</v>
      </c>
      <c r="D12" s="154">
        <v>121066.39000000004</v>
      </c>
      <c r="E12" s="154">
        <v>142381.43</v>
      </c>
      <c r="F12" s="154">
        <v>163673.44999999992</v>
      </c>
      <c r="G12" s="154">
        <v>227727.18000000014</v>
      </c>
      <c r="H12" s="154">
        <v>161332.92000000001</v>
      </c>
      <c r="I12" s="154">
        <v>247351.10999999993</v>
      </c>
      <c r="J12" s="202">
        <v>159573.16</v>
      </c>
      <c r="K12" s="202">
        <v>248865.2099999999</v>
      </c>
      <c r="L12" s="202">
        <v>200988.73999999996</v>
      </c>
      <c r="M12" s="202">
        <v>276889.69999999984</v>
      </c>
      <c r="N12" s="202">
        <v>225840.24999999985</v>
      </c>
      <c r="O12" s="202">
        <v>318138.08000000066</v>
      </c>
      <c r="P12" s="202">
        <v>158638.54</v>
      </c>
      <c r="Q12" s="202">
        <v>129300.6699999999</v>
      </c>
      <c r="R12" s="119">
        <v>119078.7699999999</v>
      </c>
      <c r="S12" s="52">
        <f t="shared" si="18"/>
        <v>-7.9055274810254289E-2</v>
      </c>
      <c r="U12" s="109" t="s">
        <v>77</v>
      </c>
      <c r="V12" s="19">
        <v>8468.7459999999992</v>
      </c>
      <c r="W12" s="154">
        <v>4467.674</v>
      </c>
      <c r="X12" s="154">
        <v>6989.1480000000029</v>
      </c>
      <c r="Y12" s="154">
        <v>11275.52199999999</v>
      </c>
      <c r="Z12" s="154">
        <v>8874.6120000000028</v>
      </c>
      <c r="AA12" s="154">
        <v>11770.861000000004</v>
      </c>
      <c r="AB12" s="154">
        <v>9513.2329999999984</v>
      </c>
      <c r="AC12" s="154">
        <v>14562.611999999999</v>
      </c>
      <c r="AD12" s="154">
        <v>13054.882</v>
      </c>
      <c r="AE12" s="154">
        <v>13834.111000000008</v>
      </c>
      <c r="AF12" s="154">
        <v>12299.127999999995</v>
      </c>
      <c r="AG12" s="154">
        <v>14683.353999999999</v>
      </c>
      <c r="AH12" s="154">
        <v>14797.464000000002</v>
      </c>
      <c r="AI12" s="154">
        <v>19672.213000000003</v>
      </c>
      <c r="AJ12" s="154">
        <v>13628.670999999998</v>
      </c>
      <c r="AK12" s="154">
        <v>11331.960000000003</v>
      </c>
      <c r="AL12" s="119">
        <v>12016.245999999994</v>
      </c>
      <c r="AM12" s="52">
        <f t="shared" si="19"/>
        <v>6.0385493771597396E-2</v>
      </c>
      <c r="AO12" s="125">
        <f t="shared" si="0"/>
        <v>0.48940102083250003</v>
      </c>
      <c r="AP12" s="157">
        <f t="shared" si="1"/>
        <v>0.50449374344847098</v>
      </c>
      <c r="AQ12" s="157">
        <f t="shared" si="2"/>
        <v>0.57729878622795316</v>
      </c>
      <c r="AR12" s="157">
        <f t="shared" si="3"/>
        <v>0.79192363779461905</v>
      </c>
      <c r="AS12" s="157">
        <f t="shared" si="4"/>
        <v>0.54221451310521085</v>
      </c>
      <c r="AT12" s="157">
        <f t="shared" si="5"/>
        <v>0.51688432623633229</v>
      </c>
      <c r="AU12" s="157">
        <f t="shared" si="6"/>
        <v>0.58966471319058733</v>
      </c>
      <c r="AV12" s="157">
        <f t="shared" si="7"/>
        <v>0.5887425368740008</v>
      </c>
      <c r="AW12" s="157">
        <f t="shared" si="8"/>
        <v>0.81811264500872194</v>
      </c>
      <c r="AX12" s="157">
        <f t="shared" si="9"/>
        <v>0.55588770322698033</v>
      </c>
      <c r="AY12" s="157">
        <f t="shared" si="10"/>
        <v>0.61193119574758248</v>
      </c>
      <c r="AZ12" s="157">
        <f t="shared" si="11"/>
        <v>0.53029614319348128</v>
      </c>
      <c r="BA12" s="157">
        <f t="shared" si="12"/>
        <v>0.65521819073438026</v>
      </c>
      <c r="BB12" s="157">
        <f t="shared" si="13"/>
        <v>0.61835455221204461</v>
      </c>
      <c r="BC12" s="157">
        <f t="shared" si="14"/>
        <v>0.85910214503991267</v>
      </c>
      <c r="BD12" s="157">
        <f t="shared" si="15"/>
        <v>0.87640381136462886</v>
      </c>
      <c r="BE12" s="157">
        <f t="shared" ref="BE12" si="26">(AL12/R12)*10</f>
        <v>1.0091006146603634</v>
      </c>
      <c r="BF12" s="52">
        <f t="shared" ref="BF12" si="27">IF(BE12="","",(BE12-BD12)/BD12)</f>
        <v>0.15141057304293928</v>
      </c>
      <c r="BH12" s="105"/>
      <c r="BI12" s="105"/>
    </row>
    <row r="13" spans="1:61" ht="20.100000000000001" customHeight="1">
      <c r="A13" s="121" t="s">
        <v>78</v>
      </c>
      <c r="B13" s="19">
        <v>153878.58000000007</v>
      </c>
      <c r="C13" s="154">
        <v>146271.1</v>
      </c>
      <c r="D13" s="154">
        <v>129654.32999999994</v>
      </c>
      <c r="E13" s="154">
        <v>179800.25999999989</v>
      </c>
      <c r="F13" s="154">
        <v>269493.00999999989</v>
      </c>
      <c r="G13" s="154">
        <v>237770.30999999997</v>
      </c>
      <c r="H13" s="154">
        <v>147807.46000000011</v>
      </c>
      <c r="I13" s="154">
        <v>207312.03999999983</v>
      </c>
      <c r="J13" s="202">
        <v>176243.62</v>
      </c>
      <c r="K13" s="202">
        <v>278687.1700000001</v>
      </c>
      <c r="L13" s="202">
        <v>285820.33000000013</v>
      </c>
      <c r="M13" s="202">
        <v>278908.12</v>
      </c>
      <c r="N13" s="202">
        <v>236057.12999999974</v>
      </c>
      <c r="O13" s="202">
        <v>293975.4000000002</v>
      </c>
      <c r="P13" s="202">
        <v>162936.15999999989</v>
      </c>
      <c r="Q13" s="202">
        <v>221857.64999999994</v>
      </c>
      <c r="R13" s="119">
        <v>183677.0499999999</v>
      </c>
      <c r="S13" s="52">
        <f t="shared" si="18"/>
        <v>-0.17209503481173646</v>
      </c>
      <c r="U13" s="109" t="s">
        <v>78</v>
      </c>
      <c r="V13" s="19">
        <v>8304.4390000000039</v>
      </c>
      <c r="W13" s="154">
        <v>7350.9219999999987</v>
      </c>
      <c r="X13" s="154">
        <v>8610.476999999999</v>
      </c>
      <c r="Y13" s="154">
        <v>14121.920000000007</v>
      </c>
      <c r="Z13" s="154">
        <v>13262.653999999999</v>
      </c>
      <c r="AA13" s="154">
        <v>12363.967000000001</v>
      </c>
      <c r="AB13" s="154">
        <v>8473.6030000000046</v>
      </c>
      <c r="AC13" s="154">
        <v>11749.72900000001</v>
      </c>
      <c r="AD13" s="154">
        <v>14285.174000000001</v>
      </c>
      <c r="AE13" s="154">
        <v>14287.105000000005</v>
      </c>
      <c r="AF13" s="154">
        <v>16611.900999999998</v>
      </c>
      <c r="AG13" s="154">
        <v>15670.151999999995</v>
      </c>
      <c r="AH13" s="154">
        <v>16724.077000000001</v>
      </c>
      <c r="AI13" s="154">
        <v>19188.491000000005</v>
      </c>
      <c r="AJ13" s="154">
        <v>13356.521000000012</v>
      </c>
      <c r="AK13" s="154">
        <v>19778.19300000001</v>
      </c>
      <c r="AL13" s="119">
        <v>16942.159999999989</v>
      </c>
      <c r="AM13" s="52">
        <f t="shared" si="19"/>
        <v>-0.14339191654161831</v>
      </c>
      <c r="AO13" s="125">
        <f t="shared" si="0"/>
        <v>0.53967478774498701</v>
      </c>
      <c r="AP13" s="157">
        <f t="shared" si="1"/>
        <v>0.50255463998014638</v>
      </c>
      <c r="AQ13" s="157">
        <f t="shared" si="2"/>
        <v>0.66411025378018629</v>
      </c>
      <c r="AR13" s="157">
        <f t="shared" si="3"/>
        <v>0.78542266846555253</v>
      </c>
      <c r="AS13" s="157">
        <f t="shared" si="4"/>
        <v>0.49213350654252608</v>
      </c>
      <c r="AT13" s="157">
        <f t="shared" si="5"/>
        <v>0.51999625184490039</v>
      </c>
      <c r="AU13" s="157">
        <f t="shared" si="6"/>
        <v>0.57328655806682549</v>
      </c>
      <c r="AV13" s="157">
        <f t="shared" si="7"/>
        <v>0.56676539384784497</v>
      </c>
      <c r="AW13" s="157">
        <f t="shared" si="8"/>
        <v>0.81053566648256559</v>
      </c>
      <c r="AX13" s="157">
        <f t="shared" si="9"/>
        <v>0.51265743593434887</v>
      </c>
      <c r="AY13" s="157">
        <f t="shared" si="10"/>
        <v>0.58120081940987156</v>
      </c>
      <c r="AZ13" s="157">
        <f t="shared" si="11"/>
        <v>0.56183921787576485</v>
      </c>
      <c r="BA13" s="157">
        <f t="shared" si="12"/>
        <v>0.70847582532245557</v>
      </c>
      <c r="BB13" s="157">
        <f t="shared" si="13"/>
        <v>0.65272437761799085</v>
      </c>
      <c r="BC13" s="157">
        <f t="shared" si="14"/>
        <v>0.81973952252219651</v>
      </c>
      <c r="BD13" s="157">
        <f t="shared" si="15"/>
        <v>0.89148122681368058</v>
      </c>
      <c r="BE13" s="157">
        <f t="shared" ref="BE13" si="28">(AL13/R13)*10</f>
        <v>0.92238850743737433</v>
      </c>
      <c r="BF13" s="52">
        <f t="shared" ref="BF13" si="29">IF(BE13="","",(BE13-BD13)/BD13)</f>
        <v>3.4669581023216947E-2</v>
      </c>
      <c r="BH13" s="105"/>
      <c r="BI13" s="105"/>
    </row>
    <row r="14" spans="1:61" ht="20.100000000000001" customHeight="1">
      <c r="A14" s="121" t="s">
        <v>79</v>
      </c>
      <c r="B14" s="19">
        <v>172907.80999999991</v>
      </c>
      <c r="C14" s="154">
        <v>197865.85999999996</v>
      </c>
      <c r="D14" s="154">
        <v>108818.47999999997</v>
      </c>
      <c r="E14" s="154">
        <v>128700.31000000001</v>
      </c>
      <c r="F14" s="154">
        <v>196874.73</v>
      </c>
      <c r="G14" s="154">
        <v>236496.18999999983</v>
      </c>
      <c r="H14" s="154">
        <v>161286.66999999981</v>
      </c>
      <c r="I14" s="154">
        <v>171590.03999999995</v>
      </c>
      <c r="J14" s="202">
        <v>180155.07</v>
      </c>
      <c r="K14" s="202">
        <v>296232.94000000058</v>
      </c>
      <c r="L14" s="202">
        <v>286301.54999999993</v>
      </c>
      <c r="M14" s="202">
        <v>219196.88999999978</v>
      </c>
      <c r="N14" s="202">
        <v>242636.11999999979</v>
      </c>
      <c r="O14" s="202">
        <v>251267.44999999998</v>
      </c>
      <c r="P14" s="202">
        <v>160873.86000000007</v>
      </c>
      <c r="Q14" s="202">
        <v>113872.28000000007</v>
      </c>
      <c r="R14" s="119"/>
      <c r="S14" s="52" t="str">
        <f t="shared" si="18"/>
        <v/>
      </c>
      <c r="U14" s="109" t="s">
        <v>79</v>
      </c>
      <c r="V14" s="19">
        <v>7854.7379999999985</v>
      </c>
      <c r="W14" s="154">
        <v>8326.2219999999998</v>
      </c>
      <c r="X14" s="154">
        <v>7079.4509999999991</v>
      </c>
      <c r="Y14" s="154">
        <v>9224.3630000000012</v>
      </c>
      <c r="Z14" s="154">
        <v>8588.8440000000028</v>
      </c>
      <c r="AA14" s="154">
        <v>10903.496999999998</v>
      </c>
      <c r="AB14" s="154">
        <v>9835.2980000000043</v>
      </c>
      <c r="AC14" s="154">
        <v>10047.059999999994</v>
      </c>
      <c r="AD14" s="154">
        <v>13857.925999999999</v>
      </c>
      <c r="AE14" s="154">
        <v>14770.591999999991</v>
      </c>
      <c r="AF14" s="154">
        <v>15842.40800000001</v>
      </c>
      <c r="AG14" s="154">
        <v>12842.719000000006</v>
      </c>
      <c r="AH14" s="154">
        <v>16614.627</v>
      </c>
      <c r="AI14" s="154">
        <v>17015.243999999999</v>
      </c>
      <c r="AJ14" s="154">
        <v>12453.349000000004</v>
      </c>
      <c r="AK14" s="154">
        <v>11748.458000000004</v>
      </c>
      <c r="AL14" s="119"/>
      <c r="AM14" s="52" t="str">
        <f t="shared" si="19"/>
        <v/>
      </c>
      <c r="AO14" s="125">
        <f t="shared" si="0"/>
        <v>0.45427317597741834</v>
      </c>
      <c r="AP14" s="157">
        <f t="shared" si="1"/>
        <v>0.4208013449111434</v>
      </c>
      <c r="AQ14" s="157">
        <f t="shared" si="2"/>
        <v>0.65057433259497854</v>
      </c>
      <c r="AR14" s="157">
        <f t="shared" si="3"/>
        <v>0.71673199543963806</v>
      </c>
      <c r="AS14" s="157">
        <f t="shared" si="4"/>
        <v>0.436259341155668</v>
      </c>
      <c r="AT14" s="157">
        <f t="shared" si="5"/>
        <v>0.46104324133086483</v>
      </c>
      <c r="AU14" s="157">
        <f t="shared" si="6"/>
        <v>0.60980228558256033</v>
      </c>
      <c r="AV14" s="157">
        <f t="shared" si="7"/>
        <v>0.58552699212611625</v>
      </c>
      <c r="AW14" s="157">
        <f t="shared" si="8"/>
        <v>0.76922209294470589</v>
      </c>
      <c r="AX14" s="157">
        <f t="shared" si="9"/>
        <v>0.49861409740591178</v>
      </c>
      <c r="AY14" s="157">
        <f t="shared" si="10"/>
        <v>0.55334691691330395</v>
      </c>
      <c r="AZ14" s="157">
        <f t="shared" si="11"/>
        <v>0.58589877803467094</v>
      </c>
      <c r="BA14" s="157">
        <f t="shared" si="12"/>
        <v>0.6847548913986925</v>
      </c>
      <c r="BB14" s="157">
        <f t="shared" si="13"/>
        <v>0.67717661002250795</v>
      </c>
      <c r="BC14" s="157">
        <f t="shared" si="14"/>
        <v>0.77410643345040642</v>
      </c>
      <c r="BD14" s="157">
        <f t="shared" si="15"/>
        <v>1.031722382304104</v>
      </c>
      <c r="BE14" s="157"/>
      <c r="BF14" s="52" t="str">
        <f t="shared" si="17"/>
        <v/>
      </c>
      <c r="BH14" s="105"/>
      <c r="BI14" s="105"/>
    </row>
    <row r="15" spans="1:61" ht="20.100000000000001" customHeight="1">
      <c r="A15" s="121" t="s">
        <v>80</v>
      </c>
      <c r="B15" s="19">
        <v>184668.65</v>
      </c>
      <c r="C15" s="154">
        <v>144340.81999999992</v>
      </c>
      <c r="D15" s="154">
        <v>80105.51999999996</v>
      </c>
      <c r="E15" s="154">
        <v>122946.30000000002</v>
      </c>
      <c r="F15" s="154">
        <v>216355.29000000004</v>
      </c>
      <c r="G15" s="154">
        <v>152646.59000000005</v>
      </c>
      <c r="H15" s="154">
        <v>149729.00999999972</v>
      </c>
      <c r="I15" s="154">
        <v>137518.23999999996</v>
      </c>
      <c r="J15" s="202">
        <v>158081.72</v>
      </c>
      <c r="K15" s="202">
        <v>248455.1099999999</v>
      </c>
      <c r="L15" s="202">
        <v>193947.6099999999</v>
      </c>
      <c r="M15" s="202">
        <v>185986.09999999983</v>
      </c>
      <c r="N15" s="202">
        <v>274125.09999999974</v>
      </c>
      <c r="O15" s="202">
        <v>171167.9899999999</v>
      </c>
      <c r="P15" s="202">
        <v>160588.72999999989</v>
      </c>
      <c r="Q15" s="202">
        <v>135834.81000000003</v>
      </c>
      <c r="R15" s="119"/>
      <c r="S15" s="52" t="str">
        <f t="shared" si="18"/>
        <v/>
      </c>
      <c r="U15" s="109" t="s">
        <v>80</v>
      </c>
      <c r="V15" s="19">
        <v>8976.5390000000007</v>
      </c>
      <c r="W15" s="154">
        <v>8231.4969999999994</v>
      </c>
      <c r="X15" s="154">
        <v>7380.0529999999981</v>
      </c>
      <c r="Y15" s="154">
        <v>9158.0150000000012</v>
      </c>
      <c r="Z15" s="154">
        <v>11920.680999999999</v>
      </c>
      <c r="AA15" s="154">
        <v>8611.9049999999952</v>
      </c>
      <c r="AB15" s="154">
        <v>9047.3699999999972</v>
      </c>
      <c r="AC15" s="154">
        <v>10872.128000000008</v>
      </c>
      <c r="AD15" s="154">
        <v>13645.628000000001</v>
      </c>
      <c r="AE15" s="154">
        <v>13484.313000000007</v>
      </c>
      <c r="AF15" s="154">
        <v>12902.209999999997</v>
      </c>
      <c r="AG15" s="154">
        <v>12615.414999999995</v>
      </c>
      <c r="AH15" s="154">
        <v>19603.920000000002</v>
      </c>
      <c r="AI15" s="154">
        <v>13282.670000000006</v>
      </c>
      <c r="AJ15" s="154">
        <v>13379.387000000001</v>
      </c>
      <c r="AK15" s="154">
        <v>13380.134</v>
      </c>
      <c r="AL15" s="119"/>
      <c r="AM15" s="52" t="str">
        <f t="shared" si="19"/>
        <v/>
      </c>
      <c r="AO15" s="125">
        <f t="shared" si="0"/>
        <v>0.48608894904468092</v>
      </c>
      <c r="AP15" s="157">
        <f t="shared" si="1"/>
        <v>0.57028198953005838</v>
      </c>
      <c r="AQ15" s="157">
        <f t="shared" si="2"/>
        <v>0.92129144158854492</v>
      </c>
      <c r="AR15" s="157">
        <f t="shared" si="3"/>
        <v>0.7448792684285741</v>
      </c>
      <c r="AS15" s="157">
        <f t="shared" si="4"/>
        <v>0.55097709882665669</v>
      </c>
      <c r="AT15" s="157">
        <f t="shared" si="5"/>
        <v>0.56417277320115655</v>
      </c>
      <c r="AU15" s="157">
        <f t="shared" si="6"/>
        <v>0.60424963739491866</v>
      </c>
      <c r="AV15" s="157">
        <f t="shared" si="7"/>
        <v>0.79059534211607208</v>
      </c>
      <c r="AW15" s="157">
        <f t="shared" si="8"/>
        <v>0.86320088116450155</v>
      </c>
      <c r="AX15" s="157">
        <f t="shared" si="9"/>
        <v>0.54272632991931669</v>
      </c>
      <c r="AY15" s="157">
        <f t="shared" si="10"/>
        <v>0.66524202077045469</v>
      </c>
      <c r="AZ15" s="157">
        <f t="shared" si="11"/>
        <v>0.67829880835180723</v>
      </c>
      <c r="BA15" s="157">
        <f t="shared" si="12"/>
        <v>0.71514501955494125</v>
      </c>
      <c r="BB15" s="157">
        <f t="shared" si="13"/>
        <v>0.77600198495057482</v>
      </c>
      <c r="BC15" s="157">
        <f t="shared" si="14"/>
        <v>0.8331460744474416</v>
      </c>
      <c r="BD15" s="157">
        <f t="shared" si="15"/>
        <v>0.98502983145483825</v>
      </c>
      <c r="BE15" s="157"/>
      <c r="BF15" s="52" t="str">
        <f t="shared" si="17"/>
        <v/>
      </c>
      <c r="BH15" s="105"/>
      <c r="BI15" s="105"/>
    </row>
    <row r="16" spans="1:61" ht="20.100000000000001" customHeight="1">
      <c r="A16" s="121" t="s">
        <v>81</v>
      </c>
      <c r="B16" s="19">
        <v>175049.21999999997</v>
      </c>
      <c r="C16" s="154">
        <v>101082.92000000001</v>
      </c>
      <c r="D16" s="154">
        <v>69030.890000000014</v>
      </c>
      <c r="E16" s="154">
        <v>154535.30999999976</v>
      </c>
      <c r="F16" s="154">
        <v>191998.53000000006</v>
      </c>
      <c r="G16" s="154">
        <v>123638.51</v>
      </c>
      <c r="H16" s="154">
        <v>139323.20999999988</v>
      </c>
      <c r="I16" s="154">
        <v>159510.34999999989</v>
      </c>
      <c r="J16" s="202">
        <v>217871.62</v>
      </c>
      <c r="K16" s="202">
        <v>280257.64000000013</v>
      </c>
      <c r="L16" s="202">
        <v>221165.11999999979</v>
      </c>
      <c r="M16" s="202">
        <v>222116.84000000008</v>
      </c>
      <c r="N16" s="202">
        <v>259394.99000000002</v>
      </c>
      <c r="O16" s="202">
        <v>168628.73999999985</v>
      </c>
      <c r="P16" s="202">
        <v>145909.31999999989</v>
      </c>
      <c r="Q16" s="202">
        <v>149500.89000000004</v>
      </c>
      <c r="R16" s="119"/>
      <c r="S16" s="52" t="str">
        <f t="shared" si="18"/>
        <v/>
      </c>
      <c r="U16" s="109" t="s">
        <v>81</v>
      </c>
      <c r="V16" s="19">
        <v>8917.1569999999974</v>
      </c>
      <c r="W16" s="154">
        <v>6317.9840000000004</v>
      </c>
      <c r="X16" s="154">
        <v>6844.7550000000019</v>
      </c>
      <c r="Y16" s="154">
        <v>12425.312000000002</v>
      </c>
      <c r="Z16" s="154">
        <v>11852.688999999998</v>
      </c>
      <c r="AA16" s="154">
        <v>8900.4360000000015</v>
      </c>
      <c r="AB16" s="154">
        <v>10677.083000000001</v>
      </c>
      <c r="AC16" s="154">
        <v>13098.086000000008</v>
      </c>
      <c r="AD16" s="154">
        <v>16740.395</v>
      </c>
      <c r="AE16" s="154">
        <v>17459.428999999986</v>
      </c>
      <c r="AF16" s="154">
        <v>14265.805999999997</v>
      </c>
      <c r="AG16" s="154">
        <v>13945.046000000009</v>
      </c>
      <c r="AH16" s="154">
        <v>17808.539999999997</v>
      </c>
      <c r="AI16" s="154">
        <v>12604.263000000004</v>
      </c>
      <c r="AJ16" s="154">
        <v>12015.865999999998</v>
      </c>
      <c r="AK16" s="154">
        <v>15159.848000000016</v>
      </c>
      <c r="AL16" s="119"/>
      <c r="AM16" s="52" t="str">
        <f t="shared" si="19"/>
        <v/>
      </c>
      <c r="AO16" s="125">
        <f t="shared" si="0"/>
        <v>0.50940855377704619</v>
      </c>
      <c r="AP16" s="157">
        <f t="shared" si="1"/>
        <v>0.62502982699747878</v>
      </c>
      <c r="AQ16" s="157">
        <f t="shared" si="2"/>
        <v>0.99154958019518513</v>
      </c>
      <c r="AR16" s="157">
        <f t="shared" si="3"/>
        <v>0.80404355483546253</v>
      </c>
      <c r="AS16" s="157">
        <f t="shared" si="4"/>
        <v>0.61733227853359063</v>
      </c>
      <c r="AT16" s="157">
        <f t="shared" si="5"/>
        <v>0.71987570862832317</v>
      </c>
      <c r="AU16" s="157">
        <f t="shared" si="6"/>
        <v>0.76635350276526137</v>
      </c>
      <c r="AV16" s="157">
        <f t="shared" si="7"/>
        <v>0.8211433301976967</v>
      </c>
      <c r="AW16" s="157">
        <f t="shared" si="8"/>
        <v>0.76836051432490382</v>
      </c>
      <c r="AX16" s="157">
        <f t="shared" si="9"/>
        <v>0.62297780713489115</v>
      </c>
      <c r="AY16" s="157">
        <f t="shared" si="10"/>
        <v>0.64502965024503012</v>
      </c>
      <c r="AZ16" s="157">
        <f t="shared" si="11"/>
        <v>0.62782479707526928</v>
      </c>
      <c r="BA16" s="157">
        <f t="shared" si="12"/>
        <v>0.68654140158990717</v>
      </c>
      <c r="BB16" s="157">
        <f t="shared" si="13"/>
        <v>0.74745639444379508</v>
      </c>
      <c r="BC16" s="157">
        <f t="shared" si="14"/>
        <v>0.82351600295306748</v>
      </c>
      <c r="BD16" s="157">
        <f t="shared" si="15"/>
        <v>1.0140306188143771</v>
      </c>
      <c r="BE16" s="157"/>
      <c r="BF16" s="52" t="str">
        <f t="shared" si="17"/>
        <v/>
      </c>
      <c r="BH16" s="105"/>
      <c r="BI16" s="105"/>
    </row>
    <row r="17" spans="1:61" ht="20.100000000000001" customHeight="1">
      <c r="A17" s="121" t="s">
        <v>82</v>
      </c>
      <c r="B17" s="19">
        <v>143652.40999999997</v>
      </c>
      <c r="C17" s="154">
        <v>108321.03000000003</v>
      </c>
      <c r="D17" s="154">
        <v>126056.69</v>
      </c>
      <c r="E17" s="154">
        <v>102105.74999999991</v>
      </c>
      <c r="F17" s="154">
        <v>191150.96000000002</v>
      </c>
      <c r="G17" s="154">
        <v>143866.02999999988</v>
      </c>
      <c r="H17" s="154">
        <v>151239.86000000007</v>
      </c>
      <c r="I17" s="154">
        <v>135902.21999999988</v>
      </c>
      <c r="J17" s="202">
        <v>269362.65000000002</v>
      </c>
      <c r="K17" s="202">
        <v>228067.11000000004</v>
      </c>
      <c r="L17" s="202">
        <v>226213.38000000006</v>
      </c>
      <c r="M17" s="202">
        <v>214361.34999999995</v>
      </c>
      <c r="N17" s="202">
        <v>276512.30000000005</v>
      </c>
      <c r="O17" s="202">
        <v>185303.77999999971</v>
      </c>
      <c r="P17" s="202">
        <v>187411.52999999988</v>
      </c>
      <c r="Q17" s="202">
        <v>192198.35999999978</v>
      </c>
      <c r="R17" s="119"/>
      <c r="S17" s="52" t="str">
        <f t="shared" si="18"/>
        <v/>
      </c>
      <c r="U17" s="109" t="s">
        <v>82</v>
      </c>
      <c r="V17" s="19">
        <v>8623.6640000000007</v>
      </c>
      <c r="W17" s="154">
        <v>7729.3239999999987</v>
      </c>
      <c r="X17" s="154">
        <v>10518.219000000001</v>
      </c>
      <c r="Y17" s="154">
        <v>7756.1780000000035</v>
      </c>
      <c r="Z17" s="154">
        <v>12715.098000000002</v>
      </c>
      <c r="AA17" s="154">
        <v>10229.966999999997</v>
      </c>
      <c r="AB17" s="154">
        <v>10778.716999999997</v>
      </c>
      <c r="AC17" s="154">
        <v>11138.637000000001</v>
      </c>
      <c r="AD17" s="154">
        <v>17757.596000000001</v>
      </c>
      <c r="AE17" s="154">
        <v>15905.198000000008</v>
      </c>
      <c r="AF17" s="154">
        <v>14901.102000000014</v>
      </c>
      <c r="AG17" s="154">
        <v>15769.840000000007</v>
      </c>
      <c r="AH17" s="154">
        <v>21137.471000000001</v>
      </c>
      <c r="AI17" s="154">
        <v>15377.04</v>
      </c>
      <c r="AJ17" s="154">
        <v>16310.605999999989</v>
      </c>
      <c r="AK17" s="154">
        <v>17136.769</v>
      </c>
      <c r="AL17" s="119"/>
      <c r="AM17" s="52" t="str">
        <f t="shared" si="19"/>
        <v/>
      </c>
      <c r="AO17" s="125">
        <f t="shared" ref="AO17:AP23" si="30">(V17/B17)*10</f>
        <v>0.60031460662581315</v>
      </c>
      <c r="AP17" s="157">
        <f t="shared" si="30"/>
        <v>0.71355709966938063</v>
      </c>
      <c r="AQ17" s="157">
        <f t="shared" ref="AQ17:AT19" si="31">IF(X17="","",(X17/D17)*10)</f>
        <v>0.83440387019522733</v>
      </c>
      <c r="AR17" s="157">
        <f t="shared" si="31"/>
        <v>0.75962205850307263</v>
      </c>
      <c r="AS17" s="157">
        <f t="shared" si="31"/>
        <v>0.665186196292187</v>
      </c>
      <c r="AT17" s="157">
        <f t="shared" si="31"/>
        <v>0.71107592250929597</v>
      </c>
      <c r="AU17" s="157">
        <f t="shared" ref="AU17:BA22" si="32">(AB17/H17)*10</f>
        <v>0.71269022597614096</v>
      </c>
      <c r="AV17" s="157">
        <f t="shared" si="32"/>
        <v>0.81960669958150867</v>
      </c>
      <c r="AW17" s="157">
        <f t="shared" si="32"/>
        <v>0.65924492501094711</v>
      </c>
      <c r="AX17" s="157">
        <f t="shared" si="32"/>
        <v>0.69739113193480651</v>
      </c>
      <c r="AY17" s="157">
        <f t="shared" si="32"/>
        <v>0.65871886092679444</v>
      </c>
      <c r="AZ17" s="157">
        <f t="shared" si="32"/>
        <v>0.73566620101991387</v>
      </c>
      <c r="BA17" s="157">
        <f t="shared" si="32"/>
        <v>0.76443149183598691</v>
      </c>
      <c r="BB17" s="157">
        <f t="shared" si="13"/>
        <v>0.82982872772482164</v>
      </c>
      <c r="BC17" s="157">
        <f t="shared" si="14"/>
        <v>0.87030963356416757</v>
      </c>
      <c r="BD17" s="157">
        <f t="shared" si="15"/>
        <v>0.89161889830901886</v>
      </c>
      <c r="BE17" s="157"/>
      <c r="BF17" s="52" t="str">
        <f t="shared" si="17"/>
        <v/>
      </c>
      <c r="BH17" s="105"/>
      <c r="BI17" s="105"/>
    </row>
    <row r="18" spans="1:61" ht="20.100000000000001" customHeight="1" thickBot="1">
      <c r="A18" s="121" t="s">
        <v>83</v>
      </c>
      <c r="B18" s="19">
        <v>152913.45000000004</v>
      </c>
      <c r="C18" s="154">
        <v>216589.59999999995</v>
      </c>
      <c r="D18" s="154">
        <v>85917.549999999959</v>
      </c>
      <c r="E18" s="154">
        <v>230072.31999999998</v>
      </c>
      <c r="F18" s="154">
        <v>233366.15000000014</v>
      </c>
      <c r="G18" s="154">
        <v>149347.89999999994</v>
      </c>
      <c r="H18" s="154">
        <v>169726.70999999988</v>
      </c>
      <c r="I18" s="154">
        <v>161609.71999999994</v>
      </c>
      <c r="J18" s="202">
        <v>201683.16</v>
      </c>
      <c r="K18" s="202">
        <v>231436.16000000015</v>
      </c>
      <c r="L18" s="202">
        <v>249510.86000000004</v>
      </c>
      <c r="M18" s="202">
        <v>245114.83000000005</v>
      </c>
      <c r="N18" s="202">
        <v>297038.52000000054</v>
      </c>
      <c r="O18" s="202">
        <v>192094.9699999998</v>
      </c>
      <c r="P18" s="202">
        <v>178113.21999999974</v>
      </c>
      <c r="Q18" s="202">
        <v>172320.05999999994</v>
      </c>
      <c r="R18" s="119"/>
      <c r="S18" s="52" t="str">
        <f t="shared" si="18"/>
        <v/>
      </c>
      <c r="U18" s="109" t="s">
        <v>83</v>
      </c>
      <c r="V18" s="19">
        <v>8608.0499999999975</v>
      </c>
      <c r="W18" s="154">
        <v>10777.051000000001</v>
      </c>
      <c r="X18" s="154">
        <v>8423.9280000000035</v>
      </c>
      <c r="Y18" s="154">
        <v>14158.847</v>
      </c>
      <c r="Z18" s="154">
        <v>13639.642000000007</v>
      </c>
      <c r="AA18" s="154">
        <v>9440.7710000000006</v>
      </c>
      <c r="AB18" s="154">
        <v>11551.010000000002</v>
      </c>
      <c r="AC18" s="154">
        <v>14804.034999999996</v>
      </c>
      <c r="AD18" s="154">
        <v>13581.739</v>
      </c>
      <c r="AE18" s="154">
        <v>16207.478999999999</v>
      </c>
      <c r="AF18" s="154">
        <v>14210.079999999994</v>
      </c>
      <c r="AG18" s="154">
        <v>17409.10100000001</v>
      </c>
      <c r="AH18" s="154">
        <v>19690.529000000002</v>
      </c>
      <c r="AI18" s="154">
        <v>13497.761999999999</v>
      </c>
      <c r="AJ18" s="154">
        <v>13990.055</v>
      </c>
      <c r="AK18" s="154">
        <v>15000.425999999989</v>
      </c>
      <c r="AL18" s="119"/>
      <c r="AM18" s="52" t="str">
        <f t="shared" si="19"/>
        <v/>
      </c>
      <c r="AO18" s="125">
        <f t="shared" si="30"/>
        <v>0.56293609227965202</v>
      </c>
      <c r="AP18" s="157">
        <f t="shared" si="30"/>
        <v>0.49757933898949919</v>
      </c>
      <c r="AQ18" s="157">
        <f t="shared" si="31"/>
        <v>0.98046650538801527</v>
      </c>
      <c r="AR18" s="157">
        <f t="shared" si="31"/>
        <v>0.61540853762851611</v>
      </c>
      <c r="AS18" s="157">
        <f t="shared" si="31"/>
        <v>0.58447388363736552</v>
      </c>
      <c r="AT18" s="157">
        <f t="shared" si="31"/>
        <v>0.63213282543644767</v>
      </c>
      <c r="AU18" s="157">
        <f t="shared" si="32"/>
        <v>0.68056524515204542</v>
      </c>
      <c r="AV18" s="157">
        <f t="shared" si="32"/>
        <v>0.91603617653690639</v>
      </c>
      <c r="AW18" s="157">
        <f t="shared" si="32"/>
        <v>0.67341958545274683</v>
      </c>
      <c r="AX18" s="157">
        <f t="shared" si="32"/>
        <v>0.7003002037365289</v>
      </c>
      <c r="AY18" s="157">
        <f t="shared" si="32"/>
        <v>0.56951749515031103</v>
      </c>
      <c r="AZ18" s="157">
        <f t="shared" si="32"/>
        <v>0.71024266463191987</v>
      </c>
      <c r="BA18" s="157">
        <f t="shared" si="32"/>
        <v>0.66289479896411974</v>
      </c>
      <c r="BB18" s="157">
        <f t="shared" si="13"/>
        <v>0.70266087654455567</v>
      </c>
      <c r="BC18" s="157">
        <f t="shared" si="14"/>
        <v>0.78545854148277261</v>
      </c>
      <c r="BD18" s="157">
        <f t="shared" si="15"/>
        <v>0.87049795595475032</v>
      </c>
      <c r="BE18" s="157"/>
      <c r="BF18" s="52" t="str">
        <f t="shared" si="17"/>
        <v/>
      </c>
      <c r="BH18" s="105"/>
      <c r="BI18" s="105"/>
    </row>
    <row r="19" spans="1:61" ht="20.100000000000001" customHeight="1" thickBot="1">
      <c r="A19" s="415" t="str">
        <f>'2'!A19</f>
        <v>jan-jul</v>
      </c>
      <c r="B19" s="414">
        <f>SUM(B7:B13)</f>
        <v>987071.38000000012</v>
      </c>
      <c r="C19" s="168">
        <f t="shared" ref="C19:R19" si="33">SUM(C7:C13)</f>
        <v>867888.19999999984</v>
      </c>
      <c r="D19" s="168">
        <f t="shared" si="33"/>
        <v>826215.44</v>
      </c>
      <c r="E19" s="168">
        <f t="shared" si="33"/>
        <v>861169.94999999984</v>
      </c>
      <c r="F19" s="168">
        <f t="shared" si="33"/>
        <v>1300452.7599999998</v>
      </c>
      <c r="G19" s="168">
        <f t="shared" si="33"/>
        <v>1355096.22</v>
      </c>
      <c r="H19" s="168">
        <f t="shared" si="33"/>
        <v>1033144.8400000002</v>
      </c>
      <c r="I19" s="168">
        <f t="shared" si="33"/>
        <v>1389690.3199999996</v>
      </c>
      <c r="J19" s="168">
        <f t="shared" si="33"/>
        <v>950047.08</v>
      </c>
      <c r="K19" s="168">
        <f t="shared" si="33"/>
        <v>1650812.1800000004</v>
      </c>
      <c r="L19" s="168">
        <f t="shared" si="33"/>
        <v>1568099.8</v>
      </c>
      <c r="M19" s="168">
        <f t="shared" si="33"/>
        <v>1884175.4900000007</v>
      </c>
      <c r="N19" s="168">
        <f t="shared" si="33"/>
        <v>1621715.5099999986</v>
      </c>
      <c r="O19" s="168">
        <f t="shared" si="33"/>
        <v>1924295.0800000008</v>
      </c>
      <c r="P19" s="168">
        <f t="shared" si="33"/>
        <v>1110284.6099999999</v>
      </c>
      <c r="Q19" s="168">
        <f t="shared" si="33"/>
        <v>1099070.3699999992</v>
      </c>
      <c r="R19" s="414">
        <f t="shared" si="33"/>
        <v>1024563.5799999994</v>
      </c>
      <c r="S19" s="164">
        <f t="shared" si="18"/>
        <v>-6.7790736638637494E-2</v>
      </c>
      <c r="T19" s="171"/>
      <c r="U19" s="170"/>
      <c r="V19" s="168">
        <f>SUM(V7:V13)</f>
        <v>46513.217000000004</v>
      </c>
      <c r="W19" s="168">
        <f t="shared" ref="W19:AL19" si="34">SUM(W7:W13)</f>
        <v>40532.491000000002</v>
      </c>
      <c r="X19" s="168">
        <f t="shared" si="34"/>
        <v>46124.894</v>
      </c>
      <c r="Y19" s="168">
        <f t="shared" si="34"/>
        <v>69676.286000000007</v>
      </c>
      <c r="Z19" s="168">
        <f t="shared" si="34"/>
        <v>66437.036999999997</v>
      </c>
      <c r="AA19" s="168">
        <f t="shared" si="34"/>
        <v>68668.332999999999</v>
      </c>
      <c r="AB19" s="168">
        <f t="shared" si="34"/>
        <v>58301.058000000012</v>
      </c>
      <c r="AC19" s="168">
        <f t="shared" si="34"/>
        <v>77245.98000000001</v>
      </c>
      <c r="AD19" s="168">
        <f t="shared" si="34"/>
        <v>79143.767000000007</v>
      </c>
      <c r="AE19" s="168">
        <f t="shared" si="34"/>
        <v>91381.327000000034</v>
      </c>
      <c r="AF19" s="168">
        <f t="shared" si="34"/>
        <v>94133.107000000004</v>
      </c>
      <c r="AG19" s="168">
        <f t="shared" si="34"/>
        <v>100283.91799999998</v>
      </c>
      <c r="AH19" s="168">
        <f t="shared" si="34"/>
        <v>110488.58800000002</v>
      </c>
      <c r="AI19" s="168">
        <f t="shared" si="34"/>
        <v>125804.61</v>
      </c>
      <c r="AJ19" s="168">
        <f t="shared" si="34"/>
        <v>85432.753000000026</v>
      </c>
      <c r="AK19" s="168">
        <f t="shared" si="34"/>
        <v>92581.438000000009</v>
      </c>
      <c r="AL19" s="168">
        <f t="shared" si="34"/>
        <v>91312.424999999988</v>
      </c>
      <c r="AM19" s="435">
        <f t="shared" ref="AM19" si="35">SUM(AM7:AM11)</f>
        <v>8.8633081275402398E-2</v>
      </c>
      <c r="AO19" s="172">
        <f t="shared" si="30"/>
        <v>0.47122445187297402</v>
      </c>
      <c r="AP19" s="173">
        <f t="shared" si="30"/>
        <v>0.46702433562295248</v>
      </c>
      <c r="AQ19" s="173">
        <f t="shared" si="31"/>
        <v>0.55826715124084347</v>
      </c>
      <c r="AR19" s="173">
        <f t="shared" si="31"/>
        <v>0.80908868220494712</v>
      </c>
      <c r="AS19" s="173">
        <f t="shared" si="31"/>
        <v>0.51087620437669723</v>
      </c>
      <c r="AT19" s="173">
        <f t="shared" si="31"/>
        <v>0.50674138106591426</v>
      </c>
      <c r="AU19" s="173">
        <f t="shared" si="32"/>
        <v>0.56430672392459513</v>
      </c>
      <c r="AV19" s="173">
        <f t="shared" si="32"/>
        <v>0.55585031347127778</v>
      </c>
      <c r="AW19" s="173">
        <f t="shared" si="32"/>
        <v>0.83305099995676024</v>
      </c>
      <c r="AX19" s="173">
        <f t="shared" si="32"/>
        <v>0.55355374831314852</v>
      </c>
      <c r="AY19" s="173">
        <f t="shared" si="32"/>
        <v>0.6003004847012926</v>
      </c>
      <c r="AZ19" s="173">
        <f t="shared" si="32"/>
        <v>0.53224298125223957</v>
      </c>
      <c r="BA19" s="173">
        <f t="shared" si="32"/>
        <v>0.68130684647642115</v>
      </c>
      <c r="BB19" s="173">
        <f t="shared" si="13"/>
        <v>0.65376984698209561</v>
      </c>
      <c r="BC19" s="173">
        <f t="shared" si="14"/>
        <v>0.76946714590594967</v>
      </c>
      <c r="BD19" s="173">
        <f t="shared" si="15"/>
        <v>0.84236133124032886</v>
      </c>
      <c r="BE19" s="173">
        <f t="shared" si="16"/>
        <v>0.89123239184434055</v>
      </c>
      <c r="BF19" s="61">
        <f t="shared" si="17"/>
        <v>5.8016742686955794E-2</v>
      </c>
      <c r="BH19" s="105"/>
      <c r="BI19" s="105"/>
    </row>
    <row r="20" spans="1:61" ht="20.100000000000001" customHeight="1">
      <c r="A20" s="121" t="s">
        <v>84</v>
      </c>
      <c r="B20" s="19">
        <f>SUM(B7:B9)</f>
        <v>383996.99999999988</v>
      </c>
      <c r="C20" s="154">
        <f>SUM(C7:C9)</f>
        <v>360761.51999999996</v>
      </c>
      <c r="D20" s="154">
        <f>SUM(D7:D9)</f>
        <v>338161.04999999993</v>
      </c>
      <c r="E20" s="154">
        <f t="shared" ref="E20:Q20" si="36">SUM(E7:E9)</f>
        <v>270933.47000000003</v>
      </c>
      <c r="F20" s="154">
        <f t="shared" si="36"/>
        <v>519508.35</v>
      </c>
      <c r="G20" s="154">
        <f t="shared" si="36"/>
        <v>534624.43999999983</v>
      </c>
      <c r="H20" s="154">
        <f t="shared" si="36"/>
        <v>446773.26</v>
      </c>
      <c r="I20" s="154">
        <f t="shared" si="36"/>
        <v>530786.49</v>
      </c>
      <c r="J20" s="154">
        <f t="shared" si="36"/>
        <v>340453.22</v>
      </c>
      <c r="K20" s="154">
        <f t="shared" si="36"/>
        <v>649895.34000000008</v>
      </c>
      <c r="L20" s="154">
        <f t="shared" si="36"/>
        <v>640920.42999999993</v>
      </c>
      <c r="M20" s="154">
        <f t="shared" si="36"/>
        <v>817875.08000000077</v>
      </c>
      <c r="N20" s="154">
        <f t="shared" si="36"/>
        <v>652629.94999999914</v>
      </c>
      <c r="O20" s="154">
        <f t="shared" ref="O20:P20" si="37">SUM(O7:O9)</f>
        <v>773823.65999999992</v>
      </c>
      <c r="P20" s="154">
        <f t="shared" si="37"/>
        <v>460709.06999999995</v>
      </c>
      <c r="Q20" s="154">
        <f t="shared" si="36"/>
        <v>442377.23999999929</v>
      </c>
      <c r="R20" s="154">
        <f>IF(R9="","",SUM(R7:R9))</f>
        <v>448696.73999999976</v>
      </c>
      <c r="S20" s="61">
        <f t="shared" si="18"/>
        <v>1.4285319018673916E-2</v>
      </c>
      <c r="U20" s="109" t="s">
        <v>84</v>
      </c>
      <c r="V20" s="19">
        <f>SUM(V7:V9)</f>
        <v>17386.603999999999</v>
      </c>
      <c r="W20" s="154">
        <f t="shared" ref="W20" si="38">SUM(W7:W9)</f>
        <v>16187.608</v>
      </c>
      <c r="X20" s="154">
        <f>SUM(X7:X9)</f>
        <v>17207.878999999994</v>
      </c>
      <c r="Y20" s="154">
        <f t="shared" ref="Y20:AK20" si="39">SUM(Y7:Y9)</f>
        <v>22973.369000000002</v>
      </c>
      <c r="Z20" s="154">
        <f t="shared" si="39"/>
        <v>26551.153999999995</v>
      </c>
      <c r="AA20" s="154">
        <f t="shared" si="39"/>
        <v>26243.759999999998</v>
      </c>
      <c r="AB20" s="154">
        <f t="shared" si="39"/>
        <v>24497.342000000004</v>
      </c>
      <c r="AC20" s="154">
        <f t="shared" si="39"/>
        <v>29314.421999999999</v>
      </c>
      <c r="AD20" s="154">
        <f t="shared" si="39"/>
        <v>28198.834000000003</v>
      </c>
      <c r="AE20" s="154">
        <f t="shared" si="39"/>
        <v>37842.870999999999</v>
      </c>
      <c r="AF20" s="154">
        <f t="shared" si="39"/>
        <v>40547.094000000005</v>
      </c>
      <c r="AG20" s="154">
        <f t="shared" si="39"/>
        <v>42274.478999999992</v>
      </c>
      <c r="AH20" s="154">
        <f t="shared" si="39"/>
        <v>43123.891000000003</v>
      </c>
      <c r="AI20" s="154">
        <f t="shared" ref="AI20:AJ20" si="40">SUM(AI7:AI9)</f>
        <v>51420.454000000005</v>
      </c>
      <c r="AJ20" s="154">
        <f t="shared" si="40"/>
        <v>33831.165000000008</v>
      </c>
      <c r="AK20" s="154">
        <f t="shared" si="39"/>
        <v>35700.540999999997</v>
      </c>
      <c r="AL20" s="202">
        <f>IF(AL9="","",SUM(AL7:AL9))</f>
        <v>37932.400999999998</v>
      </c>
      <c r="AM20" s="61">
        <f t="shared" si="19"/>
        <v>6.2516139461303979E-2</v>
      </c>
      <c r="AO20" s="124">
        <f t="shared" si="30"/>
        <v>0.45277968317460826</v>
      </c>
      <c r="AP20" s="156">
        <f t="shared" si="30"/>
        <v>0.44870661372088694</v>
      </c>
      <c r="AQ20" s="156">
        <f t="shared" ref="AQ20:AT22" si="41">(X20/D20)*10</f>
        <v>0.50886638186154198</v>
      </c>
      <c r="AR20" s="156">
        <f t="shared" si="41"/>
        <v>0.84793395958055684</v>
      </c>
      <c r="AS20" s="156">
        <f t="shared" si="41"/>
        <v>0.51108233390281399</v>
      </c>
      <c r="AT20" s="156">
        <f t="shared" si="41"/>
        <v>0.49088216019454722</v>
      </c>
      <c r="AU20" s="156">
        <f t="shared" si="32"/>
        <v>0.54831710384815791</v>
      </c>
      <c r="AV20" s="156">
        <f t="shared" si="32"/>
        <v>0.55228274555367829</v>
      </c>
      <c r="AW20" s="156">
        <f t="shared" si="32"/>
        <v>0.82827338216980306</v>
      </c>
      <c r="AX20" s="156">
        <f t="shared" si="32"/>
        <v>0.5822917733184545</v>
      </c>
      <c r="AY20" s="156">
        <f t="shared" si="32"/>
        <v>0.63263850085103401</v>
      </c>
      <c r="AZ20" s="156">
        <f t="shared" si="32"/>
        <v>0.51688185682341559</v>
      </c>
      <c r="BA20" s="156">
        <f t="shared" si="32"/>
        <v>0.66077094684361415</v>
      </c>
      <c r="BB20" s="156">
        <f t="shared" si="13"/>
        <v>0.66449834320134393</v>
      </c>
      <c r="BC20" s="156">
        <f t="shared" si="14"/>
        <v>0.7343281737431393</v>
      </c>
      <c r="BD20" s="156">
        <f t="shared" si="15"/>
        <v>0.80701577233042221</v>
      </c>
      <c r="BE20" s="156">
        <f t="shared" si="15"/>
        <v>0.84539060836501767</v>
      </c>
      <c r="BF20" s="61">
        <f t="shared" si="17"/>
        <v>4.7551531643279181E-2</v>
      </c>
      <c r="BH20" s="105"/>
      <c r="BI20" s="105"/>
    </row>
    <row r="21" spans="1:61" ht="20.100000000000001" customHeight="1">
      <c r="A21" s="121" t="s">
        <v>85</v>
      </c>
      <c r="B21" s="19">
        <f>SUM(B10:B12)</f>
        <v>449195.80000000005</v>
      </c>
      <c r="C21" s="154">
        <f>SUM(C10:C12)</f>
        <v>360855.57999999996</v>
      </c>
      <c r="D21" s="154">
        <f>SUM(D10:D12)</f>
        <v>358400.06000000006</v>
      </c>
      <c r="E21" s="154">
        <f t="shared" ref="E21:Q21" si="42">SUM(E10:E12)</f>
        <v>410436.21999999991</v>
      </c>
      <c r="F21" s="154">
        <f t="shared" si="42"/>
        <v>511451.39999999991</v>
      </c>
      <c r="G21" s="154">
        <f t="shared" si="42"/>
        <v>582701.47000000009</v>
      </c>
      <c r="H21" s="154">
        <f t="shared" si="42"/>
        <v>438564.12</v>
      </c>
      <c r="I21" s="154">
        <f t="shared" si="42"/>
        <v>651591.7899999998</v>
      </c>
      <c r="J21" s="154">
        <f t="shared" si="42"/>
        <v>433350.24</v>
      </c>
      <c r="K21" s="154">
        <f t="shared" si="42"/>
        <v>722229.66999999993</v>
      </c>
      <c r="L21" s="154">
        <f t="shared" si="42"/>
        <v>641359.04</v>
      </c>
      <c r="M21" s="154">
        <f t="shared" si="42"/>
        <v>787392.28999999992</v>
      </c>
      <c r="N21" s="154">
        <f t="shared" si="42"/>
        <v>733028.42999999993</v>
      </c>
      <c r="O21" s="154">
        <f t="shared" ref="O21:P21" si="43">SUM(O10:O12)</f>
        <v>856496.02000000072</v>
      </c>
      <c r="P21" s="154">
        <f t="shared" si="43"/>
        <v>486639.38</v>
      </c>
      <c r="Q21" s="154">
        <f t="shared" si="42"/>
        <v>434835.48</v>
      </c>
      <c r="R21" s="154">
        <f>IF(R12="","",SUM(R10:R12))</f>
        <v>392189.78999999957</v>
      </c>
      <c r="S21" s="52">
        <f t="shared" si="18"/>
        <v>-9.8073160911341481E-2</v>
      </c>
      <c r="U21" s="109" t="s">
        <v>85</v>
      </c>
      <c r="V21" s="19">
        <f>SUM(V10:V12)</f>
        <v>20822.173999999999</v>
      </c>
      <c r="W21" s="154">
        <f t="shared" ref="W21" si="44">SUM(W10:W12)</f>
        <v>16993.961000000003</v>
      </c>
      <c r="X21" s="154">
        <f>SUM(X10:X12)</f>
        <v>20306.538000000008</v>
      </c>
      <c r="Y21" s="154">
        <f t="shared" ref="Y21:AK21" si="45">SUM(Y10:Y12)</f>
        <v>32580.996999999992</v>
      </c>
      <c r="Z21" s="154">
        <f t="shared" si="45"/>
        <v>26623.229000000007</v>
      </c>
      <c r="AA21" s="154">
        <f t="shared" si="45"/>
        <v>30060.606000000007</v>
      </c>
      <c r="AB21" s="154">
        <f t="shared" si="45"/>
        <v>25330.112999999998</v>
      </c>
      <c r="AC21" s="154">
        <f t="shared" si="45"/>
        <v>36181.829000000005</v>
      </c>
      <c r="AD21" s="154">
        <f t="shared" si="45"/>
        <v>36659.758999999998</v>
      </c>
      <c r="AE21" s="154">
        <f t="shared" si="45"/>
        <v>39251.351000000017</v>
      </c>
      <c r="AF21" s="154">
        <f t="shared" si="45"/>
        <v>36974.111999999994</v>
      </c>
      <c r="AG21" s="154">
        <f t="shared" si="45"/>
        <v>42339.286999999997</v>
      </c>
      <c r="AH21" s="154">
        <f t="shared" si="45"/>
        <v>50640.62</v>
      </c>
      <c r="AI21" s="154">
        <f t="shared" ref="AI21:AJ21" si="46">SUM(AI10:AI12)</f>
        <v>55195.664999999994</v>
      </c>
      <c r="AJ21" s="154">
        <f t="shared" si="46"/>
        <v>38245.06700000001</v>
      </c>
      <c r="AK21" s="154">
        <f t="shared" si="45"/>
        <v>37102.703999999998</v>
      </c>
      <c r="AL21" s="202">
        <f>IF(AL12="","",SUM(AL10:AL12))</f>
        <v>36437.863999999994</v>
      </c>
      <c r="AM21" s="52">
        <f t="shared" si="19"/>
        <v>-1.7918909629875059E-2</v>
      </c>
      <c r="AO21" s="125">
        <f t="shared" si="30"/>
        <v>0.4635433813049899</v>
      </c>
      <c r="AP21" s="157">
        <f t="shared" si="30"/>
        <v>0.4709352422927755</v>
      </c>
      <c r="AQ21" s="157">
        <f t="shared" si="41"/>
        <v>0.56658857702200172</v>
      </c>
      <c r="AR21" s="157">
        <f t="shared" si="41"/>
        <v>0.7938138841645116</v>
      </c>
      <c r="AS21" s="157">
        <f t="shared" si="41"/>
        <v>0.52054269477021697</v>
      </c>
      <c r="AT21" s="157">
        <f t="shared" si="41"/>
        <v>0.51588347631935783</v>
      </c>
      <c r="AU21" s="157">
        <f t="shared" si="32"/>
        <v>0.57756920470374995</v>
      </c>
      <c r="AV21" s="157">
        <f t="shared" si="32"/>
        <v>0.55528368459031718</v>
      </c>
      <c r="AW21" s="157">
        <f t="shared" si="32"/>
        <v>0.84596143295086201</v>
      </c>
      <c r="AX21" s="157">
        <f t="shared" si="32"/>
        <v>0.54347464013767288</v>
      </c>
      <c r="AY21" s="157">
        <f t="shared" si="32"/>
        <v>0.57649631008553326</v>
      </c>
      <c r="AZ21" s="157">
        <f t="shared" si="32"/>
        <v>0.53771528547733172</v>
      </c>
      <c r="BA21" s="157">
        <f t="shared" si="32"/>
        <v>0.69084114513812245</v>
      </c>
      <c r="BB21" s="157">
        <f t="shared" si="13"/>
        <v>0.64443574413807492</v>
      </c>
      <c r="BC21" s="157">
        <f t="shared" si="14"/>
        <v>0.7859016054146708</v>
      </c>
      <c r="BD21" s="157">
        <f t="shared" si="15"/>
        <v>0.85325843236159105</v>
      </c>
      <c r="BE21" s="157">
        <f t="shared" si="15"/>
        <v>0.92908752163079089</v>
      </c>
      <c r="BF21" s="52">
        <f t="shared" si="17"/>
        <v>8.88700145152099E-2</v>
      </c>
      <c r="BH21" s="105"/>
      <c r="BI21" s="105"/>
    </row>
    <row r="22" spans="1:61" ht="20.100000000000001" customHeight="1">
      <c r="A22" s="121" t="s">
        <v>86</v>
      </c>
      <c r="B22" s="19">
        <f>SUM(B13:B15)</f>
        <v>511455.04000000004</v>
      </c>
      <c r="C22" s="154">
        <f>SUM(C13:C15)</f>
        <v>488477.77999999991</v>
      </c>
      <c r="D22" s="154">
        <f>SUM(D13:D15)</f>
        <v>318578.32999999984</v>
      </c>
      <c r="E22" s="154">
        <f t="shared" ref="E22:Q22" si="47">SUM(E13:E15)</f>
        <v>431446.86999999988</v>
      </c>
      <c r="F22" s="154">
        <f t="shared" si="47"/>
        <v>682723.02999999991</v>
      </c>
      <c r="G22" s="154">
        <f t="shared" si="47"/>
        <v>626913.08999999985</v>
      </c>
      <c r="H22" s="154">
        <f t="shared" si="47"/>
        <v>458823.13999999961</v>
      </c>
      <c r="I22" s="154">
        <f t="shared" si="47"/>
        <v>516420.31999999972</v>
      </c>
      <c r="J22" s="154">
        <f t="shared" si="47"/>
        <v>514480.41000000003</v>
      </c>
      <c r="K22" s="154">
        <f t="shared" si="47"/>
        <v>823375.22000000055</v>
      </c>
      <c r="L22" s="154">
        <f t="shared" si="47"/>
        <v>766069.49</v>
      </c>
      <c r="M22" s="154">
        <f t="shared" si="47"/>
        <v>684091.10999999964</v>
      </c>
      <c r="N22" s="154">
        <f t="shared" si="47"/>
        <v>752818.34999999928</v>
      </c>
      <c r="O22" s="154">
        <f t="shared" ref="O22:P22" si="48">SUM(O13:O15)</f>
        <v>716410.84000000008</v>
      </c>
      <c r="P22" s="154">
        <f t="shared" si="48"/>
        <v>484398.74999999988</v>
      </c>
      <c r="Q22" s="154">
        <f t="shared" si="47"/>
        <v>471564.74</v>
      </c>
      <c r="R22" s="154" t="str">
        <f>IF(R15="","",SUM(R13:R15))</f>
        <v/>
      </c>
      <c r="S22" s="52" t="str">
        <f t="shared" si="18"/>
        <v/>
      </c>
      <c r="U22" s="109" t="s">
        <v>86</v>
      </c>
      <c r="V22" s="19">
        <f>SUM(V13:V15)</f>
        <v>25135.716000000004</v>
      </c>
      <c r="W22" s="154">
        <f t="shared" ref="W22" si="49">SUM(W13:W15)</f>
        <v>23908.640999999996</v>
      </c>
      <c r="X22" s="154">
        <f>SUM(X13:X15)</f>
        <v>23069.980999999996</v>
      </c>
      <c r="Y22" s="154">
        <f t="shared" ref="Y22:AK22" si="50">SUM(Y13:Y15)</f>
        <v>32504.29800000001</v>
      </c>
      <c r="Z22" s="154">
        <f t="shared" si="50"/>
        <v>33772.178999999996</v>
      </c>
      <c r="AA22" s="154">
        <f t="shared" si="50"/>
        <v>31879.368999999995</v>
      </c>
      <c r="AB22" s="154">
        <f t="shared" si="50"/>
        <v>27356.271000000008</v>
      </c>
      <c r="AC22" s="154">
        <f t="shared" si="50"/>
        <v>32668.917000000012</v>
      </c>
      <c r="AD22" s="154">
        <f t="shared" si="50"/>
        <v>41788.728000000003</v>
      </c>
      <c r="AE22" s="154">
        <f t="shared" si="50"/>
        <v>42542.01</v>
      </c>
      <c r="AF22" s="154">
        <f t="shared" si="50"/>
        <v>45356.519000000008</v>
      </c>
      <c r="AG22" s="154">
        <f t="shared" si="50"/>
        <v>41128.285999999993</v>
      </c>
      <c r="AH22" s="154">
        <f t="shared" si="50"/>
        <v>52942.623999999996</v>
      </c>
      <c r="AI22" s="154">
        <f t="shared" ref="AI22:AJ22" si="51">SUM(AI13:AI15)</f>
        <v>49486.405000000006</v>
      </c>
      <c r="AJ22" s="154">
        <f t="shared" si="51"/>
        <v>39189.25700000002</v>
      </c>
      <c r="AK22" s="154">
        <f t="shared" si="50"/>
        <v>44906.785000000011</v>
      </c>
      <c r="AL22" s="202" t="str">
        <f>IF(AL15="","",SUM(AL13:AL15))</f>
        <v/>
      </c>
      <c r="AM22" s="52" t="str">
        <f t="shared" si="19"/>
        <v/>
      </c>
      <c r="AO22" s="125">
        <f t="shared" si="30"/>
        <v>0.49145504558914899</v>
      </c>
      <c r="AP22" s="157">
        <f t="shared" si="30"/>
        <v>0.48945196647429901</v>
      </c>
      <c r="AQ22" s="157">
        <f t="shared" si="41"/>
        <v>0.72415411933385454</v>
      </c>
      <c r="AR22" s="157">
        <f t="shared" si="41"/>
        <v>0.75337892705074017</v>
      </c>
      <c r="AS22" s="157">
        <f t="shared" si="41"/>
        <v>0.49466881174346788</v>
      </c>
      <c r="AT22" s="157">
        <f t="shared" si="41"/>
        <v>0.50851337304186772</v>
      </c>
      <c r="AU22" s="157">
        <f t="shared" si="32"/>
        <v>0.59622692525926291</v>
      </c>
      <c r="AV22" s="157">
        <f t="shared" si="32"/>
        <v>0.63260324458185591</v>
      </c>
      <c r="AW22" s="157">
        <f t="shared" si="32"/>
        <v>0.8122511020390456</v>
      </c>
      <c r="AX22" s="157">
        <f t="shared" si="32"/>
        <v>0.5166782891523013</v>
      </c>
      <c r="AY22" s="157">
        <f t="shared" si="32"/>
        <v>0.59206794673417951</v>
      </c>
      <c r="AZ22" s="157">
        <f t="shared" si="32"/>
        <v>0.60121064868099239</v>
      </c>
      <c r="BA22" s="157">
        <f t="shared" si="32"/>
        <v>0.70325894686281276</v>
      </c>
      <c r="BB22" s="157">
        <f t="shared" si="13"/>
        <v>0.69075455363014893</v>
      </c>
      <c r="BC22" s="157">
        <f t="shared" si="14"/>
        <v>0.80902886310090671</v>
      </c>
      <c r="BD22" s="157">
        <f t="shared" si="15"/>
        <v>0.95229310401791301</v>
      </c>
      <c r="BE22" s="157"/>
      <c r="BF22" s="52" t="str">
        <f t="shared" si="17"/>
        <v/>
      </c>
      <c r="BH22" s="105"/>
      <c r="BI22" s="105"/>
    </row>
    <row r="23" spans="1:61" ht="20.100000000000001" customHeight="1" thickBot="1">
      <c r="A23" s="122" t="s">
        <v>87</v>
      </c>
      <c r="B23" s="21">
        <f>SUM(B16:B18)</f>
        <v>471615.07999999996</v>
      </c>
      <c r="C23" s="155">
        <f>SUM(C16:C18)</f>
        <v>425993.55</v>
      </c>
      <c r="D23" s="155">
        <f>SUM(D16:D18)</f>
        <v>281005.13</v>
      </c>
      <c r="E23" s="155">
        <f t="shared" ref="E23:Q23" si="52">SUM(E16:E18)</f>
        <v>486713.37999999966</v>
      </c>
      <c r="F23" s="155">
        <f t="shared" si="52"/>
        <v>616515.64000000025</v>
      </c>
      <c r="G23" s="155">
        <f t="shared" si="52"/>
        <v>416852.43999999983</v>
      </c>
      <c r="H23" s="155">
        <f t="shared" si="52"/>
        <v>460289.7799999998</v>
      </c>
      <c r="I23" s="155">
        <f t="shared" si="52"/>
        <v>457022.28999999969</v>
      </c>
      <c r="J23" s="155">
        <f t="shared" si="52"/>
        <v>688917.43</v>
      </c>
      <c r="K23" s="155">
        <f t="shared" si="52"/>
        <v>739760.91000000038</v>
      </c>
      <c r="L23" s="155">
        <f t="shared" si="52"/>
        <v>696889.35999999987</v>
      </c>
      <c r="M23" s="155">
        <f t="shared" si="52"/>
        <v>681593.02000000014</v>
      </c>
      <c r="N23" s="155">
        <f t="shared" si="52"/>
        <v>832945.81000000052</v>
      </c>
      <c r="O23" s="155">
        <f t="shared" ref="O23:P23" si="53">SUM(O16:O18)</f>
        <v>546027.48999999929</v>
      </c>
      <c r="P23" s="155">
        <f t="shared" si="53"/>
        <v>511434.06999999948</v>
      </c>
      <c r="Q23" s="155">
        <f t="shared" si="52"/>
        <v>514019.30999999976</v>
      </c>
      <c r="R23" s="155" t="str">
        <f>IF(R18="","",SUM(R16:R18))</f>
        <v/>
      </c>
      <c r="S23" s="55" t="str">
        <f t="shared" si="18"/>
        <v/>
      </c>
      <c r="U23" s="110" t="s">
        <v>87</v>
      </c>
      <c r="V23" s="21">
        <f>SUM(V16:V18)</f>
        <v>26148.870999999992</v>
      </c>
      <c r="W23" s="155">
        <f t="shared" ref="W23" si="54">SUM(W16:W18)</f>
        <v>24824.359</v>
      </c>
      <c r="X23" s="155">
        <f>SUM(X16:X18)</f>
        <v>25786.902000000006</v>
      </c>
      <c r="Y23" s="155">
        <f t="shared" ref="Y23:AK23" si="55">SUM(Y16:Y18)</f>
        <v>34340.337000000007</v>
      </c>
      <c r="Z23" s="155">
        <f t="shared" si="55"/>
        <v>38207.429000000004</v>
      </c>
      <c r="AA23" s="155">
        <f t="shared" si="55"/>
        <v>28571.173999999999</v>
      </c>
      <c r="AB23" s="155">
        <f t="shared" si="55"/>
        <v>33006.81</v>
      </c>
      <c r="AC23" s="155">
        <f t="shared" si="55"/>
        <v>39040.758000000002</v>
      </c>
      <c r="AD23" s="155">
        <f t="shared" si="55"/>
        <v>48079.73</v>
      </c>
      <c r="AE23" s="155">
        <f t="shared" si="55"/>
        <v>49572.105999999992</v>
      </c>
      <c r="AF23" s="155">
        <f t="shared" si="55"/>
        <v>43376.988000000005</v>
      </c>
      <c r="AG23" s="155">
        <f t="shared" si="55"/>
        <v>47123.987000000023</v>
      </c>
      <c r="AH23" s="155">
        <f t="shared" si="55"/>
        <v>58636.54</v>
      </c>
      <c r="AI23" s="155">
        <f t="shared" ref="AI23:AJ23" si="56">SUM(AI16:AI18)</f>
        <v>41479.065000000002</v>
      </c>
      <c r="AJ23" s="155">
        <f t="shared" si="56"/>
        <v>42316.526999999987</v>
      </c>
      <c r="AK23" s="155">
        <f t="shared" si="55"/>
        <v>47297.043000000005</v>
      </c>
      <c r="AL23" s="203" t="str">
        <f>IF(AL18="","",SUM(AL16:AL18))</f>
        <v/>
      </c>
      <c r="AM23" s="55" t="str">
        <f t="shared" si="19"/>
        <v/>
      </c>
      <c r="AO23" s="126">
        <f t="shared" si="30"/>
        <v>0.55445366590058986</v>
      </c>
      <c r="AP23" s="158">
        <f t="shared" si="30"/>
        <v>0.58274025510480154</v>
      </c>
      <c r="AQ23" s="158">
        <f t="shared" ref="AQ23:BA23" si="57">IF(AQ18="","",(X23/D23)*10)</f>
        <v>0.91766659206541912</v>
      </c>
      <c r="AR23" s="158">
        <f t="shared" si="57"/>
        <v>0.70555563933746857</v>
      </c>
      <c r="AS23" s="158">
        <f t="shared" si="57"/>
        <v>0.61973170704963765</v>
      </c>
      <c r="AT23" s="158">
        <f t="shared" si="57"/>
        <v>0.68540258514499786</v>
      </c>
      <c r="AU23" s="158">
        <f t="shared" si="57"/>
        <v>0.71708761380711117</v>
      </c>
      <c r="AV23" s="158">
        <f t="shared" si="57"/>
        <v>0.85424187953721087</v>
      </c>
      <c r="AW23" s="158">
        <f t="shared" si="57"/>
        <v>0.69790264995908136</v>
      </c>
      <c r="AX23" s="158">
        <f t="shared" si="57"/>
        <v>0.67010983318921202</v>
      </c>
      <c r="AY23" s="158">
        <f t="shared" si="57"/>
        <v>0.62243722590340611</v>
      </c>
      <c r="AZ23" s="158">
        <f t="shared" si="57"/>
        <v>0.69138012886340905</v>
      </c>
      <c r="BA23" s="158">
        <f t="shared" si="57"/>
        <v>0.70396584382842342</v>
      </c>
      <c r="BB23" s="158">
        <f t="shared" ref="BB23" si="58">IF(BB18="","",(AI23/O23)*10)</f>
        <v>0.75965158823780199</v>
      </c>
      <c r="BC23" s="158">
        <f t="shared" ref="BC23" si="59">IF(BC18="","",(AJ23/P23)*10)</f>
        <v>0.82740922989350374</v>
      </c>
      <c r="BD23" s="158">
        <f t="shared" ref="BD23" si="60">IF(BD18="","",(AK23/Q23)*10)</f>
        <v>0.92014136589537898</v>
      </c>
      <c r="BE23" s="158"/>
      <c r="BF23" s="55" t="str">
        <f t="shared" si="17"/>
        <v/>
      </c>
      <c r="BH23" s="105"/>
      <c r="BI23" s="105"/>
    </row>
    <row r="24" spans="1:61">
      <c r="J24" s="119"/>
      <c r="K24" s="119"/>
      <c r="L24" s="119"/>
      <c r="M24" s="119"/>
      <c r="N24" s="119"/>
      <c r="O24" s="119"/>
      <c r="P24" s="119"/>
      <c r="Q24" s="119"/>
      <c r="U24" s="119">
        <f>SUM(V7:V18)</f>
        <v>89493.365000000005</v>
      </c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BH24" s="105"/>
      <c r="BI24" s="105"/>
    </row>
    <row r="25" spans="1:61" ht="15.75" thickBot="1">
      <c r="S25" s="205" t="s">
        <v>1</v>
      </c>
      <c r="AM25" s="286">
        <v>1000</v>
      </c>
      <c r="BF25" s="286" t="s">
        <v>46</v>
      </c>
      <c r="BH25" s="105"/>
      <c r="BI25" s="105"/>
    </row>
    <row r="26" spans="1:61" ht="20.100000000000001" customHeight="1">
      <c r="A26" s="466" t="s">
        <v>2</v>
      </c>
      <c r="B26" s="468" t="s">
        <v>70</v>
      </c>
      <c r="C26" s="462"/>
      <c r="D26" s="462"/>
      <c r="E26" s="462"/>
      <c r="F26" s="462"/>
      <c r="G26" s="462"/>
      <c r="H26" s="462"/>
      <c r="I26" s="462"/>
      <c r="J26" s="462"/>
      <c r="K26" s="462"/>
      <c r="L26" s="462"/>
      <c r="M26" s="462"/>
      <c r="N26" s="462"/>
      <c r="O26" s="462"/>
      <c r="P26" s="462"/>
      <c r="Q26" s="462"/>
      <c r="R26" s="463"/>
      <c r="S26" s="471" t="str">
        <f>S4</f>
        <v>D       2026/2025</v>
      </c>
      <c r="U26" s="469" t="s">
        <v>3</v>
      </c>
      <c r="V26" s="461" t="s">
        <v>70</v>
      </c>
      <c r="W26" s="462"/>
      <c r="X26" s="462"/>
      <c r="Y26" s="462"/>
      <c r="Z26" s="462"/>
      <c r="AA26" s="462"/>
      <c r="AB26" s="462"/>
      <c r="AC26" s="462"/>
      <c r="AD26" s="462"/>
      <c r="AE26" s="462"/>
      <c r="AF26" s="462"/>
      <c r="AG26" s="462"/>
      <c r="AH26" s="462"/>
      <c r="AI26" s="462"/>
      <c r="AJ26" s="462"/>
      <c r="AK26" s="462"/>
      <c r="AL26" s="463"/>
      <c r="AM26" s="471" t="str">
        <f>S26</f>
        <v>D       2026/2025</v>
      </c>
      <c r="AO26" s="461" t="s">
        <v>70</v>
      </c>
      <c r="AP26" s="462"/>
      <c r="AQ26" s="462"/>
      <c r="AR26" s="462"/>
      <c r="AS26" s="462"/>
      <c r="AT26" s="462"/>
      <c r="AU26" s="462"/>
      <c r="AV26" s="462"/>
      <c r="AW26" s="462"/>
      <c r="AX26" s="462"/>
      <c r="AY26" s="462"/>
      <c r="AZ26" s="462"/>
      <c r="BA26" s="462"/>
      <c r="BB26" s="462"/>
      <c r="BC26" s="462"/>
      <c r="BD26" s="462"/>
      <c r="BE26" s="463"/>
      <c r="BF26" s="471" t="str">
        <f>AM26</f>
        <v>D       2026/2025</v>
      </c>
      <c r="BH26" s="105"/>
      <c r="BI26" s="105"/>
    </row>
    <row r="27" spans="1:61" ht="20.100000000000001" customHeight="1" thickBot="1">
      <c r="A27" s="467"/>
      <c r="B27" s="99">
        <v>2010</v>
      </c>
      <c r="C27" s="135">
        <v>2011</v>
      </c>
      <c r="D27" s="135">
        <v>2012</v>
      </c>
      <c r="E27" s="135">
        <v>2013</v>
      </c>
      <c r="F27" s="135">
        <v>2014</v>
      </c>
      <c r="G27" s="135">
        <v>2015</v>
      </c>
      <c r="H27" s="135">
        <v>2016</v>
      </c>
      <c r="I27" s="135">
        <v>2017</v>
      </c>
      <c r="J27" s="135">
        <v>2018</v>
      </c>
      <c r="K27" s="135">
        <v>2019</v>
      </c>
      <c r="L27" s="135">
        <v>2020</v>
      </c>
      <c r="M27" s="135">
        <v>2021</v>
      </c>
      <c r="N27" s="135">
        <v>2022</v>
      </c>
      <c r="O27" s="135">
        <v>2023</v>
      </c>
      <c r="P27" s="135">
        <v>2024</v>
      </c>
      <c r="Q27" s="135">
        <v>2025</v>
      </c>
      <c r="R27" s="133">
        <v>2026</v>
      </c>
      <c r="S27" s="472"/>
      <c r="U27" s="470"/>
      <c r="V27" s="25">
        <v>2010</v>
      </c>
      <c r="W27" s="135">
        <v>2011</v>
      </c>
      <c r="X27" s="135">
        <v>2012</v>
      </c>
      <c r="Y27" s="135">
        <v>2013</v>
      </c>
      <c r="Z27" s="135">
        <v>2014</v>
      </c>
      <c r="AA27" s="135">
        <v>2015</v>
      </c>
      <c r="AB27" s="135">
        <v>2016</v>
      </c>
      <c r="AC27" s="135">
        <v>2017</v>
      </c>
      <c r="AD27" s="135">
        <v>2018</v>
      </c>
      <c r="AE27" s="135">
        <v>2019</v>
      </c>
      <c r="AF27" s="135">
        <v>2020</v>
      </c>
      <c r="AG27" s="135">
        <v>2021</v>
      </c>
      <c r="AH27" s="135">
        <v>2022</v>
      </c>
      <c r="AI27" s="135">
        <v>2023</v>
      </c>
      <c r="AJ27" s="135">
        <v>2024</v>
      </c>
      <c r="AK27" s="135">
        <v>2025</v>
      </c>
      <c r="AL27" s="133">
        <v>2026</v>
      </c>
      <c r="AM27" s="472"/>
      <c r="AO27" s="25">
        <v>2010</v>
      </c>
      <c r="AP27" s="135">
        <v>2011</v>
      </c>
      <c r="AQ27" s="135">
        <v>2012</v>
      </c>
      <c r="AR27" s="135">
        <v>2013</v>
      </c>
      <c r="AS27" s="135">
        <v>2014</v>
      </c>
      <c r="AT27" s="135">
        <v>2015</v>
      </c>
      <c r="AU27" s="135">
        <v>2016</v>
      </c>
      <c r="AV27" s="135">
        <v>2017</v>
      </c>
      <c r="AW27" s="262">
        <v>2018</v>
      </c>
      <c r="AX27" s="135">
        <v>2019</v>
      </c>
      <c r="AY27" s="135">
        <v>2020</v>
      </c>
      <c r="AZ27" s="135">
        <v>2021</v>
      </c>
      <c r="BA27" s="135">
        <v>2022</v>
      </c>
      <c r="BB27" s="135">
        <v>2023</v>
      </c>
      <c r="BC27" s="176">
        <v>2024</v>
      </c>
      <c r="BD27" s="135">
        <v>2025</v>
      </c>
      <c r="BE27" s="263">
        <v>2026</v>
      </c>
      <c r="BF27" s="472"/>
      <c r="BH27" s="105"/>
      <c r="BI27" s="105"/>
    </row>
    <row r="28" spans="1:61" ht="3" customHeight="1" thickBot="1">
      <c r="A28" s="288" t="s">
        <v>88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1"/>
      <c r="U28" s="288"/>
      <c r="V28" s="290">
        <v>2010</v>
      </c>
      <c r="W28" s="290">
        <v>2011</v>
      </c>
      <c r="X28" s="290">
        <v>2012</v>
      </c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1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9"/>
      <c r="BH28" s="105"/>
      <c r="BI28" s="105"/>
    </row>
    <row r="29" spans="1:61" ht="20.100000000000001" customHeight="1">
      <c r="A29" s="120" t="s">
        <v>72</v>
      </c>
      <c r="B29" s="39">
        <v>112112.93</v>
      </c>
      <c r="C29" s="153">
        <v>124900.3</v>
      </c>
      <c r="D29" s="153">
        <v>111319.11999999998</v>
      </c>
      <c r="E29" s="153">
        <v>99935.37</v>
      </c>
      <c r="F29" s="153">
        <v>181139.11</v>
      </c>
      <c r="G29" s="153">
        <v>165328.64999999985</v>
      </c>
      <c r="H29" s="153">
        <v>127338.22000000003</v>
      </c>
      <c r="I29" s="153">
        <v>165367.62</v>
      </c>
      <c r="J29" s="153">
        <v>107872.66</v>
      </c>
      <c r="K29" s="153">
        <v>201062.91000000003</v>
      </c>
      <c r="L29" s="153">
        <v>231082.82</v>
      </c>
      <c r="M29" s="153">
        <v>214265.47000000015</v>
      </c>
      <c r="N29" s="153">
        <v>189330.19999999984</v>
      </c>
      <c r="O29" s="153">
        <v>210592.18</v>
      </c>
      <c r="P29" s="153">
        <v>144226.97</v>
      </c>
      <c r="Q29" s="153">
        <v>143075.54999999987</v>
      </c>
      <c r="R29" s="112">
        <v>146732.20000000001</v>
      </c>
      <c r="S29" s="61">
        <f>IF(R29="","",(R29-Q29)/Q29)</f>
        <v>2.5557476452127165E-2</v>
      </c>
      <c r="U29" s="109" t="s">
        <v>72</v>
      </c>
      <c r="V29" s="39">
        <v>5016.9969999999994</v>
      </c>
      <c r="W29" s="153">
        <v>5270.674</v>
      </c>
      <c r="X29" s="153">
        <v>5254.5140000000001</v>
      </c>
      <c r="Y29" s="153">
        <v>8076.4090000000024</v>
      </c>
      <c r="Z29" s="153">
        <v>9156.59</v>
      </c>
      <c r="AA29" s="153">
        <v>7918.5499999999993</v>
      </c>
      <c r="AB29" s="153">
        <v>7480.9960000000019</v>
      </c>
      <c r="AC29" s="153">
        <v>9138.478000000001</v>
      </c>
      <c r="AD29" s="153">
        <v>8324.8559999999998</v>
      </c>
      <c r="AE29" s="153">
        <v>11927.749</v>
      </c>
      <c r="AF29" s="153">
        <v>14184.973999999998</v>
      </c>
      <c r="AG29" s="153">
        <v>11496.755999999994</v>
      </c>
      <c r="AH29" s="153">
        <v>12141.410000000002</v>
      </c>
      <c r="AI29" s="153">
        <v>14522.108000000002</v>
      </c>
      <c r="AJ29" s="153">
        <v>9776.6340000000037</v>
      </c>
      <c r="AK29" s="153">
        <v>11426.242000000004</v>
      </c>
      <c r="AL29" s="112">
        <v>11416.086000000001</v>
      </c>
      <c r="AM29" s="61">
        <f>IF(AL29="","",(AL29-AK29)/AK29)</f>
        <v>-8.8883116601264653E-4</v>
      </c>
      <c r="AO29" s="124">
        <f t="shared" ref="AO29:AO38" si="61">(V29/B29)*10</f>
        <v>0.44749494995804673</v>
      </c>
      <c r="AP29" s="156">
        <f t="shared" ref="AP29:AP38" si="62">(W29/C29)*10</f>
        <v>0.42199049962249885</v>
      </c>
      <c r="AQ29" s="156">
        <f t="shared" ref="AQ29:AQ38" si="63">(X29/D29)*10</f>
        <v>0.47202259593859536</v>
      </c>
      <c r="AR29" s="156">
        <f t="shared" ref="AR29:AR38" si="64">(Y29/E29)*10</f>
        <v>0.8081632158864277</v>
      </c>
      <c r="AS29" s="156">
        <f t="shared" ref="AS29:AS38" si="65">(Z29/F29)*10</f>
        <v>0.50550044106984959</v>
      </c>
      <c r="AT29" s="156">
        <f t="shared" ref="AT29:AT38" si="66">(AA29/G29)*10</f>
        <v>0.47895812371298058</v>
      </c>
      <c r="AU29" s="156">
        <f t="shared" ref="AU29:AU38" si="67">(AB29/H29)*10</f>
        <v>0.58749022877813117</v>
      </c>
      <c r="AV29" s="156">
        <f t="shared" ref="AV29:AV38" si="68">(AC29/I29)*10</f>
        <v>0.55261592323817688</v>
      </c>
      <c r="AW29" s="156">
        <f t="shared" ref="AW29:AW38" si="69">(AD29/J29)*10</f>
        <v>0.77172992674881657</v>
      </c>
      <c r="AX29" s="156">
        <f t="shared" ref="AX29:AX38" si="70">(AE29/K29)*10</f>
        <v>0.59323467465978674</v>
      </c>
      <c r="AY29" s="156">
        <f t="shared" ref="AY29:AY38" si="71">(AF29/L29)*10</f>
        <v>0.61384805672702092</v>
      </c>
      <c r="AZ29" s="156">
        <f t="shared" ref="AZ29:AZ38" si="72">(AG29/M29)*10</f>
        <v>0.53656597117584959</v>
      </c>
      <c r="BA29" s="156">
        <f t="shared" ref="BA29:BA38" si="73">(AH29/N29)*10</f>
        <v>0.64128226769950125</v>
      </c>
      <c r="BB29" s="156">
        <f t="shared" ref="BB29:BC38" si="74">(AI29/O29)*10</f>
        <v>0.68958439007564309</v>
      </c>
      <c r="BC29" s="156">
        <f t="shared" si="74"/>
        <v>0.67786447985421894</v>
      </c>
      <c r="BD29" s="156">
        <f t="shared" ref="BD29:BE44" si="75">(AK29/Q29)*10</f>
        <v>0.79861597596514666</v>
      </c>
      <c r="BE29" s="156">
        <f>(AL29/R29)*10</f>
        <v>0.77802186568456</v>
      </c>
      <c r="BF29" s="61">
        <f t="shared" ref="BF29:BF45" si="76">IF(BE29="","",(BE29-BD29)/BD29)</f>
        <v>-2.5787250568958611E-2</v>
      </c>
      <c r="BH29" s="105"/>
      <c r="BI29" s="105"/>
    </row>
    <row r="30" spans="1:61" ht="20.100000000000001" customHeight="1">
      <c r="A30" s="121" t="s">
        <v>73</v>
      </c>
      <c r="B30" s="19">
        <v>103555.23</v>
      </c>
      <c r="C30" s="154">
        <v>109603.07999999999</v>
      </c>
      <c r="D30" s="154">
        <v>90618.02</v>
      </c>
      <c r="E30" s="154">
        <v>91080.090000000011</v>
      </c>
      <c r="F30" s="154">
        <v>178641.27</v>
      </c>
      <c r="G30" s="154">
        <v>189277.91000000003</v>
      </c>
      <c r="H30" s="154">
        <v>160923.91</v>
      </c>
      <c r="I30" s="154">
        <v>180001.23</v>
      </c>
      <c r="J30" s="154">
        <v>100965.82</v>
      </c>
      <c r="K30" s="154">
        <v>238795.00999999998</v>
      </c>
      <c r="L30" s="154">
        <v>200191.72999999998</v>
      </c>
      <c r="M30" s="154">
        <v>256636.25000000012</v>
      </c>
      <c r="N30" s="154">
        <v>265295.4699999998</v>
      </c>
      <c r="O30" s="154">
        <v>254936.74999999994</v>
      </c>
      <c r="P30" s="154">
        <v>163816.97999999995</v>
      </c>
      <c r="Q30" s="154">
        <v>157689.05999999974</v>
      </c>
      <c r="R30" s="119">
        <v>154141.58999999985</v>
      </c>
      <c r="S30" s="52">
        <f t="shared" ref="S30:S45" si="77">IF(R30="","",(R30-Q30)/Q30)</f>
        <v>-2.2496614540031445E-2</v>
      </c>
      <c r="U30" s="109" t="s">
        <v>73</v>
      </c>
      <c r="V30" s="19">
        <v>4768.4190000000008</v>
      </c>
      <c r="W30" s="154">
        <v>5015.1330000000007</v>
      </c>
      <c r="X30" s="154">
        <v>4911.1499999999996</v>
      </c>
      <c r="Y30" s="154">
        <v>7549.5049999999992</v>
      </c>
      <c r="Z30" s="154">
        <v>9045.7329999999984</v>
      </c>
      <c r="AA30" s="154">
        <v>9256.7200000000012</v>
      </c>
      <c r="AB30" s="154">
        <v>8296.7439999999988</v>
      </c>
      <c r="AC30" s="154">
        <v>9856.137999999999</v>
      </c>
      <c r="AD30" s="154">
        <v>9306.1540000000005</v>
      </c>
      <c r="AE30" s="154">
        <v>13709.666999999996</v>
      </c>
      <c r="AF30" s="154">
        <v>12449.267000000005</v>
      </c>
      <c r="AG30" s="154">
        <v>12684.448000000004</v>
      </c>
      <c r="AH30" s="154">
        <v>16621.906999999996</v>
      </c>
      <c r="AI30" s="154">
        <v>15950.190999999999</v>
      </c>
      <c r="AJ30" s="154">
        <v>11404.307000000001</v>
      </c>
      <c r="AK30" s="154">
        <v>11442.050999999994</v>
      </c>
      <c r="AL30" s="119">
        <v>12318.921999999991</v>
      </c>
      <c r="AM30" s="52">
        <f t="shared" ref="AM30:AM45" si="78">IF(AL30="","",(AL30-AK30)/AK30)</f>
        <v>7.6635823420119153E-2</v>
      </c>
      <c r="AO30" s="125">
        <f t="shared" si="61"/>
        <v>0.46047109354109889</v>
      </c>
      <c r="AP30" s="157">
        <f t="shared" si="62"/>
        <v>0.45757226895448566</v>
      </c>
      <c r="AQ30" s="157">
        <f t="shared" si="63"/>
        <v>0.5419617422671561</v>
      </c>
      <c r="AR30" s="157">
        <f t="shared" si="64"/>
        <v>0.82888642292733761</v>
      </c>
      <c r="AS30" s="157">
        <f t="shared" si="65"/>
        <v>0.50636300335303253</v>
      </c>
      <c r="AT30" s="157">
        <f t="shared" si="66"/>
        <v>0.48905442795728249</v>
      </c>
      <c r="AU30" s="157">
        <f t="shared" si="67"/>
        <v>0.51556937685642856</v>
      </c>
      <c r="AV30" s="157">
        <f t="shared" si="68"/>
        <v>0.54755948056577153</v>
      </c>
      <c r="AW30" s="157">
        <f t="shared" si="69"/>
        <v>0.92171330852361721</v>
      </c>
      <c r="AX30" s="157">
        <f t="shared" si="70"/>
        <v>0.57411865515950256</v>
      </c>
      <c r="AY30" s="157">
        <f t="shared" si="71"/>
        <v>0.6218671970115851</v>
      </c>
      <c r="AZ30" s="157">
        <f t="shared" si="72"/>
        <v>0.49425784549142993</v>
      </c>
      <c r="BA30" s="157">
        <f t="shared" si="73"/>
        <v>0.62654318974990453</v>
      </c>
      <c r="BB30" s="157">
        <f t="shared" si="74"/>
        <v>0.62565287272235182</v>
      </c>
      <c r="BC30" s="157">
        <f t="shared" si="74"/>
        <v>0.69616147239437598</v>
      </c>
      <c r="BD30" s="157">
        <f t="shared" si="75"/>
        <v>0.72560842204272213</v>
      </c>
      <c r="BE30" s="157">
        <f>IF(AL30="","",(AL30/R30)*10)</f>
        <v>0.79919520747126094</v>
      </c>
      <c r="BF30" s="52">
        <f t="shared" si="76"/>
        <v>0.10141390754723928</v>
      </c>
      <c r="BH30" s="105"/>
      <c r="BI30" s="105"/>
    </row>
    <row r="31" spans="1:61" ht="20.100000000000001" customHeight="1">
      <c r="A31" s="121" t="s">
        <v>74</v>
      </c>
      <c r="B31" s="19">
        <v>167818.00999999992</v>
      </c>
      <c r="C31" s="154">
        <v>125233.35</v>
      </c>
      <c r="D31" s="154">
        <v>135773.26999999996</v>
      </c>
      <c r="E31" s="154">
        <v>78339.37000000001</v>
      </c>
      <c r="F31" s="154">
        <v>159104.78000000003</v>
      </c>
      <c r="G31" s="154">
        <v>179761.25999999998</v>
      </c>
      <c r="H31" s="154">
        <v>158233.01999999999</v>
      </c>
      <c r="I31" s="154">
        <v>184735.59</v>
      </c>
      <c r="J31" s="154">
        <v>131251.34</v>
      </c>
      <c r="K31" s="154">
        <v>209712.58</v>
      </c>
      <c r="L31" s="154">
        <v>208979.29</v>
      </c>
      <c r="M31" s="154">
        <v>346550.24000000046</v>
      </c>
      <c r="N31" s="154">
        <v>197385.46999999997</v>
      </c>
      <c r="O31" s="154">
        <v>307397.88</v>
      </c>
      <c r="P31" s="154">
        <v>152254.79</v>
      </c>
      <c r="Q31" s="154">
        <v>141265.73999999979</v>
      </c>
      <c r="R31" s="119">
        <v>145153.12999999998</v>
      </c>
      <c r="S31" s="52">
        <f t="shared" si="77"/>
        <v>2.7518278671107337E-2</v>
      </c>
      <c r="U31" s="109" t="s">
        <v>74</v>
      </c>
      <c r="V31" s="19">
        <v>7424.4470000000001</v>
      </c>
      <c r="W31" s="154">
        <v>5510.3540000000003</v>
      </c>
      <c r="X31" s="154">
        <v>6830.2309999999961</v>
      </c>
      <c r="Y31" s="154">
        <v>7114.5390000000007</v>
      </c>
      <c r="Z31" s="154">
        <v>8082.2549999999983</v>
      </c>
      <c r="AA31" s="154">
        <v>8938.91</v>
      </c>
      <c r="AB31" s="154">
        <v>8489.652</v>
      </c>
      <c r="AC31" s="154">
        <v>9926.7349999999988</v>
      </c>
      <c r="AD31" s="154">
        <v>10260.373</v>
      </c>
      <c r="AE31" s="154">
        <v>11780.022999999999</v>
      </c>
      <c r="AF31" s="154">
        <v>12880.835000000003</v>
      </c>
      <c r="AG31" s="154">
        <v>17712.749</v>
      </c>
      <c r="AH31" s="154">
        <v>13728.199000000006</v>
      </c>
      <c r="AI31" s="154">
        <v>20045.862000000012</v>
      </c>
      <c r="AJ31" s="154">
        <v>12012.421000000002</v>
      </c>
      <c r="AK31" s="154">
        <v>12195.084000000001</v>
      </c>
      <c r="AL31" s="119">
        <v>13249.278000000002</v>
      </c>
      <c r="AM31" s="52">
        <f t="shared" si="78"/>
        <v>8.6444177014278978E-2</v>
      </c>
      <c r="AO31" s="125">
        <f t="shared" si="61"/>
        <v>0.44241062088628053</v>
      </c>
      <c r="AP31" s="157">
        <f t="shared" si="62"/>
        <v>0.44000691509090828</v>
      </c>
      <c r="AQ31" s="157">
        <f t="shared" si="63"/>
        <v>0.50306153781226581</v>
      </c>
      <c r="AR31" s="157">
        <f t="shared" si="64"/>
        <v>0.908169034292719</v>
      </c>
      <c r="AS31" s="157">
        <f t="shared" si="65"/>
        <v>0.50798316681623246</v>
      </c>
      <c r="AT31" s="157">
        <f t="shared" si="66"/>
        <v>0.49726565111971294</v>
      </c>
      <c r="AU31" s="157">
        <f t="shared" si="67"/>
        <v>0.53652846921584385</v>
      </c>
      <c r="AV31" s="157">
        <f t="shared" si="68"/>
        <v>0.5373482716568041</v>
      </c>
      <c r="AW31" s="157">
        <f t="shared" si="69"/>
        <v>0.78173472362263119</v>
      </c>
      <c r="AX31" s="157">
        <f t="shared" si="70"/>
        <v>0.56172228676028879</v>
      </c>
      <c r="AY31" s="157">
        <f t="shared" si="71"/>
        <v>0.61636897129854362</v>
      </c>
      <c r="AZ31" s="157">
        <f t="shared" si="72"/>
        <v>0.51111633914897814</v>
      </c>
      <c r="BA31" s="157">
        <f t="shared" si="73"/>
        <v>0.69550200427620168</v>
      </c>
      <c r="BB31" s="157">
        <f t="shared" si="74"/>
        <v>0.65211451686003852</v>
      </c>
      <c r="BC31" s="157">
        <f t="shared" si="74"/>
        <v>0.78896834707137953</v>
      </c>
      <c r="BD31" s="157">
        <f t="shared" si="75"/>
        <v>0.86327258116511607</v>
      </c>
      <c r="BE31" s="157">
        <f>IF(AL31="","",(AL31/R31)*10)</f>
        <v>0.91277935239839503</v>
      </c>
      <c r="BF31" s="52">
        <f t="shared" ref="BF31" si="79">IF(BE31="","",(BE31-BD31)/BD31)</f>
        <v>5.7347785987204795E-2</v>
      </c>
      <c r="BH31" s="105"/>
      <c r="BI31" s="105"/>
    </row>
    <row r="32" spans="1:61" ht="20.100000000000001" customHeight="1">
      <c r="A32" s="121" t="s">
        <v>75</v>
      </c>
      <c r="B32" s="19">
        <v>169960.15000000005</v>
      </c>
      <c r="C32" s="154">
        <v>125324.62</v>
      </c>
      <c r="D32" s="154">
        <v>131109.87</v>
      </c>
      <c r="E32" s="154">
        <v>110880.58</v>
      </c>
      <c r="F32" s="154">
        <v>139339.33000000002</v>
      </c>
      <c r="G32" s="154">
        <v>172769.00000000006</v>
      </c>
      <c r="H32" s="154">
        <v>120807.59000000001</v>
      </c>
      <c r="I32" s="154">
        <v>195865.48</v>
      </c>
      <c r="J32" s="154">
        <v>150352.84</v>
      </c>
      <c r="K32" s="154">
        <v>244663.81999999998</v>
      </c>
      <c r="L32" s="154">
        <v>232991.83999999994</v>
      </c>
      <c r="M32" s="154">
        <v>238327.95000000016</v>
      </c>
      <c r="N32" s="154">
        <v>208852.24</v>
      </c>
      <c r="O32" s="154">
        <v>266098.18000000005</v>
      </c>
      <c r="P32" s="154">
        <v>162872.00000000003</v>
      </c>
      <c r="Q32" s="154">
        <v>152922.04000000004</v>
      </c>
      <c r="R32" s="119">
        <v>144421.36999999985</v>
      </c>
      <c r="S32" s="52">
        <f t="shared" si="77"/>
        <v>-5.5588259220189486E-2</v>
      </c>
      <c r="U32" s="109" t="s">
        <v>75</v>
      </c>
      <c r="V32" s="19">
        <v>6997.9059999999999</v>
      </c>
      <c r="W32" s="154">
        <v>5641.7790000000005</v>
      </c>
      <c r="X32" s="154">
        <v>6955.6630000000014</v>
      </c>
      <c r="Y32" s="154">
        <v>8794.5019999999968</v>
      </c>
      <c r="Z32" s="154">
        <v>7652.6419999999989</v>
      </c>
      <c r="AA32" s="154">
        <v>8505.6460000000006</v>
      </c>
      <c r="AB32" s="154">
        <v>6662.3990000000013</v>
      </c>
      <c r="AC32" s="154">
        <v>10370.893000000004</v>
      </c>
      <c r="AD32" s="154">
        <v>11386.056</v>
      </c>
      <c r="AE32" s="154">
        <v>12901.989000000001</v>
      </c>
      <c r="AF32" s="154">
        <v>14090.422</v>
      </c>
      <c r="AG32" s="154">
        <v>12972.172999999997</v>
      </c>
      <c r="AH32" s="154">
        <v>15175.933000000003</v>
      </c>
      <c r="AI32" s="154">
        <v>16823.397999999997</v>
      </c>
      <c r="AJ32" s="154">
        <v>12183.119000000001</v>
      </c>
      <c r="AK32" s="154">
        <v>12174.357999999995</v>
      </c>
      <c r="AL32" s="119">
        <v>12864.540000000005</v>
      </c>
      <c r="AM32" s="52">
        <f t="shared" si="78"/>
        <v>5.6691449356098295E-2</v>
      </c>
      <c r="AO32" s="125">
        <f t="shared" si="61"/>
        <v>0.4117380456536428</v>
      </c>
      <c r="AP32" s="157">
        <f t="shared" si="62"/>
        <v>0.45017323810756427</v>
      </c>
      <c r="AQ32" s="157">
        <f t="shared" si="63"/>
        <v>0.53052169146380823</v>
      </c>
      <c r="AR32" s="157">
        <f t="shared" si="64"/>
        <v>0.79315079340313666</v>
      </c>
      <c r="AS32" s="157">
        <f t="shared" si="65"/>
        <v>0.54920904241465762</v>
      </c>
      <c r="AT32" s="157">
        <f t="shared" si="66"/>
        <v>0.49231320433642595</v>
      </c>
      <c r="AU32" s="157">
        <f t="shared" si="67"/>
        <v>0.55148844538658548</v>
      </c>
      <c r="AV32" s="157">
        <f t="shared" si="68"/>
        <v>0.52949059732220316</v>
      </c>
      <c r="AW32" s="157">
        <f t="shared" si="69"/>
        <v>0.75728905420077208</v>
      </c>
      <c r="AX32" s="157">
        <f t="shared" si="70"/>
        <v>0.52733538616375741</v>
      </c>
      <c r="AY32" s="157">
        <f t="shared" si="71"/>
        <v>0.60476032121983347</v>
      </c>
      <c r="AZ32" s="157">
        <f t="shared" si="72"/>
        <v>0.54429927333323636</v>
      </c>
      <c r="BA32" s="157">
        <f t="shared" si="73"/>
        <v>0.72663491662813884</v>
      </c>
      <c r="BB32" s="157">
        <f t="shared" si="74"/>
        <v>0.63222521852648494</v>
      </c>
      <c r="BC32" s="157">
        <f t="shared" si="74"/>
        <v>0.74801801414607783</v>
      </c>
      <c r="BD32" s="157">
        <f t="shared" si="75"/>
        <v>0.79611532778401284</v>
      </c>
      <c r="BE32" s="157">
        <f t="shared" ref="BE32:BE40" si="80">IF(AL32="","",(AL32/R32)*10)</f>
        <v>0.89076429617029784</v>
      </c>
      <c r="BF32" s="52">
        <f t="shared" si="76"/>
        <v>0.11888851411734581</v>
      </c>
      <c r="BH32" s="105"/>
      <c r="BI32" s="105"/>
    </row>
    <row r="33" spans="1:61" ht="20.100000000000001" customHeight="1">
      <c r="A33" s="121" t="s">
        <v>76</v>
      </c>
      <c r="B33" s="19">
        <v>105627.73999999999</v>
      </c>
      <c r="C33" s="154">
        <v>146684.46999999994</v>
      </c>
      <c r="D33" s="154">
        <v>105806.44999999998</v>
      </c>
      <c r="E33" s="154">
        <v>156736.06999999992</v>
      </c>
      <c r="F33" s="154">
        <v>207228.25</v>
      </c>
      <c r="G33" s="154">
        <v>181747.00999999995</v>
      </c>
      <c r="H33" s="154">
        <v>156060.43000000002</v>
      </c>
      <c r="I33" s="154">
        <v>208341.1999999999</v>
      </c>
      <c r="J33" s="154">
        <v>123112.9</v>
      </c>
      <c r="K33" s="154">
        <v>228011.36000000013</v>
      </c>
      <c r="L33" s="154">
        <v>207260.46000000002</v>
      </c>
      <c r="M33" s="154">
        <v>271668.90999999992</v>
      </c>
      <c r="N33" s="154">
        <v>297743.68000000011</v>
      </c>
      <c r="O33" s="154">
        <v>271889.82</v>
      </c>
      <c r="P33" s="154">
        <v>165042.3800000003</v>
      </c>
      <c r="Q33" s="154">
        <v>151844.9</v>
      </c>
      <c r="R33" s="119">
        <v>124109.8099999999</v>
      </c>
      <c r="S33" s="52">
        <f t="shared" si="77"/>
        <v>-0.18265407662687452</v>
      </c>
      <c r="U33" s="109" t="s">
        <v>76</v>
      </c>
      <c r="V33" s="19">
        <v>5233.5920000000015</v>
      </c>
      <c r="W33" s="154">
        <v>6774.5830000000024</v>
      </c>
      <c r="X33" s="154">
        <v>6184.9250000000011</v>
      </c>
      <c r="Y33" s="154">
        <v>12346.015000000001</v>
      </c>
      <c r="Z33" s="154">
        <v>9823.5429999999997</v>
      </c>
      <c r="AA33" s="154">
        <v>9567.4180000000015</v>
      </c>
      <c r="AB33" s="154">
        <v>8927.2699999999986</v>
      </c>
      <c r="AC33" s="154">
        <v>11110.941999999997</v>
      </c>
      <c r="AD33" s="154">
        <v>11997.332</v>
      </c>
      <c r="AE33" s="154">
        <v>12224.240000000003</v>
      </c>
      <c r="AF33" s="154">
        <v>10503.531999999996</v>
      </c>
      <c r="AG33" s="154">
        <v>13714.956999999997</v>
      </c>
      <c r="AH33" s="154">
        <v>20165.158999999996</v>
      </c>
      <c r="AI33" s="154">
        <v>18190.89599999999</v>
      </c>
      <c r="AJ33" s="154">
        <v>12209.923999999999</v>
      </c>
      <c r="AK33" s="154">
        <v>12975.047000000002</v>
      </c>
      <c r="AL33" s="119">
        <v>10993.233999999995</v>
      </c>
      <c r="AM33" s="52">
        <f t="shared" si="78"/>
        <v>-0.15274033304079801</v>
      </c>
      <c r="AO33" s="125">
        <f t="shared" si="61"/>
        <v>0.49547514696423517</v>
      </c>
      <c r="AP33" s="157">
        <f t="shared" si="62"/>
        <v>0.46184732439637305</v>
      </c>
      <c r="AQ33" s="157">
        <f t="shared" si="63"/>
        <v>0.58455084732547036</v>
      </c>
      <c r="AR33" s="157">
        <f t="shared" si="64"/>
        <v>0.78769456194735565</v>
      </c>
      <c r="AS33" s="157">
        <f t="shared" si="65"/>
        <v>0.4740445861025222</v>
      </c>
      <c r="AT33" s="157">
        <f t="shared" si="66"/>
        <v>0.52641405214864356</v>
      </c>
      <c r="AU33" s="157">
        <f t="shared" si="67"/>
        <v>0.57203930554337168</v>
      </c>
      <c r="AV33" s="157">
        <f t="shared" si="68"/>
        <v>0.53330507840023977</v>
      </c>
      <c r="AW33" s="157">
        <f t="shared" si="69"/>
        <v>0.97449836694611214</v>
      </c>
      <c r="AX33" s="157">
        <f t="shared" si="70"/>
        <v>0.53612416504160132</v>
      </c>
      <c r="AY33" s="157">
        <f t="shared" si="71"/>
        <v>0.50677934421259097</v>
      </c>
      <c r="AZ33" s="157">
        <f t="shared" si="72"/>
        <v>0.50484087413609458</v>
      </c>
      <c r="BA33" s="157">
        <f t="shared" si="73"/>
        <v>0.67726572735313773</v>
      </c>
      <c r="BB33" s="157">
        <f t="shared" si="74"/>
        <v>0.66905395722428995</v>
      </c>
      <c r="BC33" s="157">
        <f t="shared" si="74"/>
        <v>0.7398053760494715</v>
      </c>
      <c r="BD33" s="157">
        <f t="shared" si="75"/>
        <v>0.85449343376037024</v>
      </c>
      <c r="BE33" s="157">
        <f t="shared" si="80"/>
        <v>0.88576672545063162</v>
      </c>
      <c r="BF33" s="52">
        <f t="shared" si="76"/>
        <v>3.6598633125402701E-2</v>
      </c>
      <c r="BH33" s="105"/>
      <c r="BI33" s="105"/>
    </row>
    <row r="34" spans="1:61" ht="20.100000000000001" customHeight="1">
      <c r="A34" s="121" t="s">
        <v>77</v>
      </c>
      <c r="B34" s="19">
        <v>172955.39000000004</v>
      </c>
      <c r="C34" s="154">
        <v>88363.709999999992</v>
      </c>
      <c r="D34" s="154">
        <v>120306.19000000003</v>
      </c>
      <c r="E34" s="154">
        <v>142180.06</v>
      </c>
      <c r="F34" s="154">
        <v>163672.61999999994</v>
      </c>
      <c r="G34" s="154">
        <v>227414.28000000014</v>
      </c>
      <c r="H34" s="154">
        <v>160527.01</v>
      </c>
      <c r="I34" s="154">
        <v>247253.33</v>
      </c>
      <c r="J34" s="154">
        <v>159193.67000000001</v>
      </c>
      <c r="K34" s="154">
        <v>248660.12999999995</v>
      </c>
      <c r="L34" s="154">
        <v>200913.27999999997</v>
      </c>
      <c r="M34" s="154">
        <v>276808.68999999983</v>
      </c>
      <c r="N34" s="154">
        <v>225711.80999999991</v>
      </c>
      <c r="O34" s="154">
        <v>318057.70000000054</v>
      </c>
      <c r="P34" s="154">
        <v>158434.60000000015</v>
      </c>
      <c r="Q34" s="154">
        <v>129233.74999999994</v>
      </c>
      <c r="R34" s="119">
        <v>110948.72999999995</v>
      </c>
      <c r="S34" s="52">
        <f t="shared" si="77"/>
        <v>-0.14148796270324121</v>
      </c>
      <c r="U34" s="109" t="s">
        <v>77</v>
      </c>
      <c r="V34" s="19">
        <v>8418.2340000000022</v>
      </c>
      <c r="W34" s="154">
        <v>4390.6889999999994</v>
      </c>
      <c r="X34" s="154">
        <v>6848.4070000000011</v>
      </c>
      <c r="Y34" s="154">
        <v>11167.32799999999</v>
      </c>
      <c r="Z34" s="154">
        <v>8872.2850000000017</v>
      </c>
      <c r="AA34" s="154">
        <v>11662.620000000006</v>
      </c>
      <c r="AB34" s="154">
        <v>9423.9899999999961</v>
      </c>
      <c r="AC34" s="154">
        <v>14481.375000000004</v>
      </c>
      <c r="AD34" s="154">
        <v>12803.287</v>
      </c>
      <c r="AE34" s="154">
        <v>13718.046000000006</v>
      </c>
      <c r="AF34" s="154">
        <v>12228.946999999995</v>
      </c>
      <c r="AG34" s="154">
        <v>14526.821999999995</v>
      </c>
      <c r="AH34" s="154">
        <v>14534.652000000002</v>
      </c>
      <c r="AI34" s="154">
        <v>19521.573</v>
      </c>
      <c r="AJ34" s="154">
        <v>13387.991000000004</v>
      </c>
      <c r="AK34" s="154">
        <v>11178.229000000003</v>
      </c>
      <c r="AL34" s="119">
        <v>11484.698</v>
      </c>
      <c r="AM34" s="52">
        <f t="shared" si="78"/>
        <v>2.7416597029815477E-2</v>
      </c>
      <c r="AO34" s="125">
        <f t="shared" si="61"/>
        <v>0.48672862985073784</v>
      </c>
      <c r="AP34" s="157">
        <f t="shared" si="62"/>
        <v>0.49688825876595721</v>
      </c>
      <c r="AQ34" s="157">
        <f t="shared" si="63"/>
        <v>0.56924809937044796</v>
      </c>
      <c r="AR34" s="157">
        <f t="shared" si="64"/>
        <v>0.78543559483657488</v>
      </c>
      <c r="AS34" s="157">
        <f t="shared" si="65"/>
        <v>0.54207508867396426</v>
      </c>
      <c r="AT34" s="157">
        <f t="shared" si="66"/>
        <v>0.51283586940978365</v>
      </c>
      <c r="AU34" s="157">
        <f t="shared" si="67"/>
        <v>0.58706569068968495</v>
      </c>
      <c r="AV34" s="157">
        <f t="shared" si="68"/>
        <v>0.58568978626091728</v>
      </c>
      <c r="AW34" s="157">
        <f t="shared" si="69"/>
        <v>0.80425854872244606</v>
      </c>
      <c r="AX34" s="157">
        <f t="shared" si="70"/>
        <v>0.55167855015599043</v>
      </c>
      <c r="AY34" s="157">
        <f t="shared" si="71"/>
        <v>0.60866792877006426</v>
      </c>
      <c r="AZ34" s="157">
        <f t="shared" si="72"/>
        <v>0.52479645779906703</v>
      </c>
      <c r="BA34" s="157">
        <f t="shared" si="73"/>
        <v>0.64394734152368938</v>
      </c>
      <c r="BB34" s="157">
        <f t="shared" si="74"/>
        <v>0.61377457612250752</v>
      </c>
      <c r="BC34" s="157">
        <f t="shared" si="74"/>
        <v>0.84501687131472492</v>
      </c>
      <c r="BD34" s="157">
        <f t="shared" si="75"/>
        <v>0.86496205519069203</v>
      </c>
      <c r="BE34" s="157">
        <f t="shared" si="80"/>
        <v>1.0351355982173032</v>
      </c>
      <c r="BF34" s="52">
        <f t="shared" si="76"/>
        <v>0.19674105009045073</v>
      </c>
      <c r="BH34" s="105"/>
      <c r="BI34" s="105"/>
    </row>
    <row r="35" spans="1:61" ht="20.100000000000001" customHeight="1">
      <c r="A35" s="121" t="s">
        <v>78</v>
      </c>
      <c r="B35" s="19">
        <v>153575.38000000003</v>
      </c>
      <c r="C35" s="154">
        <v>146031.1</v>
      </c>
      <c r="D35" s="154">
        <v>129411.21999999994</v>
      </c>
      <c r="E35" s="154">
        <v>179559.8899999999</v>
      </c>
      <c r="F35" s="154">
        <v>269358.03999999998</v>
      </c>
      <c r="G35" s="154">
        <v>237433.11000000002</v>
      </c>
      <c r="H35" s="154">
        <v>147722.47000000009</v>
      </c>
      <c r="I35" s="154">
        <v>207140.0799999999</v>
      </c>
      <c r="J35" s="154">
        <v>176201.44</v>
      </c>
      <c r="K35" s="154">
        <v>278510.38</v>
      </c>
      <c r="L35" s="154">
        <v>285531.50000000006</v>
      </c>
      <c r="M35" s="154">
        <v>278816.86</v>
      </c>
      <c r="N35" s="154">
        <v>235748.01999999987</v>
      </c>
      <c r="O35" s="154">
        <v>293866.69000000018</v>
      </c>
      <c r="P35" s="154">
        <v>162795.84</v>
      </c>
      <c r="Q35" s="154">
        <v>221763.12999999992</v>
      </c>
      <c r="R35" s="119">
        <v>183278.26999999996</v>
      </c>
      <c r="S35" s="52">
        <f t="shared" si="77"/>
        <v>-0.1735403896941749</v>
      </c>
      <c r="U35" s="109" t="s">
        <v>78</v>
      </c>
      <c r="V35" s="19">
        <v>8202.5570000000007</v>
      </c>
      <c r="W35" s="154">
        <v>7142.6719999999987</v>
      </c>
      <c r="X35" s="154">
        <v>8489.8880000000008</v>
      </c>
      <c r="Y35" s="154">
        <v>14058.68400000001</v>
      </c>
      <c r="Z35" s="154">
        <v>13129.382000000001</v>
      </c>
      <c r="AA35" s="154">
        <v>12275.063000000002</v>
      </c>
      <c r="AB35" s="154">
        <v>8407.0900000000038</v>
      </c>
      <c r="AC35" s="154">
        <v>11587.890000000009</v>
      </c>
      <c r="AD35" s="154">
        <v>14215.772000000001</v>
      </c>
      <c r="AE35" s="154">
        <v>14177.262000000006</v>
      </c>
      <c r="AF35" s="154">
        <v>16500.630999999998</v>
      </c>
      <c r="AG35" s="154">
        <v>15555.110999999997</v>
      </c>
      <c r="AH35" s="154">
        <v>16599.758999999998</v>
      </c>
      <c r="AI35" s="154">
        <v>19060.911</v>
      </c>
      <c r="AJ35" s="154">
        <v>13179.037000000008</v>
      </c>
      <c r="AK35" s="154">
        <v>19600.705000000009</v>
      </c>
      <c r="AL35" s="119">
        <v>16696.057999999994</v>
      </c>
      <c r="AM35" s="52">
        <f t="shared" si="78"/>
        <v>-0.14819094517263609</v>
      </c>
      <c r="AO35" s="125">
        <f t="shared" si="61"/>
        <v>0.53410624801970208</v>
      </c>
      <c r="AP35" s="157">
        <f t="shared" si="62"/>
        <v>0.48911992034573448</v>
      </c>
      <c r="AQ35" s="157">
        <f t="shared" si="63"/>
        <v>0.65603956133015395</v>
      </c>
      <c r="AR35" s="157">
        <f t="shared" si="64"/>
        <v>0.7829523620224994</v>
      </c>
      <c r="AS35" s="157">
        <f t="shared" si="65"/>
        <v>0.48743234098377025</v>
      </c>
      <c r="AT35" s="157">
        <f t="shared" si="66"/>
        <v>0.51699036414929667</v>
      </c>
      <c r="AU35" s="157">
        <f t="shared" si="67"/>
        <v>0.56911382540516675</v>
      </c>
      <c r="AV35" s="157">
        <f t="shared" si="68"/>
        <v>0.55942287943501878</v>
      </c>
      <c r="AW35" s="157">
        <f t="shared" si="69"/>
        <v>0.8067909093137946</v>
      </c>
      <c r="AX35" s="157">
        <f t="shared" si="70"/>
        <v>0.5090389090704629</v>
      </c>
      <c r="AY35" s="157">
        <f t="shared" si="71"/>
        <v>0.57789179127346701</v>
      </c>
      <c r="AZ35" s="157">
        <f t="shared" si="72"/>
        <v>0.55789707265191923</v>
      </c>
      <c r="BA35" s="157">
        <f t="shared" si="73"/>
        <v>0.70413142812397767</v>
      </c>
      <c r="BB35" s="157">
        <f t="shared" si="74"/>
        <v>0.64862441537691762</v>
      </c>
      <c r="BC35" s="157">
        <f t="shared" si="74"/>
        <v>0.80954384338076502</v>
      </c>
      <c r="BD35" s="157">
        <f t="shared" si="75"/>
        <v>0.88385769988004848</v>
      </c>
      <c r="BE35" s="157">
        <f t="shared" si="80"/>
        <v>0.91096767772851606</v>
      </c>
      <c r="BF35" s="52">
        <f t="shared" si="76"/>
        <v>3.0672333173254896E-2</v>
      </c>
      <c r="BH35" s="105"/>
      <c r="BI35" s="105"/>
    </row>
    <row r="36" spans="1:61" ht="20.100000000000001" customHeight="1">
      <c r="A36" s="121" t="s">
        <v>79</v>
      </c>
      <c r="B36" s="19">
        <v>172174.69999999992</v>
      </c>
      <c r="C36" s="154">
        <v>197846.85999999996</v>
      </c>
      <c r="D36" s="154">
        <v>108041.16999999998</v>
      </c>
      <c r="E36" s="154">
        <v>128500.73000000004</v>
      </c>
      <c r="F36" s="154">
        <v>196762.29</v>
      </c>
      <c r="G36" s="154">
        <v>236160.21999999988</v>
      </c>
      <c r="H36" s="154">
        <v>161077.74999999983</v>
      </c>
      <c r="I36" s="154">
        <v>171433.78</v>
      </c>
      <c r="J36" s="154">
        <v>180051.81</v>
      </c>
      <c r="K36" s="154">
        <v>296230.03000000038</v>
      </c>
      <c r="L36" s="154">
        <v>286249.10999999993</v>
      </c>
      <c r="M36" s="154">
        <v>219148.08999999985</v>
      </c>
      <c r="N36" s="154">
        <v>242415.37999999992</v>
      </c>
      <c r="O36" s="154">
        <v>251261.66000000012</v>
      </c>
      <c r="P36" s="154">
        <v>160575.1100000001</v>
      </c>
      <c r="Q36" s="154">
        <v>113653.60000000005</v>
      </c>
      <c r="R36" s="119"/>
      <c r="S36" s="52" t="str">
        <f t="shared" si="77"/>
        <v/>
      </c>
      <c r="U36" s="109" t="s">
        <v>79</v>
      </c>
      <c r="V36" s="19">
        <v>7606.0559999999978</v>
      </c>
      <c r="W36" s="154">
        <v>8313.0869999999995</v>
      </c>
      <c r="X36" s="154">
        <v>6909.0559999999987</v>
      </c>
      <c r="Y36" s="154">
        <v>9139.0069999999996</v>
      </c>
      <c r="Z36" s="154">
        <v>8531.6860000000033</v>
      </c>
      <c r="AA36" s="154">
        <v>10841.422999999999</v>
      </c>
      <c r="AB36" s="154">
        <v>9653.1510000000035</v>
      </c>
      <c r="AC36" s="154">
        <v>9956.3179999999975</v>
      </c>
      <c r="AD36" s="154">
        <v>13765.152</v>
      </c>
      <c r="AE36" s="154">
        <v>14750.275999999996</v>
      </c>
      <c r="AF36" s="154">
        <v>15789.42300000001</v>
      </c>
      <c r="AG36" s="154">
        <v>12744.038000000008</v>
      </c>
      <c r="AH36" s="154">
        <v>16420.567999999999</v>
      </c>
      <c r="AI36" s="154">
        <v>16962.044999999998</v>
      </c>
      <c r="AJ36" s="154">
        <v>12223.618</v>
      </c>
      <c r="AK36" s="154">
        <v>11554.954000000003</v>
      </c>
      <c r="AL36" s="119"/>
      <c r="AM36" s="52" t="str">
        <f t="shared" si="78"/>
        <v/>
      </c>
      <c r="AO36" s="125">
        <f t="shared" si="61"/>
        <v>0.44176385961468218</v>
      </c>
      <c r="AP36" s="157">
        <f t="shared" si="62"/>
        <v>0.42017785877420555</v>
      </c>
      <c r="AQ36" s="157">
        <f t="shared" si="63"/>
        <v>0.63948363387771534</v>
      </c>
      <c r="AR36" s="157">
        <f t="shared" si="64"/>
        <v>0.71120273013234991</v>
      </c>
      <c r="AS36" s="157">
        <f t="shared" si="65"/>
        <v>0.43360371542738207</v>
      </c>
      <c r="AT36" s="157">
        <f t="shared" si="66"/>
        <v>0.45907066820991294</v>
      </c>
      <c r="AU36" s="157">
        <f t="shared" si="67"/>
        <v>0.59928518991605073</v>
      </c>
      <c r="AV36" s="157">
        <f t="shared" si="68"/>
        <v>0.5807675710119673</v>
      </c>
      <c r="AW36" s="157">
        <f t="shared" si="69"/>
        <v>0.76451061502797446</v>
      </c>
      <c r="AX36" s="157">
        <f t="shared" si="70"/>
        <v>0.49793317713264845</v>
      </c>
      <c r="AY36" s="157">
        <f t="shared" si="71"/>
        <v>0.55159727832865624</v>
      </c>
      <c r="AZ36" s="157">
        <f t="shared" si="72"/>
        <v>0.58152630944673145</v>
      </c>
      <c r="BA36" s="157">
        <f t="shared" si="73"/>
        <v>0.67737319307050581</v>
      </c>
      <c r="BB36" s="157">
        <f t="shared" si="74"/>
        <v>0.67507493980577815</v>
      </c>
      <c r="BC36" s="157">
        <f t="shared" si="74"/>
        <v>0.76123989577214002</v>
      </c>
      <c r="BD36" s="157">
        <f t="shared" si="75"/>
        <v>1.0166817417134169</v>
      </c>
      <c r="BE36" s="157" t="str">
        <f t="shared" si="80"/>
        <v/>
      </c>
      <c r="BF36" s="52" t="str">
        <f t="shared" si="76"/>
        <v/>
      </c>
      <c r="BH36" s="105"/>
      <c r="BI36" s="105"/>
    </row>
    <row r="37" spans="1:61" ht="20.100000000000001" customHeight="1">
      <c r="A37" s="121" t="s">
        <v>80</v>
      </c>
      <c r="B37" s="19">
        <v>184593.24000000002</v>
      </c>
      <c r="C37" s="154">
        <v>144138.26999999993</v>
      </c>
      <c r="D37" s="154">
        <v>79979.249999999985</v>
      </c>
      <c r="E37" s="154">
        <v>122753.58</v>
      </c>
      <c r="F37" s="154">
        <v>216171.5800000001</v>
      </c>
      <c r="G37" s="154">
        <v>152140.34000000008</v>
      </c>
      <c r="H37" s="154">
        <v>149450.11999999976</v>
      </c>
      <c r="I37" s="154">
        <v>137515.64999999997</v>
      </c>
      <c r="J37" s="154">
        <v>157796.10999999999</v>
      </c>
      <c r="K37" s="154">
        <v>248422.98999999993</v>
      </c>
      <c r="L37" s="154">
        <v>193839.00999999995</v>
      </c>
      <c r="M37" s="154">
        <v>185628.20999999996</v>
      </c>
      <c r="N37" s="154">
        <v>273711.0299999998</v>
      </c>
      <c r="O37" s="154">
        <v>170890.12000000005</v>
      </c>
      <c r="P37" s="154">
        <v>160298.74999999991</v>
      </c>
      <c r="Q37" s="154">
        <v>135792.69000000006</v>
      </c>
      <c r="R37" s="119"/>
      <c r="S37" s="52" t="str">
        <f t="shared" si="77"/>
        <v/>
      </c>
      <c r="U37" s="109" t="s">
        <v>80</v>
      </c>
      <c r="V37" s="19">
        <v>8950.255000000001</v>
      </c>
      <c r="W37" s="154">
        <v>8091.360999999999</v>
      </c>
      <c r="X37" s="154">
        <v>7317.6259999999966</v>
      </c>
      <c r="Y37" s="154">
        <v>9009.7860000000001</v>
      </c>
      <c r="Z37" s="154">
        <v>11821.654999999999</v>
      </c>
      <c r="AA37" s="154">
        <v>8422.7539999999954</v>
      </c>
      <c r="AB37" s="154">
        <v>8932.4599999999973</v>
      </c>
      <c r="AC37" s="154">
        <v>10856.737000000006</v>
      </c>
      <c r="AD37" s="154">
        <v>13503.767</v>
      </c>
      <c r="AE37" s="154">
        <v>13395.533000000005</v>
      </c>
      <c r="AF37" s="154">
        <v>12829.427999999996</v>
      </c>
      <c r="AG37" s="154">
        <v>12358.695999999998</v>
      </c>
      <c r="AH37" s="154">
        <v>19295.445999999996</v>
      </c>
      <c r="AI37" s="154">
        <v>12913.838000000005</v>
      </c>
      <c r="AJ37" s="154">
        <v>13223.329000000003</v>
      </c>
      <c r="AK37" s="154">
        <v>13157.570999999994</v>
      </c>
      <c r="AL37" s="119"/>
      <c r="AM37" s="52" t="str">
        <f t="shared" si="78"/>
        <v/>
      </c>
      <c r="AO37" s="125">
        <f t="shared" si="61"/>
        <v>0.48486363856011194</v>
      </c>
      <c r="AP37" s="157">
        <f t="shared" si="62"/>
        <v>0.56136104589017211</v>
      </c>
      <c r="AQ37" s="157">
        <f t="shared" si="63"/>
        <v>0.91494056270845225</v>
      </c>
      <c r="AR37" s="157">
        <f t="shared" si="64"/>
        <v>0.73397337983951261</v>
      </c>
      <c r="AS37" s="157">
        <f t="shared" si="65"/>
        <v>0.54686443981211563</v>
      </c>
      <c r="AT37" s="157">
        <f t="shared" si="66"/>
        <v>0.55361740351046873</v>
      </c>
      <c r="AU37" s="157">
        <f t="shared" si="67"/>
        <v>0.59768837923984341</v>
      </c>
      <c r="AV37" s="157">
        <f t="shared" si="68"/>
        <v>0.78949101429546453</v>
      </c>
      <c r="AW37" s="157">
        <f t="shared" si="69"/>
        <v>0.85577312393822647</v>
      </c>
      <c r="AX37" s="157">
        <f t="shared" si="70"/>
        <v>0.5392227587309858</v>
      </c>
      <c r="AY37" s="157">
        <f t="shared" si="71"/>
        <v>0.66185996306935324</v>
      </c>
      <c r="AZ37" s="157">
        <f t="shared" si="72"/>
        <v>0.66577682346880351</v>
      </c>
      <c r="BA37" s="157">
        <f t="shared" si="73"/>
        <v>0.70495682983619656</v>
      </c>
      <c r="BB37" s="157">
        <f t="shared" si="74"/>
        <v>0.7556807848224345</v>
      </c>
      <c r="BC37" s="157">
        <f t="shared" si="74"/>
        <v>0.82491778632085466</v>
      </c>
      <c r="BD37" s="157">
        <f t="shared" si="75"/>
        <v>0.96894545648959374</v>
      </c>
      <c r="BE37" s="157" t="str">
        <f t="shared" si="80"/>
        <v/>
      </c>
      <c r="BF37" s="52" t="str">
        <f t="shared" si="76"/>
        <v/>
      </c>
      <c r="BH37" s="105"/>
      <c r="BI37" s="105"/>
    </row>
    <row r="38" spans="1:61" ht="20.100000000000001" customHeight="1">
      <c r="A38" s="121" t="s">
        <v>81</v>
      </c>
      <c r="B38" s="19">
        <v>174808.49999999997</v>
      </c>
      <c r="C38" s="154">
        <v>100779.39000000001</v>
      </c>
      <c r="D38" s="154">
        <v>69029.49000000002</v>
      </c>
      <c r="E38" s="154">
        <v>154336.00999999978</v>
      </c>
      <c r="F38" s="154">
        <v>191835.92000000007</v>
      </c>
      <c r="G38" s="154">
        <v>123373.27999999998</v>
      </c>
      <c r="H38" s="154">
        <v>139248.31999999989</v>
      </c>
      <c r="I38" s="154">
        <v>159507.64999999994</v>
      </c>
      <c r="J38" s="154">
        <v>217628.21</v>
      </c>
      <c r="K38" s="154">
        <v>280094.85000000021</v>
      </c>
      <c r="L38" s="154">
        <v>221001.43999999986</v>
      </c>
      <c r="M38" s="154">
        <v>221954.72000000006</v>
      </c>
      <c r="N38" s="154">
        <v>259229.09000000003</v>
      </c>
      <c r="O38" s="154">
        <v>168577.83999999991</v>
      </c>
      <c r="P38" s="154">
        <v>145688.35999999993</v>
      </c>
      <c r="Q38" s="154">
        <v>149348.4500000001</v>
      </c>
      <c r="R38" s="119"/>
      <c r="S38" s="52" t="str">
        <f t="shared" si="77"/>
        <v/>
      </c>
      <c r="U38" s="109" t="s">
        <v>81</v>
      </c>
      <c r="V38" s="19">
        <v>8836.2159999999967</v>
      </c>
      <c r="W38" s="154">
        <v>6184.2449999999999</v>
      </c>
      <c r="X38" s="154">
        <v>6843.8590000000013</v>
      </c>
      <c r="Y38" s="154">
        <v>12325.401000000003</v>
      </c>
      <c r="Z38" s="154">
        <v>11790.632999999998</v>
      </c>
      <c r="AA38" s="154">
        <v>8857.4580000000024</v>
      </c>
      <c r="AB38" s="154">
        <v>10603.755000000001</v>
      </c>
      <c r="AC38" s="154">
        <v>13090.348000000009</v>
      </c>
      <c r="AD38" s="154">
        <v>16694.899000000001</v>
      </c>
      <c r="AE38" s="154">
        <v>17343.396999999994</v>
      </c>
      <c r="AF38" s="154">
        <v>14141.986999999999</v>
      </c>
      <c r="AG38" s="154">
        <v>13795.060000000012</v>
      </c>
      <c r="AH38" s="154">
        <v>17489.275999999998</v>
      </c>
      <c r="AI38" s="154">
        <v>12546.419000000004</v>
      </c>
      <c r="AJ38" s="154">
        <v>11867.11</v>
      </c>
      <c r="AK38" s="154">
        <v>15005.707000000017</v>
      </c>
      <c r="AL38" s="119"/>
      <c r="AM38" s="52" t="str">
        <f t="shared" si="78"/>
        <v/>
      </c>
      <c r="AO38" s="125">
        <f t="shared" si="61"/>
        <v>0.50547976786025839</v>
      </c>
      <c r="AP38" s="157">
        <f t="shared" si="62"/>
        <v>0.61364183688748253</v>
      </c>
      <c r="AQ38" s="157">
        <f t="shared" si="63"/>
        <v>0.99143989040046498</v>
      </c>
      <c r="AR38" s="157">
        <f t="shared" si="64"/>
        <v>0.79860824444016809</v>
      </c>
      <c r="AS38" s="157">
        <f t="shared" si="65"/>
        <v>0.61462071336796531</v>
      </c>
      <c r="AT38" s="157">
        <f t="shared" si="66"/>
        <v>0.7179397354111039</v>
      </c>
      <c r="AU38" s="157">
        <f t="shared" si="67"/>
        <v>0.76149967195295487</v>
      </c>
      <c r="AV38" s="157">
        <f t="shared" si="68"/>
        <v>0.82067211196453671</v>
      </c>
      <c r="AW38" s="157">
        <f t="shared" si="69"/>
        <v>0.76712936250314256</v>
      </c>
      <c r="AX38" s="157">
        <f t="shared" si="70"/>
        <v>0.61919728263479246</v>
      </c>
      <c r="AY38" s="157">
        <f t="shared" si="71"/>
        <v>0.63990474451207224</v>
      </c>
      <c r="AZ38" s="157">
        <f t="shared" si="72"/>
        <v>0.62152586797883858</v>
      </c>
      <c r="BA38" s="157">
        <f t="shared" si="73"/>
        <v>0.67466486882317089</v>
      </c>
      <c r="BB38" s="157">
        <f t="shared" si="74"/>
        <v>0.7442507864616138</v>
      </c>
      <c r="BC38" s="157">
        <f t="shared" si="74"/>
        <v>0.81455443660701554</v>
      </c>
      <c r="BD38" s="157">
        <f t="shared" si="75"/>
        <v>1.0047447429149754</v>
      </c>
      <c r="BE38" s="157" t="str">
        <f t="shared" si="80"/>
        <v/>
      </c>
      <c r="BF38" s="52" t="str">
        <f t="shared" si="76"/>
        <v/>
      </c>
      <c r="BH38" s="105"/>
      <c r="BI38" s="105"/>
    </row>
    <row r="39" spans="1:61" ht="20.100000000000001" customHeight="1">
      <c r="A39" s="121" t="s">
        <v>82</v>
      </c>
      <c r="B39" s="19">
        <v>143517.88</v>
      </c>
      <c r="C39" s="154">
        <v>108144.17000000003</v>
      </c>
      <c r="D39" s="154">
        <v>125852.90000000002</v>
      </c>
      <c r="E39" s="154">
        <v>102029.78999999992</v>
      </c>
      <c r="F39" s="154">
        <v>191064.2</v>
      </c>
      <c r="G39" s="154">
        <v>143527.37999999992</v>
      </c>
      <c r="H39" s="154">
        <v>151132.13000000012</v>
      </c>
      <c r="I39" s="154">
        <v>135712.65999999989</v>
      </c>
      <c r="J39" s="154">
        <v>269199.01</v>
      </c>
      <c r="K39" s="154">
        <v>227951.96000000008</v>
      </c>
      <c r="L39" s="154">
        <v>225932.47000000003</v>
      </c>
      <c r="M39" s="154">
        <v>214073.61999999997</v>
      </c>
      <c r="N39" s="154">
        <v>276422.24000000005</v>
      </c>
      <c r="O39" s="154">
        <v>185077.00999999983</v>
      </c>
      <c r="P39" s="154">
        <v>187198.09000000003</v>
      </c>
      <c r="Q39" s="154">
        <v>192145.29999999981</v>
      </c>
      <c r="R39" s="119"/>
      <c r="S39" s="52" t="str">
        <f t="shared" si="77"/>
        <v/>
      </c>
      <c r="U39" s="109" t="s">
        <v>82</v>
      </c>
      <c r="V39" s="19">
        <v>8561.616</v>
      </c>
      <c r="W39" s="154">
        <v>7679.9049999999988</v>
      </c>
      <c r="X39" s="154">
        <v>10402.912</v>
      </c>
      <c r="Y39" s="154">
        <v>7707.6290000000035</v>
      </c>
      <c r="Z39" s="154">
        <v>12654.747000000003</v>
      </c>
      <c r="AA39" s="154">
        <v>9979.3469999999979</v>
      </c>
      <c r="AB39" s="154">
        <v>10712.686999999996</v>
      </c>
      <c r="AC39" s="154">
        <v>11080.005999999999</v>
      </c>
      <c r="AD39" s="154">
        <v>17646.002</v>
      </c>
      <c r="AE39" s="154">
        <v>15712.195</v>
      </c>
      <c r="AF39" s="154">
        <v>14615.516000000009</v>
      </c>
      <c r="AG39" s="154">
        <v>15584.514000000003</v>
      </c>
      <c r="AH39" s="154">
        <v>20862.162</v>
      </c>
      <c r="AI39" s="154">
        <v>15077.397000000003</v>
      </c>
      <c r="AJ39" s="154">
        <v>15289.810999999994</v>
      </c>
      <c r="AK39" s="154">
        <v>16952.003000000001</v>
      </c>
      <c r="AL39" s="119"/>
      <c r="AM39" s="52" t="str">
        <f t="shared" si="78"/>
        <v/>
      </c>
      <c r="AO39" s="125">
        <f t="shared" ref="AO39:AP45" si="81">(V39/B39)*10</f>
        <v>0.59655396247491954</v>
      </c>
      <c r="AP39" s="157">
        <f t="shared" si="81"/>
        <v>0.7101543245465749</v>
      </c>
      <c r="AQ39" s="157">
        <f t="shared" ref="AQ39:BC41" si="82">IF(X39="","",(X39/D39)*10)</f>
        <v>0.82659295097689434</v>
      </c>
      <c r="AR39" s="157">
        <f t="shared" si="82"/>
        <v>0.75542927217629385</v>
      </c>
      <c r="AS39" s="157">
        <f t="shared" si="82"/>
        <v>0.66232957299169615</v>
      </c>
      <c r="AT39" s="157">
        <f t="shared" si="82"/>
        <v>0.69529221532504837</v>
      </c>
      <c r="AU39" s="157">
        <f t="shared" si="82"/>
        <v>0.70882922115899427</v>
      </c>
      <c r="AV39" s="157">
        <f t="shared" si="82"/>
        <v>0.81643127472411259</v>
      </c>
      <c r="AW39" s="157">
        <f t="shared" si="82"/>
        <v>0.6555002561116402</v>
      </c>
      <c r="AX39" s="157">
        <f t="shared" si="82"/>
        <v>0.68927659143619535</v>
      </c>
      <c r="AY39" s="157">
        <f t="shared" si="82"/>
        <v>0.64689754420867462</v>
      </c>
      <c r="AZ39" s="157">
        <f t="shared" si="82"/>
        <v>0.72799787288130147</v>
      </c>
      <c r="BA39" s="157">
        <f t="shared" si="82"/>
        <v>0.75472082130583984</v>
      </c>
      <c r="BB39" s="157">
        <f t="shared" si="82"/>
        <v>0.81465531564401306</v>
      </c>
      <c r="BC39" s="157">
        <f t="shared" si="82"/>
        <v>0.81677174163475663</v>
      </c>
      <c r="BD39" s="157">
        <f t="shared" ref="BD39:BD41" si="83">IF(AK39="","",(AK39/Q39)*10)</f>
        <v>0.88224916248276786</v>
      </c>
      <c r="BE39" s="157" t="str">
        <f t="shared" si="80"/>
        <v/>
      </c>
      <c r="BF39" s="52" t="str">
        <f t="shared" si="76"/>
        <v/>
      </c>
      <c r="BH39" s="105"/>
      <c r="BI39" s="105"/>
    </row>
    <row r="40" spans="1:61" ht="20.100000000000001" customHeight="1" thickBot="1">
      <c r="A40" s="121" t="s">
        <v>83</v>
      </c>
      <c r="B40" s="19">
        <v>152820.21000000002</v>
      </c>
      <c r="C40" s="154">
        <v>216465.13999999996</v>
      </c>
      <c r="D40" s="154">
        <v>85804.429999999964</v>
      </c>
      <c r="E40" s="154">
        <v>229961.75</v>
      </c>
      <c r="F40" s="154">
        <v>233293.19000000015</v>
      </c>
      <c r="G40" s="154">
        <v>149139.44999999995</v>
      </c>
      <c r="H40" s="154">
        <v>169639.46999999994</v>
      </c>
      <c r="I40" s="154">
        <v>161502.75000000003</v>
      </c>
      <c r="J40" s="154">
        <v>201567.8</v>
      </c>
      <c r="K40" s="154">
        <v>231272.66000000015</v>
      </c>
      <c r="L40" s="154">
        <v>249366.14000000007</v>
      </c>
      <c r="M40" s="154">
        <v>245043.78000000009</v>
      </c>
      <c r="N40" s="154">
        <v>297016.51000000018</v>
      </c>
      <c r="O40" s="154">
        <v>191789.1699999999</v>
      </c>
      <c r="P40" s="154">
        <v>177960.38999999987</v>
      </c>
      <c r="Q40" s="154">
        <v>172136.0799999999</v>
      </c>
      <c r="R40" s="119"/>
      <c r="S40" s="52" t="str">
        <f t="shared" si="77"/>
        <v/>
      </c>
      <c r="U40" s="110" t="s">
        <v>83</v>
      </c>
      <c r="V40" s="19">
        <v>8577.6339999999964</v>
      </c>
      <c r="W40" s="154">
        <v>10729.738000000001</v>
      </c>
      <c r="X40" s="154">
        <v>8400.3320000000022</v>
      </c>
      <c r="Y40" s="154">
        <v>14080.129999999997</v>
      </c>
      <c r="Z40" s="154">
        <v>13582.820000000003</v>
      </c>
      <c r="AA40" s="154">
        <v>9345.7980000000007</v>
      </c>
      <c r="AB40" s="154">
        <v>11478.792000000003</v>
      </c>
      <c r="AC40" s="154">
        <v>14722.865999999998</v>
      </c>
      <c r="AD40" s="154">
        <v>13500.736999999999</v>
      </c>
      <c r="AE40" s="154">
        <v>16104.085999999999</v>
      </c>
      <c r="AF40" s="154">
        <v>14131.660999999996</v>
      </c>
      <c r="AG40" s="154">
        <v>17317.553000000004</v>
      </c>
      <c r="AH40" s="154">
        <v>19544.043999999998</v>
      </c>
      <c r="AI40" s="154">
        <v>13271.178999999998</v>
      </c>
      <c r="AJ40" s="154">
        <v>13490.310000000005</v>
      </c>
      <c r="AK40" s="154">
        <v>14825.77199999999</v>
      </c>
      <c r="AL40" s="119"/>
      <c r="AM40" s="52" t="str">
        <f t="shared" si="78"/>
        <v/>
      </c>
      <c r="AO40" s="125">
        <f t="shared" si="81"/>
        <v>0.56128924309160388</v>
      </c>
      <c r="AP40" s="157">
        <f t="shared" si="81"/>
        <v>0.49567972006947647</v>
      </c>
      <c r="AQ40" s="157">
        <f t="shared" si="82"/>
        <v>0.9790091257525988</v>
      </c>
      <c r="AR40" s="157">
        <f t="shared" si="82"/>
        <v>0.61228139027468687</v>
      </c>
      <c r="AS40" s="157">
        <f t="shared" si="82"/>
        <v>0.5822210241113337</v>
      </c>
      <c r="AT40" s="157">
        <f t="shared" si="82"/>
        <v>0.62664828118918259</v>
      </c>
      <c r="AU40" s="157">
        <f t="shared" si="82"/>
        <v>0.67665809142176681</v>
      </c>
      <c r="AV40" s="157">
        <f t="shared" si="82"/>
        <v>0.91161704676855315</v>
      </c>
      <c r="AW40" s="157">
        <f t="shared" si="82"/>
        <v>0.66978639445387611</v>
      </c>
      <c r="AX40" s="157">
        <f t="shared" si="82"/>
        <v>0.69632467581771174</v>
      </c>
      <c r="AY40" s="157">
        <f t="shared" si="82"/>
        <v>0.56670328216974419</v>
      </c>
      <c r="AZ40" s="157">
        <f t="shared" si="82"/>
        <v>0.70671261274209851</v>
      </c>
      <c r="BA40" s="157">
        <f t="shared" si="82"/>
        <v>0.65801204114882317</v>
      </c>
      <c r="BB40" s="157">
        <f t="shared" si="82"/>
        <v>0.69196706988199619</v>
      </c>
      <c r="BC40" s="157">
        <f t="shared" si="82"/>
        <v>0.75805127197125244</v>
      </c>
      <c r="BD40" s="157">
        <f t="shared" si="83"/>
        <v>0.86128207404281532</v>
      </c>
      <c r="BE40" s="157" t="str">
        <f t="shared" si="80"/>
        <v/>
      </c>
      <c r="BF40" s="52" t="str">
        <f t="shared" si="76"/>
        <v/>
      </c>
      <c r="BH40" s="105"/>
      <c r="BI40" s="105"/>
    </row>
    <row r="41" spans="1:61" ht="20.100000000000001" customHeight="1" thickBot="1">
      <c r="A41" s="35" t="str">
        <f>A19</f>
        <v>jan-jul</v>
      </c>
      <c r="B41" s="168">
        <f>SUM(B29:B35)</f>
        <v>985604.83</v>
      </c>
      <c r="C41" s="168">
        <f t="shared" ref="C41:R41" si="84">SUM(C29:C35)</f>
        <v>866140.62999999989</v>
      </c>
      <c r="D41" s="168">
        <f t="shared" si="84"/>
        <v>824344.1399999999</v>
      </c>
      <c r="E41" s="168">
        <f t="shared" si="84"/>
        <v>858711.42999999993</v>
      </c>
      <c r="F41" s="168">
        <f t="shared" si="84"/>
        <v>1298483.3999999999</v>
      </c>
      <c r="G41" s="168">
        <f t="shared" si="84"/>
        <v>1353731.22</v>
      </c>
      <c r="H41" s="168">
        <f t="shared" si="84"/>
        <v>1031612.6500000001</v>
      </c>
      <c r="I41" s="168">
        <f t="shared" si="84"/>
        <v>1388704.5299999998</v>
      </c>
      <c r="J41" s="168">
        <f t="shared" si="84"/>
        <v>948950.67000000016</v>
      </c>
      <c r="K41" s="168">
        <f t="shared" si="84"/>
        <v>1649416.19</v>
      </c>
      <c r="L41" s="168">
        <f t="shared" si="84"/>
        <v>1566950.92</v>
      </c>
      <c r="M41" s="168">
        <f t="shared" si="84"/>
        <v>1883074.3700000006</v>
      </c>
      <c r="N41" s="168">
        <f t="shared" si="84"/>
        <v>1620066.8899999994</v>
      </c>
      <c r="O41" s="168">
        <f t="shared" si="84"/>
        <v>1922839.2000000009</v>
      </c>
      <c r="P41" s="168">
        <f t="shared" si="84"/>
        <v>1109443.5600000005</v>
      </c>
      <c r="Q41" s="168">
        <f t="shared" si="84"/>
        <v>1097794.1699999992</v>
      </c>
      <c r="R41" s="169">
        <f t="shared" si="84"/>
        <v>1008785.0999999996</v>
      </c>
      <c r="S41" s="61">
        <f t="shared" si="77"/>
        <v>-8.1079925939121777E-2</v>
      </c>
      <c r="U41" s="109"/>
      <c r="V41" s="167">
        <f>SUM(V29:V35)</f>
        <v>46062.152000000002</v>
      </c>
      <c r="W41" s="168">
        <f t="shared" ref="W41:AL41" si="85">SUM(W29:W35)</f>
        <v>39745.884000000005</v>
      </c>
      <c r="X41" s="168">
        <f t="shared" si="85"/>
        <v>45474.777999999998</v>
      </c>
      <c r="Y41" s="168">
        <f t="shared" si="85"/>
        <v>69106.982000000004</v>
      </c>
      <c r="Z41" s="168">
        <f t="shared" si="85"/>
        <v>65762.429999999993</v>
      </c>
      <c r="AA41" s="168">
        <f t="shared" si="85"/>
        <v>68124.927000000025</v>
      </c>
      <c r="AB41" s="168">
        <f t="shared" si="85"/>
        <v>57688.141000000003</v>
      </c>
      <c r="AC41" s="168">
        <f t="shared" si="85"/>
        <v>76472.451000000015</v>
      </c>
      <c r="AD41" s="168">
        <f t="shared" si="85"/>
        <v>78293.83</v>
      </c>
      <c r="AE41" s="168">
        <f t="shared" si="85"/>
        <v>90438.97600000001</v>
      </c>
      <c r="AF41" s="168">
        <f t="shared" si="85"/>
        <v>92838.607999999993</v>
      </c>
      <c r="AG41" s="168">
        <f t="shared" si="85"/>
        <v>98663.015999999974</v>
      </c>
      <c r="AH41" s="168">
        <f t="shared" si="85"/>
        <v>108967.019</v>
      </c>
      <c r="AI41" s="168">
        <f t="shared" si="85"/>
        <v>124114.93900000001</v>
      </c>
      <c r="AJ41" s="168">
        <f t="shared" si="85"/>
        <v>84153.433000000019</v>
      </c>
      <c r="AK41" s="168">
        <f t="shared" si="85"/>
        <v>90991.716000000015</v>
      </c>
      <c r="AL41" s="169">
        <f t="shared" si="85"/>
        <v>89022.815999999992</v>
      </c>
      <c r="AM41" s="61">
        <f t="shared" si="78"/>
        <v>-2.1638233528863474E-2</v>
      </c>
      <c r="AO41" s="172">
        <f t="shared" si="81"/>
        <v>0.46734908959405164</v>
      </c>
      <c r="AP41" s="173">
        <f t="shared" si="81"/>
        <v>0.4588848810844956</v>
      </c>
      <c r="AQ41" s="173">
        <f t="shared" si="82"/>
        <v>0.55164798041749896</v>
      </c>
      <c r="AR41" s="173">
        <f t="shared" si="82"/>
        <v>0.80477538304107599</v>
      </c>
      <c r="AS41" s="173">
        <f t="shared" si="82"/>
        <v>0.5064556851477654</v>
      </c>
      <c r="AT41" s="173">
        <f t="shared" si="82"/>
        <v>0.50323820558707388</v>
      </c>
      <c r="AU41" s="173">
        <f t="shared" si="82"/>
        <v>0.55920350530792728</v>
      </c>
      <c r="AV41" s="173">
        <f t="shared" si="82"/>
        <v>0.55067474288429108</v>
      </c>
      <c r="AW41" s="173">
        <f t="shared" si="82"/>
        <v>0.8250569020621481</v>
      </c>
      <c r="AX41" s="173">
        <f t="shared" si="82"/>
        <v>0.54830901108106633</v>
      </c>
      <c r="AY41" s="173">
        <f t="shared" si="82"/>
        <v>0.59247936112766053</v>
      </c>
      <c r="AZ41" s="173">
        <f t="shared" si="82"/>
        <v>0.52394646526892052</v>
      </c>
      <c r="BA41" s="173">
        <f t="shared" si="82"/>
        <v>0.67260814767963095</v>
      </c>
      <c r="BB41" s="173">
        <f t="shared" si="82"/>
        <v>0.64547747414344347</v>
      </c>
      <c r="BC41" s="173">
        <f t="shared" si="82"/>
        <v>0.75851927970089783</v>
      </c>
      <c r="BD41" s="173">
        <f t="shared" si="83"/>
        <v>0.8288595301977244</v>
      </c>
      <c r="BE41" s="173">
        <f>IF(AL41="","",(AL41/R41)*10)</f>
        <v>0.88247552427172071</v>
      </c>
      <c r="BF41" s="61">
        <f t="shared" si="76"/>
        <v>6.4686466307754487E-2</v>
      </c>
      <c r="BH41" s="105"/>
      <c r="BI41" s="105"/>
    </row>
    <row r="42" spans="1:61" ht="20.100000000000001" customHeight="1">
      <c r="A42" s="121" t="s">
        <v>84</v>
      </c>
      <c r="B42" s="19">
        <f>SUM(B29:B31)</f>
        <v>383486.16999999993</v>
      </c>
      <c r="C42" s="154">
        <f>SUM(C29:C31)</f>
        <v>359736.73</v>
      </c>
      <c r="D42" s="154">
        <f>SUM(D29:D31)</f>
        <v>337710.40999999992</v>
      </c>
      <c r="E42" s="154">
        <f t="shared" ref="E42:Q42" si="86">SUM(E29:E31)</f>
        <v>269354.83</v>
      </c>
      <c r="F42" s="154">
        <f t="shared" si="86"/>
        <v>518885.16000000003</v>
      </c>
      <c r="G42" s="154">
        <f t="shared" si="86"/>
        <v>534367.81999999983</v>
      </c>
      <c r="H42" s="154">
        <f t="shared" si="86"/>
        <v>446495.15</v>
      </c>
      <c r="I42" s="154">
        <f t="shared" si="86"/>
        <v>530104.43999999994</v>
      </c>
      <c r="J42" s="154">
        <f t="shared" si="86"/>
        <v>340089.82</v>
      </c>
      <c r="K42" s="154">
        <f t="shared" si="86"/>
        <v>649570.5</v>
      </c>
      <c r="L42" s="154">
        <f t="shared" si="86"/>
        <v>640253.84</v>
      </c>
      <c r="M42" s="154">
        <f t="shared" si="86"/>
        <v>817451.96000000066</v>
      </c>
      <c r="N42" s="154">
        <f t="shared" si="86"/>
        <v>652011.13999999966</v>
      </c>
      <c r="O42" s="154">
        <f t="shared" ref="O42:P42" si="87">SUM(O29:O31)</f>
        <v>772926.80999999994</v>
      </c>
      <c r="P42" s="154">
        <f t="shared" si="87"/>
        <v>460298.74</v>
      </c>
      <c r="Q42" s="154">
        <f t="shared" si="86"/>
        <v>442030.34999999939</v>
      </c>
      <c r="R42" s="119">
        <f>IF(R31="","",SUM(R29:R31))</f>
        <v>446026.91999999981</v>
      </c>
      <c r="S42" s="61">
        <f t="shared" si="77"/>
        <v>9.0413927459967857E-3</v>
      </c>
      <c r="U42" s="108" t="s">
        <v>84</v>
      </c>
      <c r="V42" s="19">
        <f>SUM(V29:V31)</f>
        <v>17209.863000000001</v>
      </c>
      <c r="W42" s="154">
        <f>SUM(W29:W31)</f>
        <v>15796.161</v>
      </c>
      <c r="X42" s="154">
        <f>SUM(X29:X31)</f>
        <v>16995.894999999997</v>
      </c>
      <c r="Y42" s="154">
        <f t="shared" ref="Y42:AK42" si="88">SUM(Y29:Y31)</f>
        <v>22740.453000000001</v>
      </c>
      <c r="Z42" s="154">
        <f t="shared" si="88"/>
        <v>26284.577999999994</v>
      </c>
      <c r="AA42" s="154">
        <f t="shared" si="88"/>
        <v>26114.18</v>
      </c>
      <c r="AB42" s="154">
        <f t="shared" si="88"/>
        <v>24267.392</v>
      </c>
      <c r="AC42" s="154">
        <f t="shared" si="88"/>
        <v>28921.351000000002</v>
      </c>
      <c r="AD42" s="154">
        <f t="shared" si="88"/>
        <v>27891.383000000002</v>
      </c>
      <c r="AE42" s="154">
        <f t="shared" si="88"/>
        <v>37417.438999999998</v>
      </c>
      <c r="AF42" s="154">
        <f t="shared" si="88"/>
        <v>39515.076000000001</v>
      </c>
      <c r="AG42" s="154">
        <f t="shared" si="88"/>
        <v>41893.952999999994</v>
      </c>
      <c r="AH42" s="154">
        <f t="shared" si="88"/>
        <v>42491.516000000003</v>
      </c>
      <c r="AI42" s="154">
        <f t="shared" ref="AI42:AJ42" si="89">SUM(AI29:AI31)</f>
        <v>50518.161000000007</v>
      </c>
      <c r="AJ42" s="154">
        <f t="shared" si="89"/>
        <v>33193.362000000008</v>
      </c>
      <c r="AK42" s="154">
        <f t="shared" si="88"/>
        <v>35063.377</v>
      </c>
      <c r="AL42" s="119">
        <f>IF(AL31="","",SUM(AL29:AL31))</f>
        <v>36984.285999999993</v>
      </c>
      <c r="AM42" s="61">
        <f t="shared" si="78"/>
        <v>5.4783913141052909E-2</v>
      </c>
      <c r="AO42" s="124">
        <f t="shared" si="81"/>
        <v>0.44877401967325198</v>
      </c>
      <c r="AP42" s="156">
        <f t="shared" si="81"/>
        <v>0.43910336873301764</v>
      </c>
      <c r="AQ42" s="156">
        <f t="shared" ref="AQ42:BC44" si="90">(X42/D42)*10</f>
        <v>0.50326831796508742</v>
      </c>
      <c r="AR42" s="156">
        <f t="shared" si="90"/>
        <v>0.84425636622146327</v>
      </c>
      <c r="AS42" s="156">
        <f t="shared" si="90"/>
        <v>0.50655867668290977</v>
      </c>
      <c r="AT42" s="156">
        <f t="shared" si="90"/>
        <v>0.48869297556129054</v>
      </c>
      <c r="AU42" s="156">
        <f t="shared" si="90"/>
        <v>0.54350852411274786</v>
      </c>
      <c r="AV42" s="156">
        <f t="shared" si="90"/>
        <v>0.54557835810618771</v>
      </c>
      <c r="AW42" s="156">
        <f t="shared" si="90"/>
        <v>0.8201181382024314</v>
      </c>
      <c r="AX42" s="156">
        <f t="shared" si="90"/>
        <v>0.57603353292675696</v>
      </c>
      <c r="AY42" s="156">
        <f t="shared" si="90"/>
        <v>0.61717827416700854</v>
      </c>
      <c r="AZ42" s="156">
        <f t="shared" si="90"/>
        <v>0.51249437336965908</v>
      </c>
      <c r="BA42" s="156">
        <f t="shared" si="90"/>
        <v>0.65169923323702761</v>
      </c>
      <c r="BB42" s="156">
        <f t="shared" si="90"/>
        <v>0.65359566192302232</v>
      </c>
      <c r="BC42" s="156">
        <f t="shared" si="90"/>
        <v>0.72112650145425139</v>
      </c>
      <c r="BD42" s="156">
        <f t="shared" si="75"/>
        <v>0.79323460481842589</v>
      </c>
      <c r="BE42" s="156">
        <f t="shared" si="75"/>
        <v>0.82919403160688177</v>
      </c>
      <c r="BF42" s="61">
        <f t="shared" si="76"/>
        <v>4.5332650101273769E-2</v>
      </c>
      <c r="BH42" s="105"/>
      <c r="BI42" s="105"/>
    </row>
    <row r="43" spans="1:61" ht="20.100000000000001" customHeight="1">
      <c r="A43" s="121" t="s">
        <v>85</v>
      </c>
      <c r="B43" s="19">
        <f>SUM(B32:B34)</f>
        <v>448543.28</v>
      </c>
      <c r="C43" s="154">
        <f>SUM(C32:C34)</f>
        <v>360372.79999999993</v>
      </c>
      <c r="D43" s="154">
        <f>SUM(D32:D34)</f>
        <v>357222.51</v>
      </c>
      <c r="E43" s="154">
        <f t="shared" ref="E43:Q43" si="91">SUM(E32:E34)</f>
        <v>409796.7099999999</v>
      </c>
      <c r="F43" s="154">
        <f t="shared" si="91"/>
        <v>510240.19999999995</v>
      </c>
      <c r="G43" s="154">
        <f t="shared" si="91"/>
        <v>581930.29000000015</v>
      </c>
      <c r="H43" s="154">
        <f t="shared" si="91"/>
        <v>437395.03</v>
      </c>
      <c r="I43" s="154">
        <f t="shared" si="91"/>
        <v>651460.00999999989</v>
      </c>
      <c r="J43" s="154">
        <f t="shared" si="91"/>
        <v>432659.41000000003</v>
      </c>
      <c r="K43" s="154">
        <f t="shared" si="91"/>
        <v>721335.31</v>
      </c>
      <c r="L43" s="154">
        <f t="shared" si="91"/>
        <v>641165.57999999984</v>
      </c>
      <c r="M43" s="154">
        <f t="shared" si="91"/>
        <v>786805.54999999993</v>
      </c>
      <c r="N43" s="154">
        <f t="shared" si="91"/>
        <v>732307.73</v>
      </c>
      <c r="O43" s="154">
        <f t="shared" ref="O43:P43" si="92">SUM(O32:O34)</f>
        <v>856045.70000000054</v>
      </c>
      <c r="P43" s="154">
        <f t="shared" si="92"/>
        <v>486348.98000000051</v>
      </c>
      <c r="Q43" s="154">
        <f t="shared" si="91"/>
        <v>434000.69</v>
      </c>
      <c r="R43" s="119">
        <f>IF(R34="","",SUM(R32:R34))</f>
        <v>379479.90999999968</v>
      </c>
      <c r="S43" s="52">
        <f t="shared" si="77"/>
        <v>-0.12562371732634878</v>
      </c>
      <c r="U43" s="109" t="s">
        <v>85</v>
      </c>
      <c r="V43" s="19">
        <f>SUM(V32:V34)</f>
        <v>20649.732000000004</v>
      </c>
      <c r="W43" s="154">
        <f>SUM(W32:W34)</f>
        <v>16807.051000000003</v>
      </c>
      <c r="X43" s="154">
        <f>SUM(X32:X34)</f>
        <v>19988.995000000003</v>
      </c>
      <c r="Y43" s="154">
        <f t="shared" ref="Y43:AK43" si="93">SUM(Y32:Y34)</f>
        <v>32307.84499999999</v>
      </c>
      <c r="Z43" s="154">
        <f t="shared" si="93"/>
        <v>26348.47</v>
      </c>
      <c r="AA43" s="154">
        <f t="shared" si="93"/>
        <v>29735.684000000008</v>
      </c>
      <c r="AB43" s="154">
        <f t="shared" si="93"/>
        <v>25013.658999999996</v>
      </c>
      <c r="AC43" s="154">
        <f t="shared" si="93"/>
        <v>35963.210000000006</v>
      </c>
      <c r="AD43" s="154">
        <f t="shared" si="93"/>
        <v>36186.675000000003</v>
      </c>
      <c r="AE43" s="154">
        <f t="shared" si="93"/>
        <v>38844.275000000009</v>
      </c>
      <c r="AF43" s="154">
        <f t="shared" si="93"/>
        <v>36822.900999999991</v>
      </c>
      <c r="AG43" s="154">
        <f t="shared" si="93"/>
        <v>41213.95199999999</v>
      </c>
      <c r="AH43" s="154">
        <f t="shared" si="93"/>
        <v>49875.743999999999</v>
      </c>
      <c r="AI43" s="154">
        <f t="shared" ref="AI43:AJ43" si="94">SUM(AI32:AI34)</f>
        <v>54535.866999999984</v>
      </c>
      <c r="AJ43" s="154">
        <f t="shared" si="94"/>
        <v>37781.034</v>
      </c>
      <c r="AK43" s="154">
        <f t="shared" si="93"/>
        <v>36327.634000000005</v>
      </c>
      <c r="AL43" s="119">
        <f>IF(AL34="","",SUM(AL32:AL34))</f>
        <v>35342.471999999994</v>
      </c>
      <c r="AM43" s="52">
        <f t="shared" si="78"/>
        <v>-2.7118804379057854E-2</v>
      </c>
      <c r="AO43" s="125">
        <f t="shared" si="81"/>
        <v>0.46037323310250017</v>
      </c>
      <c r="AP43" s="157">
        <f t="shared" si="81"/>
        <v>0.46637956582738782</v>
      </c>
      <c r="AQ43" s="157">
        <f t="shared" si="90"/>
        <v>0.55956706087754671</v>
      </c>
      <c r="AR43" s="157">
        <f t="shared" si="90"/>
        <v>0.78838712492347729</v>
      </c>
      <c r="AS43" s="157">
        <f t="shared" si="90"/>
        <v>0.51639345547450011</v>
      </c>
      <c r="AT43" s="157">
        <f t="shared" si="90"/>
        <v>0.51098360939417675</v>
      </c>
      <c r="AU43" s="157">
        <f t="shared" si="90"/>
        <v>0.57187798864564132</v>
      </c>
      <c r="AV43" s="157">
        <f t="shared" si="90"/>
        <v>0.55204017818376927</v>
      </c>
      <c r="AW43" s="157">
        <f t="shared" si="90"/>
        <v>0.83637785666097031</v>
      </c>
      <c r="AX43" s="157">
        <f t="shared" si="90"/>
        <v>0.53850510936446472</v>
      </c>
      <c r="AY43" s="157">
        <f t="shared" si="90"/>
        <v>0.57431188055977678</v>
      </c>
      <c r="AZ43" s="157">
        <f t="shared" si="90"/>
        <v>0.5238136919598495</v>
      </c>
      <c r="BA43" s="157">
        <f t="shared" si="90"/>
        <v>0.68107630107905592</v>
      </c>
      <c r="BB43" s="157">
        <f t="shared" si="90"/>
        <v>0.63706723834954082</v>
      </c>
      <c r="BC43" s="157">
        <f t="shared" si="90"/>
        <v>0.77682971597884221</v>
      </c>
      <c r="BD43" s="157">
        <f t="shared" si="75"/>
        <v>0.83704092728516188</v>
      </c>
      <c r="BE43" s="299">
        <f t="shared" ref="BE43:BE45" si="95">IF(AL43="","",(AL43/R43)*10)</f>
        <v>0.93133973811683535</v>
      </c>
      <c r="BF43" s="52">
        <f t="shared" si="76"/>
        <v>0.11265734775660245</v>
      </c>
      <c r="BH43" s="105"/>
      <c r="BI43" s="105"/>
    </row>
    <row r="44" spans="1:61" ht="20.100000000000001" customHeight="1">
      <c r="A44" s="121" t="s">
        <v>86</v>
      </c>
      <c r="B44" s="19">
        <f>SUM(B35:B37)</f>
        <v>510343.31999999995</v>
      </c>
      <c r="C44" s="154">
        <f>SUM(C35:C37)</f>
        <v>488016.22999999986</v>
      </c>
      <c r="D44" s="154">
        <f>SUM(D35:D37)</f>
        <v>317431.6399999999</v>
      </c>
      <c r="E44" s="154">
        <f t="shared" ref="E44:Q44" si="96">SUM(E35:E37)</f>
        <v>430814.19999999995</v>
      </c>
      <c r="F44" s="154">
        <f t="shared" si="96"/>
        <v>682291.91</v>
      </c>
      <c r="G44" s="154">
        <f t="shared" si="96"/>
        <v>625733.66999999993</v>
      </c>
      <c r="H44" s="154">
        <f t="shared" si="96"/>
        <v>458250.33999999968</v>
      </c>
      <c r="I44" s="154">
        <f t="shared" si="96"/>
        <v>516089.50999999983</v>
      </c>
      <c r="J44" s="154">
        <f t="shared" si="96"/>
        <v>514049.36</v>
      </c>
      <c r="K44" s="154">
        <f t="shared" si="96"/>
        <v>823163.40000000037</v>
      </c>
      <c r="L44" s="154">
        <f t="shared" si="96"/>
        <v>765619.61999999988</v>
      </c>
      <c r="M44" s="154">
        <f t="shared" si="96"/>
        <v>683593.1599999998</v>
      </c>
      <c r="N44" s="154">
        <f t="shared" si="96"/>
        <v>751874.42999999959</v>
      </c>
      <c r="O44" s="154">
        <f t="shared" ref="O44:P44" si="97">SUM(O35:O37)</f>
        <v>716018.47000000044</v>
      </c>
      <c r="P44" s="154">
        <f t="shared" si="97"/>
        <v>483669.69999999995</v>
      </c>
      <c r="Q44" s="154">
        <f t="shared" si="96"/>
        <v>471209.42000000004</v>
      </c>
      <c r="R44" s="119" t="str">
        <f>IF(R37="","",SUM(R35:R37))</f>
        <v/>
      </c>
      <c r="S44" s="52" t="str">
        <f t="shared" si="77"/>
        <v/>
      </c>
      <c r="U44" s="109" t="s">
        <v>86</v>
      </c>
      <c r="V44" s="19">
        <f>SUM(V35:V37)</f>
        <v>24758.867999999999</v>
      </c>
      <c r="W44" s="154">
        <f>SUM(W35:W37)</f>
        <v>23547.119999999995</v>
      </c>
      <c r="X44" s="154">
        <f>SUM(X35:X37)</f>
        <v>22716.569999999996</v>
      </c>
      <c r="Y44" s="154">
        <f t="shared" ref="Y44:AK44" si="98">SUM(Y35:Y37)</f>
        <v>32207.47700000001</v>
      </c>
      <c r="Z44" s="154">
        <f t="shared" si="98"/>
        <v>33482.723000000005</v>
      </c>
      <c r="AA44" s="154">
        <f t="shared" si="98"/>
        <v>31539.239999999998</v>
      </c>
      <c r="AB44" s="154">
        <f t="shared" si="98"/>
        <v>26992.701000000008</v>
      </c>
      <c r="AC44" s="154">
        <f t="shared" si="98"/>
        <v>32400.945000000014</v>
      </c>
      <c r="AD44" s="154">
        <f t="shared" si="98"/>
        <v>41484.690999999999</v>
      </c>
      <c r="AE44" s="154">
        <f t="shared" si="98"/>
        <v>42323.071000000004</v>
      </c>
      <c r="AF44" s="154">
        <f t="shared" si="98"/>
        <v>45119.482000000004</v>
      </c>
      <c r="AG44" s="154">
        <f t="shared" si="98"/>
        <v>40657.845000000001</v>
      </c>
      <c r="AH44" s="154">
        <f t="shared" si="98"/>
        <v>52315.772999999994</v>
      </c>
      <c r="AI44" s="154">
        <f t="shared" ref="AI44:AJ44" si="99">SUM(AI35:AI37)</f>
        <v>48936.794000000002</v>
      </c>
      <c r="AJ44" s="154">
        <f t="shared" si="99"/>
        <v>38625.984000000011</v>
      </c>
      <c r="AK44" s="154">
        <f t="shared" si="98"/>
        <v>44313.23000000001</v>
      </c>
      <c r="AL44" s="119" t="str">
        <f>IF(AL37="","",SUM(AL35:AL37))</f>
        <v/>
      </c>
      <c r="AM44" s="52" t="str">
        <f t="shared" si="78"/>
        <v/>
      </c>
      <c r="AO44" s="125">
        <f t="shared" si="81"/>
        <v>0.48514141421504259</v>
      </c>
      <c r="AP44" s="157">
        <f t="shared" si="81"/>
        <v>0.48250690351015585</v>
      </c>
      <c r="AQ44" s="157">
        <f t="shared" si="90"/>
        <v>0.71563660131674345</v>
      </c>
      <c r="AR44" s="157">
        <f t="shared" si="90"/>
        <v>0.74759552958096576</v>
      </c>
      <c r="AS44" s="157">
        <f t="shared" si="90"/>
        <v>0.49073897124179594</v>
      </c>
      <c r="AT44" s="157">
        <f t="shared" si="90"/>
        <v>0.50403616605767754</v>
      </c>
      <c r="AU44" s="157">
        <f t="shared" si="90"/>
        <v>0.58903831909868365</v>
      </c>
      <c r="AV44" s="157">
        <f t="shared" si="90"/>
        <v>0.62781638402222173</v>
      </c>
      <c r="AW44" s="157">
        <f t="shared" si="90"/>
        <v>0.80701765682579585</v>
      </c>
      <c r="AX44" s="157">
        <f t="shared" si="90"/>
        <v>0.5141515159687613</v>
      </c>
      <c r="AY44" s="157">
        <f t="shared" si="90"/>
        <v>0.58931982437963137</v>
      </c>
      <c r="AZ44" s="157">
        <f t="shared" si="90"/>
        <v>0.59476670304893065</v>
      </c>
      <c r="BA44" s="157">
        <f t="shared" si="90"/>
        <v>0.69580465716861817</v>
      </c>
      <c r="BB44" s="157">
        <f t="shared" si="90"/>
        <v>0.68345714601468266</v>
      </c>
      <c r="BC44" s="157">
        <f t="shared" si="90"/>
        <v>0.79860251737911248</v>
      </c>
      <c r="BD44" s="157">
        <f t="shared" si="75"/>
        <v>0.94041477354166669</v>
      </c>
      <c r="BE44" s="299" t="str">
        <f t="shared" si="95"/>
        <v/>
      </c>
      <c r="BF44" s="52" t="str">
        <f t="shared" si="76"/>
        <v/>
      </c>
      <c r="BH44" s="105"/>
      <c r="BI44" s="105"/>
    </row>
    <row r="45" spans="1:61" ht="20.100000000000001" customHeight="1" thickBot="1">
      <c r="A45" s="122" t="s">
        <v>87</v>
      </c>
      <c r="B45" s="21">
        <f>SUM(B38:B40)</f>
        <v>471146.59</v>
      </c>
      <c r="C45" s="155">
        <f>SUM(C38:C40)</f>
        <v>425388.7</v>
      </c>
      <c r="D45" s="155">
        <f>IF(D40="","",SUM(D38:D40))</f>
        <v>280686.82</v>
      </c>
      <c r="E45" s="155">
        <f t="shared" ref="E45:R45" si="100">IF(E40="","",SUM(E38:E40))</f>
        <v>486327.5499999997</v>
      </c>
      <c r="F45" s="155">
        <f t="shared" si="100"/>
        <v>616193.31000000029</v>
      </c>
      <c r="G45" s="155">
        <f t="shared" si="100"/>
        <v>416040.10999999987</v>
      </c>
      <c r="H45" s="155">
        <f t="shared" si="100"/>
        <v>460019.91999999993</v>
      </c>
      <c r="I45" s="155">
        <f t="shared" si="100"/>
        <v>456723.05999999982</v>
      </c>
      <c r="J45" s="155">
        <f t="shared" si="100"/>
        <v>688395.02</v>
      </c>
      <c r="K45" s="155">
        <f t="shared" si="100"/>
        <v>739319.47000000044</v>
      </c>
      <c r="L45" s="155">
        <f t="shared" si="100"/>
        <v>696300.05</v>
      </c>
      <c r="M45" s="155">
        <f t="shared" si="100"/>
        <v>681072.12000000011</v>
      </c>
      <c r="N45" s="155">
        <f t="shared" si="100"/>
        <v>832667.84000000032</v>
      </c>
      <c r="O45" s="155">
        <f t="shared" ref="O45:P45" si="101">IF(O40="","",SUM(O38:O40))</f>
        <v>545444.01999999967</v>
      </c>
      <c r="P45" s="155">
        <f t="shared" si="101"/>
        <v>510846.83999999985</v>
      </c>
      <c r="Q45" s="155">
        <f t="shared" si="100"/>
        <v>513629.82999999978</v>
      </c>
      <c r="R45" s="123" t="str">
        <f t="shared" si="100"/>
        <v/>
      </c>
      <c r="S45" s="55" t="str">
        <f t="shared" si="77"/>
        <v/>
      </c>
      <c r="U45" s="110" t="s">
        <v>87</v>
      </c>
      <c r="V45" s="21">
        <f>SUM(V38:V40)</f>
        <v>25975.465999999993</v>
      </c>
      <c r="W45" s="155">
        <f>SUM(W38:W40)</f>
        <v>24593.887999999999</v>
      </c>
      <c r="X45" s="155">
        <f>IF(X40="","",SUM(X38:X40))</f>
        <v>25647.103000000003</v>
      </c>
      <c r="Y45" s="155">
        <f t="shared" ref="Y45:AL45" si="102">IF(Y40="","",SUM(Y38:Y40))</f>
        <v>34113.160000000003</v>
      </c>
      <c r="Z45" s="155">
        <f t="shared" si="102"/>
        <v>38028.200000000004</v>
      </c>
      <c r="AA45" s="155">
        <f t="shared" si="102"/>
        <v>28182.603000000003</v>
      </c>
      <c r="AB45" s="155">
        <f t="shared" si="102"/>
        <v>32795.233999999997</v>
      </c>
      <c r="AC45" s="155">
        <f t="shared" si="102"/>
        <v>38893.22</v>
      </c>
      <c r="AD45" s="155">
        <f t="shared" si="102"/>
        <v>47841.637999999999</v>
      </c>
      <c r="AE45" s="155">
        <f t="shared" si="102"/>
        <v>49159.677999999985</v>
      </c>
      <c r="AF45" s="155">
        <f t="shared" si="102"/>
        <v>42889.164000000004</v>
      </c>
      <c r="AG45" s="155">
        <f t="shared" si="102"/>
        <v>46697.127000000022</v>
      </c>
      <c r="AH45" s="155">
        <f t="shared" si="102"/>
        <v>57895.481999999989</v>
      </c>
      <c r="AI45" s="155">
        <f t="shared" ref="AI45:AJ45" si="103">IF(AI40="","",SUM(AI38:AI40))</f>
        <v>40894.995000000003</v>
      </c>
      <c r="AJ45" s="155">
        <f t="shared" si="103"/>
        <v>40647.231</v>
      </c>
      <c r="AK45" s="155">
        <f t="shared" si="102"/>
        <v>46783.482000000004</v>
      </c>
      <c r="AL45" s="123" t="str">
        <f t="shared" si="102"/>
        <v/>
      </c>
      <c r="AM45" s="55" t="str">
        <f t="shared" si="78"/>
        <v/>
      </c>
      <c r="AO45" s="126">
        <f t="shared" si="81"/>
        <v>0.5513245039086454</v>
      </c>
      <c r="AP45" s="158">
        <f t="shared" si="81"/>
        <v>0.5781509475921669</v>
      </c>
      <c r="AQ45" s="158">
        <f t="shared" ref="AQ45:BC45" si="104">IF(X40="","",(X45/D45)*10)</f>
        <v>0.91372665805968378</v>
      </c>
      <c r="AR45" s="158">
        <f t="shared" si="104"/>
        <v>0.70144411929778661</v>
      </c>
      <c r="AS45" s="158">
        <f t="shared" si="104"/>
        <v>0.61714723907015456</v>
      </c>
      <c r="AT45" s="158">
        <f t="shared" si="104"/>
        <v>0.67740110442716717</v>
      </c>
      <c r="AU45" s="158">
        <f t="shared" si="104"/>
        <v>0.7129089975060211</v>
      </c>
      <c r="AV45" s="158">
        <f t="shared" si="104"/>
        <v>0.85157119064669118</v>
      </c>
      <c r="AW45" s="158">
        <f t="shared" si="104"/>
        <v>0.69497362139545982</v>
      </c>
      <c r="AX45" s="158">
        <f t="shared" si="104"/>
        <v>0.6649314673127702</v>
      </c>
      <c r="AY45" s="158">
        <f t="shared" si="104"/>
        <v>0.61595807726855689</v>
      </c>
      <c r="AZ45" s="158">
        <f t="shared" si="104"/>
        <v>0.68564144132048765</v>
      </c>
      <c r="BA45" s="158">
        <f t="shared" si="104"/>
        <v>0.69530104585280927</v>
      </c>
      <c r="BB45" s="158">
        <f t="shared" si="104"/>
        <v>0.74975604279243968</v>
      </c>
      <c r="BC45" s="158">
        <f t="shared" si="104"/>
        <v>0.79568332066025915</v>
      </c>
      <c r="BD45" s="158">
        <f t="shared" ref="BD45" si="105">IF(AK40="","",(AK45/Q45)*10)</f>
        <v>0.91084043931015501</v>
      </c>
      <c r="BE45" s="300" t="str">
        <f t="shared" si="95"/>
        <v/>
      </c>
      <c r="BF45" s="55" t="str">
        <f t="shared" si="76"/>
        <v/>
      </c>
      <c r="BH45" s="105"/>
      <c r="BI45" s="105"/>
    </row>
    <row r="46" spans="1:61"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BH46" s="105"/>
      <c r="BI46" s="105"/>
    </row>
    <row r="47" spans="1:61" ht="15.75" thickBot="1">
      <c r="S47" s="205" t="s">
        <v>1</v>
      </c>
      <c r="AM47" s="286">
        <v>1000</v>
      </c>
      <c r="BF47" s="286" t="s">
        <v>46</v>
      </c>
      <c r="BH47" s="105"/>
      <c r="BI47" s="105"/>
    </row>
    <row r="48" spans="1:61" ht="20.100000000000001" customHeight="1">
      <c r="A48" s="466" t="s">
        <v>15</v>
      </c>
      <c r="B48" s="468" t="s">
        <v>70</v>
      </c>
      <c r="C48" s="462"/>
      <c r="D48" s="462"/>
      <c r="E48" s="462"/>
      <c r="F48" s="462"/>
      <c r="G48" s="462"/>
      <c r="H48" s="462"/>
      <c r="I48" s="462"/>
      <c r="J48" s="462"/>
      <c r="K48" s="462"/>
      <c r="L48" s="462"/>
      <c r="M48" s="462"/>
      <c r="N48" s="462"/>
      <c r="O48" s="462"/>
      <c r="P48" s="462"/>
      <c r="Q48" s="462"/>
      <c r="R48" s="463"/>
      <c r="S48" s="471" t="str">
        <f>S26</f>
        <v>D       2026/2025</v>
      </c>
      <c r="U48" s="469" t="s">
        <v>3</v>
      </c>
      <c r="V48" s="461" t="s">
        <v>70</v>
      </c>
      <c r="W48" s="462"/>
      <c r="X48" s="462"/>
      <c r="Y48" s="462"/>
      <c r="Z48" s="462"/>
      <c r="AA48" s="462"/>
      <c r="AB48" s="462"/>
      <c r="AC48" s="462"/>
      <c r="AD48" s="462"/>
      <c r="AE48" s="462"/>
      <c r="AF48" s="462"/>
      <c r="AG48" s="462"/>
      <c r="AH48" s="462"/>
      <c r="AI48" s="462"/>
      <c r="AJ48" s="462"/>
      <c r="AK48" s="462"/>
      <c r="AL48" s="463"/>
      <c r="AM48" s="471" t="str">
        <f>S48</f>
        <v>D       2026/2025</v>
      </c>
      <c r="AO48" s="461" t="s">
        <v>70</v>
      </c>
      <c r="AP48" s="462"/>
      <c r="AQ48" s="462"/>
      <c r="AR48" s="462"/>
      <c r="AS48" s="462"/>
      <c r="AT48" s="462"/>
      <c r="AU48" s="462"/>
      <c r="AV48" s="462"/>
      <c r="AW48" s="462"/>
      <c r="AX48" s="462"/>
      <c r="AY48" s="462"/>
      <c r="AZ48" s="462"/>
      <c r="BA48" s="462"/>
      <c r="BB48" s="462"/>
      <c r="BC48" s="462"/>
      <c r="BD48" s="462"/>
      <c r="BE48" s="463"/>
      <c r="BF48" s="471" t="str">
        <f>AM48</f>
        <v>D       2026/2025</v>
      </c>
      <c r="BH48" s="105"/>
      <c r="BI48" s="105"/>
    </row>
    <row r="49" spans="1:61" ht="20.100000000000001" customHeight="1" thickBot="1">
      <c r="A49" s="467"/>
      <c r="B49" s="99">
        <v>2010</v>
      </c>
      <c r="C49" s="135">
        <v>2011</v>
      </c>
      <c r="D49" s="135">
        <v>2012</v>
      </c>
      <c r="E49" s="135">
        <v>2013</v>
      </c>
      <c r="F49" s="135">
        <v>2014</v>
      </c>
      <c r="G49" s="135">
        <v>2015</v>
      </c>
      <c r="H49" s="135">
        <v>2016</v>
      </c>
      <c r="I49" s="135">
        <v>2017</v>
      </c>
      <c r="J49" s="135">
        <v>2018</v>
      </c>
      <c r="K49" s="135">
        <v>2019</v>
      </c>
      <c r="L49" s="135">
        <v>2020</v>
      </c>
      <c r="M49" s="135">
        <v>2021</v>
      </c>
      <c r="N49" s="135">
        <v>2022</v>
      </c>
      <c r="O49" s="135">
        <v>2023</v>
      </c>
      <c r="P49" s="135">
        <v>2024</v>
      </c>
      <c r="Q49" s="135">
        <v>2025</v>
      </c>
      <c r="R49" s="133">
        <v>2026</v>
      </c>
      <c r="S49" s="472"/>
      <c r="U49" s="470"/>
      <c r="V49" s="25">
        <v>2010</v>
      </c>
      <c r="W49" s="135">
        <v>2011</v>
      </c>
      <c r="X49" s="135">
        <v>2012</v>
      </c>
      <c r="Y49" s="135">
        <v>2013</v>
      </c>
      <c r="Z49" s="135">
        <v>2014</v>
      </c>
      <c r="AA49" s="135">
        <v>2015</v>
      </c>
      <c r="AB49" s="135">
        <v>2016</v>
      </c>
      <c r="AC49" s="135">
        <v>2017</v>
      </c>
      <c r="AD49" s="135">
        <v>2018</v>
      </c>
      <c r="AE49" s="135">
        <v>2019</v>
      </c>
      <c r="AF49" s="135">
        <v>2020</v>
      </c>
      <c r="AG49" s="135">
        <v>2021</v>
      </c>
      <c r="AH49" s="135">
        <v>2022</v>
      </c>
      <c r="AI49" s="135">
        <v>2023</v>
      </c>
      <c r="AJ49" s="135">
        <v>2024</v>
      </c>
      <c r="AK49" s="135">
        <v>2025</v>
      </c>
      <c r="AL49" s="133">
        <v>2026</v>
      </c>
      <c r="AM49" s="472"/>
      <c r="AO49" s="25">
        <v>2010</v>
      </c>
      <c r="AP49" s="135">
        <v>2011</v>
      </c>
      <c r="AQ49" s="135">
        <v>2012</v>
      </c>
      <c r="AR49" s="135">
        <v>2013</v>
      </c>
      <c r="AS49" s="135">
        <v>2014</v>
      </c>
      <c r="AT49" s="135">
        <v>2015</v>
      </c>
      <c r="AU49" s="135">
        <v>2016</v>
      </c>
      <c r="AV49" s="135">
        <v>2017</v>
      </c>
      <c r="AW49" s="262">
        <v>2018</v>
      </c>
      <c r="AX49" s="135">
        <v>2019</v>
      </c>
      <c r="AY49" s="135">
        <v>2020</v>
      </c>
      <c r="AZ49" s="135">
        <v>2021</v>
      </c>
      <c r="BA49" s="135">
        <v>2022</v>
      </c>
      <c r="BB49" s="135">
        <v>2023</v>
      </c>
      <c r="BC49" s="176">
        <v>2024</v>
      </c>
      <c r="BD49" s="135">
        <v>2025</v>
      </c>
      <c r="BE49" s="263">
        <v>2026</v>
      </c>
      <c r="BF49" s="472"/>
      <c r="BH49" s="105"/>
      <c r="BI49" s="105"/>
    </row>
    <row r="50" spans="1:61" ht="3" customHeight="1" thickBot="1">
      <c r="A50" s="288" t="s">
        <v>89</v>
      </c>
      <c r="B50" s="290"/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90"/>
      <c r="N50" s="290"/>
      <c r="O50" s="290"/>
      <c r="P50" s="290"/>
      <c r="Q50" s="290"/>
      <c r="R50" s="290"/>
      <c r="S50" s="291"/>
      <c r="U50" s="288"/>
      <c r="V50" s="290">
        <v>2010</v>
      </c>
      <c r="W50" s="290">
        <v>2011</v>
      </c>
      <c r="X50" s="290">
        <v>2012</v>
      </c>
      <c r="Y50" s="290"/>
      <c r="Z50" s="290"/>
      <c r="AA50" s="290"/>
      <c r="AB50" s="290"/>
      <c r="AC50" s="290"/>
      <c r="AD50" s="290"/>
      <c r="AE50" s="290"/>
      <c r="AF50" s="290"/>
      <c r="AG50" s="290"/>
      <c r="AH50" s="290"/>
      <c r="AI50" s="290"/>
      <c r="AJ50" s="290"/>
      <c r="AK50" s="290"/>
      <c r="AL50" s="290"/>
      <c r="AM50" s="291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9"/>
      <c r="BH50" s="105"/>
      <c r="BI50" s="105"/>
    </row>
    <row r="51" spans="1:61" ht="20.100000000000001" customHeight="1">
      <c r="A51" s="120" t="s">
        <v>72</v>
      </c>
      <c r="B51" s="39">
        <v>95.28</v>
      </c>
      <c r="C51" s="153">
        <v>512.16999999999996</v>
      </c>
      <c r="D51" s="153">
        <v>329.39</v>
      </c>
      <c r="E51" s="153">
        <v>1097.1199999999999</v>
      </c>
      <c r="F51" s="153">
        <v>359.98</v>
      </c>
      <c r="G51" s="153">
        <v>186.74000000000004</v>
      </c>
      <c r="H51" s="153">
        <v>103.10999999999999</v>
      </c>
      <c r="I51" s="153">
        <v>197.02</v>
      </c>
      <c r="J51" s="153">
        <v>149.85</v>
      </c>
      <c r="K51" s="153">
        <v>70.15000000000002</v>
      </c>
      <c r="L51" s="153">
        <v>335.65</v>
      </c>
      <c r="M51" s="153">
        <v>46</v>
      </c>
      <c r="N51" s="153">
        <v>160.4800000000001</v>
      </c>
      <c r="O51" s="153">
        <v>206.79000000000011</v>
      </c>
      <c r="P51" s="153">
        <v>203.97000000000008</v>
      </c>
      <c r="Q51" s="153">
        <v>108.91000000000004</v>
      </c>
      <c r="R51" s="112">
        <v>358.78</v>
      </c>
      <c r="S51" s="61">
        <f>(R51-Q51)/Q51</f>
        <v>2.2942796804701118</v>
      </c>
      <c r="U51" s="109" t="s">
        <v>72</v>
      </c>
      <c r="V51" s="39">
        <v>29.815000000000005</v>
      </c>
      <c r="W51" s="153">
        <v>149.20400000000001</v>
      </c>
      <c r="X51" s="153">
        <v>122.17799999999998</v>
      </c>
      <c r="Y51" s="153">
        <v>109.56100000000001</v>
      </c>
      <c r="Z51" s="153">
        <v>97.120999999999995</v>
      </c>
      <c r="AA51" s="153">
        <v>99.907999999999987</v>
      </c>
      <c r="AB51" s="153">
        <v>68.53</v>
      </c>
      <c r="AC51" s="153">
        <v>118.282</v>
      </c>
      <c r="AD51" s="153">
        <v>104.797</v>
      </c>
      <c r="AE51" s="153">
        <v>234.49399999999994</v>
      </c>
      <c r="AF51" s="153">
        <v>210.21299999999997</v>
      </c>
      <c r="AG51" s="153">
        <v>40.800000000000004</v>
      </c>
      <c r="AH51" s="153">
        <v>115.21899999999997</v>
      </c>
      <c r="AI51" s="153">
        <v>180.49199999999996</v>
      </c>
      <c r="AJ51" s="153">
        <v>257.79999999999995</v>
      </c>
      <c r="AK51" s="153">
        <v>323.541</v>
      </c>
      <c r="AL51" s="112">
        <v>171.14100000000005</v>
      </c>
      <c r="AM51" s="61">
        <f>IF(AL51="","",(AL51-AK51)/AK51)</f>
        <v>-0.47103767374150401</v>
      </c>
      <c r="AO51" s="124">
        <f t="shared" ref="AO51:AO60" si="106">(V51/B51)*10</f>
        <v>3.1291981528127626</v>
      </c>
      <c r="AP51" s="156">
        <f t="shared" ref="AP51:AP60" si="107">(W51/C51)*10</f>
        <v>2.9131733604076775</v>
      </c>
      <c r="AQ51" s="156">
        <f t="shared" ref="AQ51:AQ60" si="108">(X51/D51)*10</f>
        <v>3.7092200734691394</v>
      </c>
      <c r="AR51" s="156">
        <f t="shared" ref="AR51:AR60" si="109">(Y51/E51)*10</f>
        <v>0.99862366924310941</v>
      </c>
      <c r="AS51" s="156">
        <f t="shared" ref="AS51:AS60" si="110">(Z51/F51)*10</f>
        <v>2.6979554419689982</v>
      </c>
      <c r="AT51" s="156">
        <f t="shared" ref="AT51:AT60" si="111">(AA51/G51)*10</f>
        <v>5.3501124558209252</v>
      </c>
      <c r="AU51" s="156">
        <f t="shared" ref="AU51:AU60" si="112">(AB51/H51)*10</f>
        <v>6.6463000678886637</v>
      </c>
      <c r="AV51" s="156">
        <f t="shared" ref="AV51:AV60" si="113">(AC51/I51)*10</f>
        <v>6.0035529387879389</v>
      </c>
      <c r="AW51" s="156">
        <f t="shared" ref="AW51:AW60" si="114">(AD51/J51)*10</f>
        <v>6.99346012679346</v>
      </c>
      <c r="AX51" s="156">
        <f t="shared" ref="AX51:AX60" si="115">(AE51/K51)*10</f>
        <v>33.427512473271541</v>
      </c>
      <c r="AY51" s="156">
        <f t="shared" ref="AY51:AY60" si="116">(AF51/L51)*10</f>
        <v>6.2628631014449567</v>
      </c>
      <c r="AZ51" s="156">
        <f t="shared" ref="AZ51:AZ60" si="117">(AG51/M51)*10</f>
        <v>8.8695652173913047</v>
      </c>
      <c r="BA51" s="156">
        <f t="shared" ref="BA51:BA60" si="118">(AH51/N51)*10</f>
        <v>7.1796485543369828</v>
      </c>
      <c r="BB51" s="156">
        <f t="shared" ref="BB51:BB60" si="119">(AI51/O51)*10</f>
        <v>8.7282750616567473</v>
      </c>
      <c r="BC51" s="156">
        <f t="shared" ref="BC51:BD60" si="120">(AJ51/P51)*10</f>
        <v>12.639113595136532</v>
      </c>
      <c r="BD51" s="156">
        <f t="shared" si="120"/>
        <v>29.707189422458899</v>
      </c>
      <c r="BE51" s="156">
        <f>(AL51/R51)*10</f>
        <v>4.770081944367023</v>
      </c>
      <c r="BF51" s="61">
        <f t="shared" ref="BF51:BF67" si="121">IF(BE51="","",(BE51-BD51)/BD51)</f>
        <v>-0.83943004918665243</v>
      </c>
      <c r="BH51" s="105"/>
      <c r="BI51" s="105"/>
    </row>
    <row r="52" spans="1:61" ht="20.100000000000001" customHeight="1">
      <c r="A52" s="121" t="s">
        <v>73</v>
      </c>
      <c r="B52" s="19">
        <v>321.11</v>
      </c>
      <c r="C52" s="154">
        <v>100.60000000000001</v>
      </c>
      <c r="D52" s="154">
        <v>100.41000000000001</v>
      </c>
      <c r="E52" s="154">
        <v>382.40000000000003</v>
      </c>
      <c r="F52" s="154">
        <v>109.25</v>
      </c>
      <c r="G52" s="154">
        <v>49.88</v>
      </c>
      <c r="H52" s="154">
        <v>109.05999999999999</v>
      </c>
      <c r="I52" s="154">
        <v>459.19</v>
      </c>
      <c r="J52" s="154">
        <v>210.03</v>
      </c>
      <c r="K52" s="154">
        <v>217.20000000000002</v>
      </c>
      <c r="L52" s="154">
        <v>194.14</v>
      </c>
      <c r="M52" s="154">
        <v>91.45</v>
      </c>
      <c r="N52" s="154">
        <v>358.54999999999973</v>
      </c>
      <c r="O52" s="154">
        <v>568.10999999999979</v>
      </c>
      <c r="P52" s="154">
        <v>49.39</v>
      </c>
      <c r="Q52" s="154">
        <v>182.68000000000009</v>
      </c>
      <c r="R52" s="119">
        <v>840.11999999999978</v>
      </c>
      <c r="S52" s="52">
        <f>(R52-Q52)/Q52</f>
        <v>3.5988613969783194</v>
      </c>
      <c r="U52" s="109" t="s">
        <v>73</v>
      </c>
      <c r="V52" s="19">
        <v>106.98100000000001</v>
      </c>
      <c r="W52" s="154">
        <v>32.087000000000003</v>
      </c>
      <c r="X52" s="154">
        <v>68.099000000000004</v>
      </c>
      <c r="Y52" s="154">
        <v>95.572999999999993</v>
      </c>
      <c r="Z52" s="154">
        <v>79.214999999999989</v>
      </c>
      <c r="AA52" s="154">
        <v>14.875999999999999</v>
      </c>
      <c r="AB52" s="154">
        <v>102.047</v>
      </c>
      <c r="AC52" s="154">
        <v>223.39400000000003</v>
      </c>
      <c r="AD52" s="154">
        <v>153.98099999999999</v>
      </c>
      <c r="AE52" s="154">
        <v>117.78500000000003</v>
      </c>
      <c r="AF52" s="154">
        <v>729.51499999999999</v>
      </c>
      <c r="AG52" s="154">
        <v>150.46800000000002</v>
      </c>
      <c r="AH52" s="154">
        <v>405.61700000000002</v>
      </c>
      <c r="AI52" s="154">
        <v>458.54100000000022</v>
      </c>
      <c r="AJ52" s="154">
        <v>72.682999999999993</v>
      </c>
      <c r="AK52" s="154">
        <v>145.39400000000003</v>
      </c>
      <c r="AL52" s="119">
        <v>372.56400000000008</v>
      </c>
      <c r="AM52" s="52">
        <f t="shared" ref="AM52:AM65" si="122">IF(AL52="","",(AL52-AK52)/AK52)</f>
        <v>1.5624441173638526</v>
      </c>
      <c r="AO52" s="125">
        <f t="shared" si="106"/>
        <v>3.3315997633209804</v>
      </c>
      <c r="AP52" s="157">
        <f t="shared" si="107"/>
        <v>3.1895626242544735</v>
      </c>
      <c r="AQ52" s="157">
        <f t="shared" si="108"/>
        <v>6.7820934169903389</v>
      </c>
      <c r="AR52" s="157">
        <f t="shared" si="109"/>
        <v>2.4992939330543926</v>
      </c>
      <c r="AS52" s="157">
        <f t="shared" si="110"/>
        <v>7.2508009153318067</v>
      </c>
      <c r="AT52" s="157">
        <f t="shared" si="111"/>
        <v>2.9823576583801121</v>
      </c>
      <c r="AU52" s="157">
        <f t="shared" si="112"/>
        <v>9.3569594718503577</v>
      </c>
      <c r="AV52" s="157">
        <f t="shared" si="113"/>
        <v>4.8649578605805885</v>
      </c>
      <c r="AW52" s="157">
        <f t="shared" si="114"/>
        <v>7.3313812312526778</v>
      </c>
      <c r="AX52" s="157">
        <f t="shared" si="115"/>
        <v>5.4228821362799273</v>
      </c>
      <c r="AY52" s="157">
        <f t="shared" si="116"/>
        <v>37.576748738024108</v>
      </c>
      <c r="AZ52" s="157">
        <f t="shared" si="117"/>
        <v>16.45358119190815</v>
      </c>
      <c r="BA52" s="157">
        <f t="shared" si="118"/>
        <v>11.312703946450993</v>
      </c>
      <c r="BB52" s="157">
        <f t="shared" si="119"/>
        <v>8.0713418176057523</v>
      </c>
      <c r="BC52" s="157">
        <f t="shared" si="120"/>
        <v>14.716136869811701</v>
      </c>
      <c r="BD52" s="157">
        <f t="shared" si="120"/>
        <v>7.9589446025837507</v>
      </c>
      <c r="BE52" s="299">
        <f>IF(AL52="","",(AL52/R52)*10)</f>
        <v>4.4346521925439237</v>
      </c>
      <c r="BF52" s="52">
        <f t="shared" si="121"/>
        <v>-0.44280901375990467</v>
      </c>
      <c r="BH52" s="105"/>
      <c r="BI52" s="105"/>
    </row>
    <row r="53" spans="1:61" ht="20.100000000000001" customHeight="1">
      <c r="A53" s="121" t="s">
        <v>74</v>
      </c>
      <c r="B53" s="19">
        <v>94.44</v>
      </c>
      <c r="C53" s="154">
        <v>412.02000000000004</v>
      </c>
      <c r="D53" s="154">
        <v>20.839999999999996</v>
      </c>
      <c r="E53" s="154">
        <v>99.119999999999976</v>
      </c>
      <c r="F53" s="154">
        <v>153.96</v>
      </c>
      <c r="G53" s="154">
        <v>19.999999999999996</v>
      </c>
      <c r="H53" s="154">
        <v>65.94</v>
      </c>
      <c r="I53" s="154">
        <v>25.840000000000003</v>
      </c>
      <c r="J53" s="154">
        <v>3.52</v>
      </c>
      <c r="K53" s="154">
        <v>37.489999999999995</v>
      </c>
      <c r="L53" s="154">
        <v>136.80000000000004</v>
      </c>
      <c r="M53" s="154">
        <v>285.66999999999996</v>
      </c>
      <c r="N53" s="154">
        <v>99.779999999999973</v>
      </c>
      <c r="O53" s="154">
        <v>121.94999999999999</v>
      </c>
      <c r="P53" s="154">
        <v>156.97000000000008</v>
      </c>
      <c r="Q53" s="154">
        <v>55.300000000000004</v>
      </c>
      <c r="R53" s="119">
        <v>1470.92</v>
      </c>
      <c r="S53" s="52">
        <f t="shared" ref="S53:S67" si="123">IF(R53="","",(R53-Q53)/Q53)</f>
        <v>25.59891500904159</v>
      </c>
      <c r="U53" s="109" t="s">
        <v>74</v>
      </c>
      <c r="V53" s="19">
        <v>39.945</v>
      </c>
      <c r="W53" s="154">
        <v>210.15600000000001</v>
      </c>
      <c r="X53" s="154">
        <v>21.706999999999997</v>
      </c>
      <c r="Y53" s="154">
        <v>27.781999999999996</v>
      </c>
      <c r="Z53" s="154">
        <v>90.24</v>
      </c>
      <c r="AA53" s="154">
        <v>14.796000000000001</v>
      </c>
      <c r="AB53" s="154">
        <v>59.37299999999999</v>
      </c>
      <c r="AC53" s="154">
        <v>51.395000000000003</v>
      </c>
      <c r="AD53" s="154">
        <v>48.673000000000002</v>
      </c>
      <c r="AE53" s="154">
        <v>73.152999999999977</v>
      </c>
      <c r="AF53" s="154">
        <v>92.289999999999978</v>
      </c>
      <c r="AG53" s="154">
        <v>189.25800000000004</v>
      </c>
      <c r="AH53" s="154">
        <v>111.53900000000003</v>
      </c>
      <c r="AI53" s="154">
        <v>263.25999999999993</v>
      </c>
      <c r="AJ53" s="154">
        <v>307.31999999999994</v>
      </c>
      <c r="AK53" s="154">
        <v>168.22900000000004</v>
      </c>
      <c r="AL53" s="119">
        <v>404.41</v>
      </c>
      <c r="AM53" s="52">
        <f t="shared" si="122"/>
        <v>1.40392560141236</v>
      </c>
      <c r="AO53" s="125">
        <f t="shared" si="106"/>
        <v>4.2296696315120714</v>
      </c>
      <c r="AP53" s="157">
        <f t="shared" si="107"/>
        <v>5.1006261831949908</v>
      </c>
      <c r="AQ53" s="157">
        <f t="shared" si="108"/>
        <v>10.416026871401151</v>
      </c>
      <c r="AR53" s="157">
        <f t="shared" si="109"/>
        <v>2.8028652138821637</v>
      </c>
      <c r="AS53" s="157">
        <f t="shared" si="110"/>
        <v>5.8612626656274349</v>
      </c>
      <c r="AT53" s="157">
        <f t="shared" si="111"/>
        <v>7.3980000000000024</v>
      </c>
      <c r="AU53" s="157">
        <f t="shared" si="112"/>
        <v>9.0040946314831647</v>
      </c>
      <c r="AV53" s="157">
        <f t="shared" si="113"/>
        <v>19.889705882352938</v>
      </c>
      <c r="AW53" s="157">
        <f t="shared" si="114"/>
        <v>138.27556818181819</v>
      </c>
      <c r="AX53" s="157">
        <f t="shared" si="115"/>
        <v>19.512670045345423</v>
      </c>
      <c r="AY53" s="157">
        <f t="shared" si="116"/>
        <v>6.7463450292397624</v>
      </c>
      <c r="AZ53" s="157">
        <f t="shared" si="117"/>
        <v>6.6250568838169945</v>
      </c>
      <c r="BA53" s="157">
        <f t="shared" si="118"/>
        <v>11.178492683904595</v>
      </c>
      <c r="BB53" s="157">
        <f t="shared" si="119"/>
        <v>21.58753587535875</v>
      </c>
      <c r="BC53" s="157">
        <f t="shared" si="120"/>
        <v>19.578263362425929</v>
      </c>
      <c r="BD53" s="157">
        <f t="shared" si="120"/>
        <v>30.421157323688973</v>
      </c>
      <c r="BE53" s="299">
        <f t="shared" ref="BE53:BE63" si="124">IF(AL53="","",(AL53/R53)*10)</f>
        <v>2.7493677426372609</v>
      </c>
      <c r="BF53" s="52">
        <f t="shared" si="121"/>
        <v>-0.90962317069718035</v>
      </c>
      <c r="BH53" s="105"/>
      <c r="BI53" s="105"/>
    </row>
    <row r="54" spans="1:61" ht="20.100000000000001" customHeight="1">
      <c r="A54" s="121" t="s">
        <v>75</v>
      </c>
      <c r="B54" s="19">
        <v>449.70000000000005</v>
      </c>
      <c r="C54" s="154">
        <v>201.03000000000003</v>
      </c>
      <c r="D54" s="154">
        <v>32.190000000000005</v>
      </c>
      <c r="E54" s="154">
        <v>433.89999999999986</v>
      </c>
      <c r="F54" s="154">
        <v>116.07000000000001</v>
      </c>
      <c r="G54" s="154">
        <v>102.54</v>
      </c>
      <c r="H54" s="154">
        <v>105.56000000000002</v>
      </c>
      <c r="I54" s="154">
        <v>10.379999999999999</v>
      </c>
      <c r="J54" s="154">
        <v>20.22</v>
      </c>
      <c r="K54" s="154">
        <v>269.05999999999989</v>
      </c>
      <c r="L54" s="154">
        <v>11.549999999999999</v>
      </c>
      <c r="M54" s="154">
        <v>228.90000000000006</v>
      </c>
      <c r="N54" s="154">
        <v>81.14</v>
      </c>
      <c r="O54" s="154">
        <v>255.97000000000011</v>
      </c>
      <c r="P54" s="154">
        <v>18.09</v>
      </c>
      <c r="Q54" s="154">
        <v>155.28000000000003</v>
      </c>
      <c r="R54" s="119">
        <v>2784.0700000000033</v>
      </c>
      <c r="S54" s="52">
        <f t="shared" si="123"/>
        <v>16.929353426069053</v>
      </c>
      <c r="U54" s="109" t="s">
        <v>75</v>
      </c>
      <c r="V54" s="19">
        <v>85.614000000000019</v>
      </c>
      <c r="W54" s="154">
        <v>92.996999999999986</v>
      </c>
      <c r="X54" s="154">
        <v>30.552</v>
      </c>
      <c r="Y54" s="154">
        <v>154.78400000000005</v>
      </c>
      <c r="Z54" s="154">
        <v>82.786999999999978</v>
      </c>
      <c r="AA54" s="154">
        <v>74.756</v>
      </c>
      <c r="AB54" s="154">
        <v>80.057000000000002</v>
      </c>
      <c r="AC54" s="154">
        <v>55.018000000000008</v>
      </c>
      <c r="AD54" s="154">
        <v>24.623000000000001</v>
      </c>
      <c r="AE54" s="154">
        <v>122.39999999999998</v>
      </c>
      <c r="AF54" s="154">
        <v>30.440999999999995</v>
      </c>
      <c r="AG54" s="154">
        <v>199.78800000000004</v>
      </c>
      <c r="AH54" s="154">
        <v>163.68800000000005</v>
      </c>
      <c r="AI54" s="154">
        <v>230.74799999999999</v>
      </c>
      <c r="AJ54" s="154">
        <v>76.34099999999998</v>
      </c>
      <c r="AK54" s="154">
        <v>243.74800000000002</v>
      </c>
      <c r="AL54" s="119">
        <v>237.68199999999993</v>
      </c>
      <c r="AM54" s="52">
        <f t="shared" si="122"/>
        <v>-2.4886358041912499E-2</v>
      </c>
      <c r="AO54" s="125">
        <f t="shared" si="106"/>
        <v>1.9038025350233492</v>
      </c>
      <c r="AP54" s="157">
        <f t="shared" si="107"/>
        <v>4.6260259662736889</v>
      </c>
      <c r="AQ54" s="157">
        <f t="shared" si="108"/>
        <v>9.4911463187325236</v>
      </c>
      <c r="AR54" s="157">
        <f t="shared" si="109"/>
        <v>3.5672735653376373</v>
      </c>
      <c r="AS54" s="157">
        <f t="shared" si="110"/>
        <v>7.1325062462307205</v>
      </c>
      <c r="AT54" s="157">
        <f t="shared" si="111"/>
        <v>7.2904232494636236</v>
      </c>
      <c r="AU54" s="157">
        <f t="shared" si="112"/>
        <v>7.5840280409245917</v>
      </c>
      <c r="AV54" s="157">
        <f t="shared" si="113"/>
        <v>53.003853564547221</v>
      </c>
      <c r="AW54" s="157">
        <f t="shared" si="114"/>
        <v>12.177546983184966</v>
      </c>
      <c r="AX54" s="157">
        <f t="shared" si="115"/>
        <v>4.5491711885824735</v>
      </c>
      <c r="AY54" s="157">
        <f t="shared" si="116"/>
        <v>26.355844155844153</v>
      </c>
      <c r="AZ54" s="157">
        <f t="shared" si="117"/>
        <v>8.7281782437745736</v>
      </c>
      <c r="BA54" s="157">
        <f t="shared" si="118"/>
        <v>20.173527236874541</v>
      </c>
      <c r="BB54" s="157">
        <f t="shared" si="119"/>
        <v>9.0146501543149551</v>
      </c>
      <c r="BC54" s="157">
        <f t="shared" si="120"/>
        <v>42.200663349917072</v>
      </c>
      <c r="BD54" s="157">
        <f t="shared" si="120"/>
        <v>15.6973209685729</v>
      </c>
      <c r="BE54" s="299">
        <f t="shared" si="124"/>
        <v>0.85372135039707919</v>
      </c>
      <c r="BF54" s="52">
        <f t="shared" si="121"/>
        <v>-0.94561356347963532</v>
      </c>
      <c r="BH54" s="105"/>
      <c r="BI54" s="105"/>
    </row>
    <row r="55" spans="1:61" ht="20.100000000000001" customHeight="1">
      <c r="A55" s="121" t="s">
        <v>76</v>
      </c>
      <c r="B55" s="19">
        <v>115.13000000000001</v>
      </c>
      <c r="C55" s="154">
        <v>87.89</v>
      </c>
      <c r="D55" s="154">
        <v>385.15999999999991</v>
      </c>
      <c r="E55" s="154">
        <v>4.24</v>
      </c>
      <c r="F55" s="154">
        <v>1094.3</v>
      </c>
      <c r="G55" s="154">
        <v>355.73999999999995</v>
      </c>
      <c r="H55" s="154">
        <v>257.62</v>
      </c>
      <c r="I55" s="154">
        <v>23.620000000000005</v>
      </c>
      <c r="J55" s="154">
        <v>291.12</v>
      </c>
      <c r="K55" s="154">
        <v>420.21999999999991</v>
      </c>
      <c r="L55" s="154">
        <v>106.44999999999997</v>
      </c>
      <c r="M55" s="154">
        <v>276.82999999999993</v>
      </c>
      <c r="N55" s="154">
        <v>511.11999999999989</v>
      </c>
      <c r="O55" s="154">
        <v>113.96999999999998</v>
      </c>
      <c r="P55" s="154">
        <v>68.369999999999976</v>
      </c>
      <c r="Q55" s="154">
        <v>612.58999999999992</v>
      </c>
      <c r="R55" s="119">
        <v>1795.77</v>
      </c>
      <c r="S55" s="52">
        <f t="shared" si="123"/>
        <v>1.9314386457500126</v>
      </c>
      <c r="U55" s="109" t="s">
        <v>76</v>
      </c>
      <c r="V55" s="19">
        <v>36.316000000000003</v>
      </c>
      <c r="W55" s="154">
        <v>16.928000000000001</v>
      </c>
      <c r="X55" s="154">
        <v>146.25000000000003</v>
      </c>
      <c r="Y55" s="154">
        <v>10.174000000000001</v>
      </c>
      <c r="Z55" s="154">
        <v>189.64499999999995</v>
      </c>
      <c r="AA55" s="154">
        <v>141.92499999999998</v>
      </c>
      <c r="AB55" s="154">
        <v>147.154</v>
      </c>
      <c r="AC55" s="154">
        <v>82.36399999999999</v>
      </c>
      <c r="AD55" s="154">
        <v>196.86600000000001</v>
      </c>
      <c r="AE55" s="154">
        <v>168.61099999999996</v>
      </c>
      <c r="AF55" s="154">
        <v>50.588999999999999</v>
      </c>
      <c r="AG55" s="154">
        <v>769.01500000000044</v>
      </c>
      <c r="AH55" s="154">
        <v>338.37599999999992</v>
      </c>
      <c r="AI55" s="154">
        <v>278.40999999999997</v>
      </c>
      <c r="AJ55" s="154">
        <v>147.01199999999997</v>
      </c>
      <c r="AK55" s="154">
        <v>377.59100000000007</v>
      </c>
      <c r="AL55" s="119">
        <v>326.16200000000009</v>
      </c>
      <c r="AM55" s="52">
        <f t="shared" si="122"/>
        <v>-0.13620292856556424</v>
      </c>
      <c r="AO55" s="125">
        <f t="shared" si="106"/>
        <v>3.1543472596195605</v>
      </c>
      <c r="AP55" s="157">
        <f t="shared" si="107"/>
        <v>1.9260439185345319</v>
      </c>
      <c r="AQ55" s="157">
        <f t="shared" si="108"/>
        <v>3.7971232734448042</v>
      </c>
      <c r="AR55" s="157">
        <f t="shared" si="109"/>
        <v>23.995283018867926</v>
      </c>
      <c r="AS55" s="157">
        <f t="shared" si="110"/>
        <v>1.7330256785159459</v>
      </c>
      <c r="AT55" s="157">
        <f t="shared" si="111"/>
        <v>3.9895710350255804</v>
      </c>
      <c r="AU55" s="157">
        <f t="shared" si="112"/>
        <v>5.7120565173511375</v>
      </c>
      <c r="AV55" s="157">
        <f t="shared" si="113"/>
        <v>34.870448772226915</v>
      </c>
      <c r="AW55" s="157">
        <f t="shared" si="114"/>
        <v>6.7623660346248968</v>
      </c>
      <c r="AX55" s="157">
        <f t="shared" si="115"/>
        <v>4.0124458616914946</v>
      </c>
      <c r="AY55" s="157">
        <f t="shared" si="116"/>
        <v>4.7523720056364498</v>
      </c>
      <c r="AZ55" s="157">
        <f t="shared" si="117"/>
        <v>27.779323050247466</v>
      </c>
      <c r="BA55" s="157">
        <f t="shared" si="118"/>
        <v>6.6202848646110501</v>
      </c>
      <c r="BB55" s="157">
        <f t="shared" si="119"/>
        <v>24.428358339914013</v>
      </c>
      <c r="BC55" s="157">
        <f t="shared" si="120"/>
        <v>21.502413339183857</v>
      </c>
      <c r="BD55" s="157">
        <f t="shared" si="120"/>
        <v>6.1638453125255088</v>
      </c>
      <c r="BE55" s="299">
        <f t="shared" si="124"/>
        <v>1.8162793676250306</v>
      </c>
      <c r="BF55" s="52">
        <f t="shared" si="121"/>
        <v>-0.70533339570767917</v>
      </c>
      <c r="BH55" s="105"/>
      <c r="BI55" s="105"/>
    </row>
    <row r="56" spans="1:61" ht="20.100000000000001" customHeight="1">
      <c r="A56" s="121" t="s">
        <v>77</v>
      </c>
      <c r="B56" s="19">
        <v>87.69</v>
      </c>
      <c r="C56" s="154">
        <v>193.86</v>
      </c>
      <c r="D56" s="154">
        <v>760.19999999999993</v>
      </c>
      <c r="E56" s="154">
        <v>201.37000000000003</v>
      </c>
      <c r="F56" s="154">
        <v>0.83</v>
      </c>
      <c r="G56" s="154">
        <v>312.90000000000003</v>
      </c>
      <c r="H56" s="154">
        <v>805.90999999999985</v>
      </c>
      <c r="I56" s="154">
        <v>97.779999999999973</v>
      </c>
      <c r="J56" s="154">
        <v>379.49</v>
      </c>
      <c r="K56" s="154">
        <v>205.07999999999998</v>
      </c>
      <c r="L56" s="154">
        <v>75.45999999999998</v>
      </c>
      <c r="M56" s="154">
        <v>81.010000000000019</v>
      </c>
      <c r="N56" s="154">
        <v>128.44</v>
      </c>
      <c r="O56" s="154">
        <v>80.380000000000038</v>
      </c>
      <c r="P56" s="154">
        <v>203.94000000000005</v>
      </c>
      <c r="Q56" s="154">
        <v>66.92000000000003</v>
      </c>
      <c r="R56" s="119">
        <v>8130.0400000000045</v>
      </c>
      <c r="S56" s="52">
        <f t="shared" si="123"/>
        <v>120.48894202032278</v>
      </c>
      <c r="U56" s="109" t="s">
        <v>77</v>
      </c>
      <c r="V56" s="19">
        <v>50.512</v>
      </c>
      <c r="W56" s="154">
        <v>76.984999999999985</v>
      </c>
      <c r="X56" s="154">
        <v>140.74100000000001</v>
      </c>
      <c r="Y56" s="154">
        <v>108.19399999999999</v>
      </c>
      <c r="Z56" s="154">
        <v>2.327</v>
      </c>
      <c r="AA56" s="154">
        <v>108.241</v>
      </c>
      <c r="AB56" s="154">
        <v>89.242999999999995</v>
      </c>
      <c r="AC56" s="154">
        <v>81.237000000000023</v>
      </c>
      <c r="AD56" s="154">
        <v>251.595</v>
      </c>
      <c r="AE56" s="154">
        <v>116.065</v>
      </c>
      <c r="AF56" s="154">
        <v>70.181000000000012</v>
      </c>
      <c r="AG56" s="154">
        <v>156.5320000000001</v>
      </c>
      <c r="AH56" s="154">
        <v>262.81200000000013</v>
      </c>
      <c r="AI56" s="154">
        <v>150.63999999999999</v>
      </c>
      <c r="AJ56" s="154">
        <v>240.67999999999998</v>
      </c>
      <c r="AK56" s="154">
        <v>153.73100000000002</v>
      </c>
      <c r="AL56" s="119">
        <v>531.548</v>
      </c>
      <c r="AM56" s="52">
        <f t="shared" si="122"/>
        <v>2.4576500510632204</v>
      </c>
      <c r="AO56" s="125">
        <f t="shared" si="106"/>
        <v>5.7602919375071266</v>
      </c>
      <c r="AP56" s="157">
        <f t="shared" si="107"/>
        <v>3.9711647580728346</v>
      </c>
      <c r="AQ56" s="157">
        <f t="shared" si="108"/>
        <v>1.8513680610365695</v>
      </c>
      <c r="AR56" s="157">
        <f t="shared" si="109"/>
        <v>5.3728956646968253</v>
      </c>
      <c r="AS56" s="157">
        <f t="shared" si="110"/>
        <v>28.036144578313255</v>
      </c>
      <c r="AT56" s="157">
        <f t="shared" si="111"/>
        <v>3.4592841163310957</v>
      </c>
      <c r="AU56" s="157">
        <f t="shared" si="112"/>
        <v>1.1073569008946409</v>
      </c>
      <c r="AV56" s="157">
        <f t="shared" si="113"/>
        <v>8.3081407240744571</v>
      </c>
      <c r="AW56" s="157">
        <f t="shared" si="114"/>
        <v>6.629818967561727</v>
      </c>
      <c r="AX56" s="157">
        <f t="shared" si="115"/>
        <v>5.6594987322020671</v>
      </c>
      <c r="AY56" s="157">
        <f t="shared" si="116"/>
        <v>9.3004240657301924</v>
      </c>
      <c r="AZ56" s="157">
        <f t="shared" si="117"/>
        <v>19.322552771262814</v>
      </c>
      <c r="BA56" s="157">
        <f t="shared" si="118"/>
        <v>20.461849890999698</v>
      </c>
      <c r="BB56" s="157">
        <f t="shared" si="119"/>
        <v>18.740980343368989</v>
      </c>
      <c r="BC56" s="157">
        <f t="shared" si="120"/>
        <v>11.801510248112185</v>
      </c>
      <c r="BD56" s="157">
        <f t="shared" si="120"/>
        <v>22.972355050806925</v>
      </c>
      <c r="BE56" s="299">
        <f t="shared" si="124"/>
        <v>0.65380736134139528</v>
      </c>
      <c r="BF56" s="52">
        <f t="shared" si="121"/>
        <v>-0.97153938462576428</v>
      </c>
      <c r="BH56" s="105"/>
      <c r="BI56" s="105"/>
    </row>
    <row r="57" spans="1:61" ht="20.100000000000001" customHeight="1">
      <c r="A57" s="121" t="s">
        <v>78</v>
      </c>
      <c r="B57" s="19">
        <v>303.20000000000005</v>
      </c>
      <c r="C57" s="154">
        <v>239.99999999999997</v>
      </c>
      <c r="D57" s="154">
        <v>243.11000000000004</v>
      </c>
      <c r="E57" s="154">
        <v>240.37</v>
      </c>
      <c r="F57" s="154">
        <v>134.97000000000006</v>
      </c>
      <c r="G57" s="154">
        <v>337.20000000000005</v>
      </c>
      <c r="H57" s="154">
        <v>84.99</v>
      </c>
      <c r="I57" s="154">
        <v>171.96000000000004</v>
      </c>
      <c r="J57" s="154">
        <v>42.18</v>
      </c>
      <c r="K57" s="154">
        <v>176.78999999999996</v>
      </c>
      <c r="L57" s="154">
        <v>288.82999999999993</v>
      </c>
      <c r="M57" s="154">
        <v>91.259999999999991</v>
      </c>
      <c r="N57" s="154">
        <v>309.11</v>
      </c>
      <c r="O57" s="154">
        <v>108.70999999999998</v>
      </c>
      <c r="P57" s="154">
        <v>140.32000000000005</v>
      </c>
      <c r="Q57" s="154">
        <v>94.520000000000039</v>
      </c>
      <c r="R57" s="119">
        <v>398.78000000000003</v>
      </c>
      <c r="S57" s="52">
        <f t="shared" si="123"/>
        <v>3.2190012695725758</v>
      </c>
      <c r="U57" s="109" t="s">
        <v>78</v>
      </c>
      <c r="V57" s="19">
        <v>101.88200000000002</v>
      </c>
      <c r="W57" s="154">
        <v>208.25</v>
      </c>
      <c r="X57" s="154">
        <v>120.58900000000001</v>
      </c>
      <c r="Y57" s="154">
        <v>63.236000000000004</v>
      </c>
      <c r="Z57" s="154">
        <v>133.27200000000002</v>
      </c>
      <c r="AA57" s="154">
        <v>88.903999999999996</v>
      </c>
      <c r="AB57" s="154">
        <v>66.512999999999991</v>
      </c>
      <c r="AC57" s="154">
        <v>161.839</v>
      </c>
      <c r="AD57" s="154">
        <v>69.402000000000001</v>
      </c>
      <c r="AE57" s="154">
        <v>109.84300000000002</v>
      </c>
      <c r="AF57" s="154">
        <v>111.27</v>
      </c>
      <c r="AG57" s="154">
        <v>115.04100000000001</v>
      </c>
      <c r="AH57" s="154">
        <v>124.31800000000001</v>
      </c>
      <c r="AI57" s="154">
        <v>127.58</v>
      </c>
      <c r="AJ57" s="154">
        <v>177.48399999999995</v>
      </c>
      <c r="AK57" s="154">
        <v>177.48799999999997</v>
      </c>
      <c r="AL57" s="119">
        <v>246.102</v>
      </c>
      <c r="AM57" s="52">
        <f t="shared" si="122"/>
        <v>0.38658388172721558</v>
      </c>
      <c r="AO57" s="125">
        <f t="shared" si="106"/>
        <v>3.3602242744063329</v>
      </c>
      <c r="AP57" s="157">
        <f t="shared" si="107"/>
        <v>8.6770833333333339</v>
      </c>
      <c r="AQ57" s="157">
        <f t="shared" si="108"/>
        <v>4.960264900662251</v>
      </c>
      <c r="AR57" s="157">
        <f t="shared" si="109"/>
        <v>2.6307775512751173</v>
      </c>
      <c r="AS57" s="157">
        <f t="shared" si="110"/>
        <v>9.8741942653923065</v>
      </c>
      <c r="AT57" s="157">
        <f t="shared" si="111"/>
        <v>2.636536180308422</v>
      </c>
      <c r="AU57" s="157">
        <f t="shared" si="112"/>
        <v>7.8259795270031765</v>
      </c>
      <c r="AV57" s="157">
        <f t="shared" si="113"/>
        <v>9.4114328913700831</v>
      </c>
      <c r="AW57" s="157">
        <f t="shared" si="114"/>
        <v>16.453769559032718</v>
      </c>
      <c r="AX57" s="157">
        <f t="shared" si="115"/>
        <v>6.2131907913343545</v>
      </c>
      <c r="AY57" s="157">
        <f t="shared" si="116"/>
        <v>3.8524391510577165</v>
      </c>
      <c r="AZ57" s="157">
        <f t="shared" si="117"/>
        <v>12.605851413543723</v>
      </c>
      <c r="BA57" s="157">
        <f t="shared" si="118"/>
        <v>4.0218045356022127</v>
      </c>
      <c r="BB57" s="157">
        <f t="shared" si="119"/>
        <v>11.735810872964771</v>
      </c>
      <c r="BC57" s="157">
        <f t="shared" si="120"/>
        <v>12.648517673888247</v>
      </c>
      <c r="BD57" s="157">
        <f t="shared" si="120"/>
        <v>18.77782479898433</v>
      </c>
      <c r="BE57" s="299">
        <f t="shared" si="124"/>
        <v>6.1713726866944176</v>
      </c>
      <c r="BF57" s="52">
        <f t="shared" si="121"/>
        <v>-0.67134783965881817</v>
      </c>
      <c r="BH57" s="105"/>
      <c r="BI57" s="105"/>
    </row>
    <row r="58" spans="1:61" ht="20.100000000000001" customHeight="1">
      <c r="A58" s="121" t="s">
        <v>79</v>
      </c>
      <c r="B58" s="19">
        <v>733.11</v>
      </c>
      <c r="C58" s="154">
        <v>19</v>
      </c>
      <c r="D58" s="154">
        <v>777.31</v>
      </c>
      <c r="E58" s="154">
        <v>199.58</v>
      </c>
      <c r="F58" s="154">
        <v>112.44000000000001</v>
      </c>
      <c r="G58" s="154">
        <v>335.96999999999997</v>
      </c>
      <c r="H58" s="154">
        <v>208.92000000000002</v>
      </c>
      <c r="I58" s="154">
        <v>156.26000000000005</v>
      </c>
      <c r="J58" s="154">
        <v>103.26</v>
      </c>
      <c r="K58" s="154">
        <v>2.9099999999999993</v>
      </c>
      <c r="L58" s="154">
        <v>52.440000000000005</v>
      </c>
      <c r="M58" s="154">
        <v>48.8</v>
      </c>
      <c r="N58" s="154">
        <v>220.74000000000015</v>
      </c>
      <c r="O58" s="154">
        <v>5.7899999999999974</v>
      </c>
      <c r="P58" s="154">
        <v>298.74999999999977</v>
      </c>
      <c r="Q58" s="154">
        <v>218.68000000000004</v>
      </c>
      <c r="R58" s="119"/>
      <c r="S58" s="52" t="str">
        <f t="shared" si="123"/>
        <v/>
      </c>
      <c r="U58" s="109" t="s">
        <v>79</v>
      </c>
      <c r="V58" s="19">
        <v>248.68200000000002</v>
      </c>
      <c r="W58" s="154">
        <v>13.135</v>
      </c>
      <c r="X58" s="154">
        <v>170.39499999999998</v>
      </c>
      <c r="Y58" s="154">
        <v>85.355999999999995</v>
      </c>
      <c r="Z58" s="154">
        <v>57.158000000000001</v>
      </c>
      <c r="AA58" s="154">
        <v>62.073999999999998</v>
      </c>
      <c r="AB58" s="154">
        <v>182.14699999999996</v>
      </c>
      <c r="AC58" s="154">
        <v>90.742000000000004</v>
      </c>
      <c r="AD58" s="154">
        <v>92.774000000000001</v>
      </c>
      <c r="AE58" s="154">
        <v>20.315999999999999</v>
      </c>
      <c r="AF58" s="154">
        <v>52.984999999999999</v>
      </c>
      <c r="AG58" s="154">
        <v>98.681000000000012</v>
      </c>
      <c r="AH58" s="154">
        <v>194.059</v>
      </c>
      <c r="AI58" s="154">
        <v>53.199000000000005</v>
      </c>
      <c r="AJ58" s="154">
        <v>229.73099999999991</v>
      </c>
      <c r="AK58" s="154">
        <v>193.50400000000008</v>
      </c>
      <c r="AL58" s="119"/>
      <c r="AM58" s="52" t="str">
        <f t="shared" si="122"/>
        <v/>
      </c>
      <c r="AO58" s="125">
        <f t="shared" si="106"/>
        <v>3.3921512460613008</v>
      </c>
      <c r="AP58" s="157">
        <f t="shared" si="107"/>
        <v>6.9131578947368419</v>
      </c>
      <c r="AQ58" s="157">
        <f t="shared" si="108"/>
        <v>2.1921112554836548</v>
      </c>
      <c r="AR58" s="157">
        <f t="shared" si="109"/>
        <v>4.2767812406052705</v>
      </c>
      <c r="AS58" s="157">
        <f t="shared" si="110"/>
        <v>5.0834222696549265</v>
      </c>
      <c r="AT58" s="157">
        <f t="shared" si="111"/>
        <v>1.8476054409619906</v>
      </c>
      <c r="AU58" s="157">
        <f t="shared" si="112"/>
        <v>8.7185046907907306</v>
      </c>
      <c r="AV58" s="157">
        <f t="shared" si="113"/>
        <v>5.8071163445539478</v>
      </c>
      <c r="AW58" s="157">
        <f t="shared" si="114"/>
        <v>8.9845051326748013</v>
      </c>
      <c r="AX58" s="157">
        <f t="shared" si="115"/>
        <v>69.814432989690744</v>
      </c>
      <c r="AY58" s="157">
        <f t="shared" si="116"/>
        <v>10.103928299008389</v>
      </c>
      <c r="AZ58" s="157">
        <f t="shared" si="117"/>
        <v>20.221516393442624</v>
      </c>
      <c r="BA58" s="157">
        <f t="shared" si="118"/>
        <v>8.7912929238017519</v>
      </c>
      <c r="BB58" s="157">
        <f t="shared" si="119"/>
        <v>91.880829015544094</v>
      </c>
      <c r="BC58" s="157">
        <f t="shared" si="120"/>
        <v>7.6897405857740617</v>
      </c>
      <c r="BD58" s="157">
        <f t="shared" si="120"/>
        <v>8.8487287360526814</v>
      </c>
      <c r="BE58" s="299" t="str">
        <f t="shared" si="124"/>
        <v/>
      </c>
      <c r="BF58" s="52" t="str">
        <f t="shared" si="121"/>
        <v/>
      </c>
      <c r="BH58" s="105"/>
      <c r="BI58" s="105"/>
    </row>
    <row r="59" spans="1:61" ht="20.100000000000001" customHeight="1">
      <c r="A59" s="121" t="s">
        <v>80</v>
      </c>
      <c r="B59" s="19">
        <v>75.409999999999982</v>
      </c>
      <c r="C59" s="154">
        <v>202.55</v>
      </c>
      <c r="D59" s="154">
        <v>126.27000000000001</v>
      </c>
      <c r="E59" s="154">
        <v>192.72</v>
      </c>
      <c r="F59" s="154">
        <v>183.71</v>
      </c>
      <c r="G59" s="154">
        <v>506.25</v>
      </c>
      <c r="H59" s="154">
        <v>278.89</v>
      </c>
      <c r="I59" s="154">
        <v>2.5899999999999994</v>
      </c>
      <c r="J59" s="154">
        <v>285.61</v>
      </c>
      <c r="K59" s="154">
        <v>32.119999999999997</v>
      </c>
      <c r="L59" s="154">
        <v>108.60000000000004</v>
      </c>
      <c r="M59" s="154">
        <v>357.8900000000001</v>
      </c>
      <c r="N59" s="154">
        <v>414.07</v>
      </c>
      <c r="O59" s="154">
        <v>277.87000000000006</v>
      </c>
      <c r="P59" s="154">
        <v>289.97999999999973</v>
      </c>
      <c r="Q59" s="154">
        <v>42.120000000000012</v>
      </c>
      <c r="R59" s="119"/>
      <c r="S59" s="52" t="str">
        <f t="shared" si="123"/>
        <v/>
      </c>
      <c r="U59" s="109" t="s">
        <v>80</v>
      </c>
      <c r="V59" s="19">
        <v>26.283999999999999</v>
      </c>
      <c r="W59" s="154">
        <v>140.136</v>
      </c>
      <c r="X59" s="154">
        <v>62.427000000000007</v>
      </c>
      <c r="Y59" s="154">
        <v>148.22899999999998</v>
      </c>
      <c r="Z59" s="154">
        <v>99.02600000000001</v>
      </c>
      <c r="AA59" s="154">
        <v>189.15099999999995</v>
      </c>
      <c r="AB59" s="154">
        <v>114.91000000000001</v>
      </c>
      <c r="AC59" s="154">
        <v>15.391</v>
      </c>
      <c r="AD59" s="154">
        <v>141.86099999999999</v>
      </c>
      <c r="AE59" s="154">
        <v>88.779999999999987</v>
      </c>
      <c r="AF59" s="154">
        <v>72.782000000000011</v>
      </c>
      <c r="AG59" s="154">
        <v>256.71899999999999</v>
      </c>
      <c r="AH59" s="154">
        <v>308.47400000000005</v>
      </c>
      <c r="AI59" s="154">
        <v>368.83200000000011</v>
      </c>
      <c r="AJ59" s="154">
        <v>156.05799999999999</v>
      </c>
      <c r="AK59" s="154">
        <v>222.56299999999987</v>
      </c>
      <c r="AL59" s="119"/>
      <c r="AM59" s="52" t="str">
        <f t="shared" si="122"/>
        <v/>
      </c>
      <c r="AO59" s="125">
        <f t="shared" si="106"/>
        <v>3.485479379392654</v>
      </c>
      <c r="AP59" s="157">
        <f t="shared" si="107"/>
        <v>6.9185880029622302</v>
      </c>
      <c r="AQ59" s="157">
        <f t="shared" si="108"/>
        <v>4.9439296745070092</v>
      </c>
      <c r="AR59" s="157">
        <f t="shared" si="109"/>
        <v>7.6914176006641757</v>
      </c>
      <c r="AS59" s="157">
        <f t="shared" si="110"/>
        <v>5.3903434761308588</v>
      </c>
      <c r="AT59" s="157">
        <f t="shared" si="111"/>
        <v>3.7363160493827152</v>
      </c>
      <c r="AU59" s="157">
        <f t="shared" si="112"/>
        <v>4.120262469073829</v>
      </c>
      <c r="AV59" s="157">
        <f t="shared" si="113"/>
        <v>59.42471042471044</v>
      </c>
      <c r="AW59" s="157">
        <f t="shared" si="114"/>
        <v>4.9669479359966386</v>
      </c>
      <c r="AX59" s="157">
        <f t="shared" si="115"/>
        <v>27.640099626400993</v>
      </c>
      <c r="AY59" s="157">
        <f t="shared" si="116"/>
        <v>6.7018416206261495</v>
      </c>
      <c r="AZ59" s="157">
        <f t="shared" si="117"/>
        <v>7.1731258207829196</v>
      </c>
      <c r="BA59" s="157">
        <f t="shared" si="118"/>
        <v>7.449803173376484</v>
      </c>
      <c r="BB59" s="157">
        <f t="shared" si="119"/>
        <v>13.273545182999245</v>
      </c>
      <c r="BC59" s="157">
        <f t="shared" si="120"/>
        <v>5.381681495275541</v>
      </c>
      <c r="BD59" s="157">
        <f t="shared" si="120"/>
        <v>52.840218423551718</v>
      </c>
      <c r="BE59" s="299" t="str">
        <f t="shared" si="124"/>
        <v/>
      </c>
      <c r="BF59" s="52" t="str">
        <f t="shared" si="121"/>
        <v/>
      </c>
      <c r="BH59" s="105"/>
      <c r="BI59" s="105"/>
    </row>
    <row r="60" spans="1:61" ht="20.100000000000001" customHeight="1">
      <c r="A60" s="121" t="s">
        <v>81</v>
      </c>
      <c r="B60" s="19">
        <v>240.72</v>
      </c>
      <c r="C60" s="154">
        <v>303.53000000000003</v>
      </c>
      <c r="D60" s="154">
        <v>1.4</v>
      </c>
      <c r="E60" s="154">
        <v>199.3</v>
      </c>
      <c r="F60" s="154">
        <v>162.61000000000001</v>
      </c>
      <c r="G60" s="154">
        <v>265.22999999999996</v>
      </c>
      <c r="H60" s="154">
        <v>74.89</v>
      </c>
      <c r="I60" s="154">
        <v>2.6999999999999997</v>
      </c>
      <c r="J60" s="154">
        <v>243.41</v>
      </c>
      <c r="K60" s="154">
        <v>162.79000000000005</v>
      </c>
      <c r="L60" s="154">
        <v>163.68000000000006</v>
      </c>
      <c r="M60" s="154">
        <v>162.12</v>
      </c>
      <c r="N60" s="154">
        <v>165.90000000000006</v>
      </c>
      <c r="O60" s="154">
        <v>50.90000000000002</v>
      </c>
      <c r="P60" s="154">
        <v>220.96</v>
      </c>
      <c r="Q60" s="154">
        <v>152.44000000000011</v>
      </c>
      <c r="R60" s="119"/>
      <c r="S60" s="52" t="str">
        <f t="shared" si="123"/>
        <v/>
      </c>
      <c r="U60" s="109" t="s">
        <v>81</v>
      </c>
      <c r="V60" s="19">
        <v>80.941000000000003</v>
      </c>
      <c r="W60" s="154">
        <v>133.739</v>
      </c>
      <c r="X60" s="154">
        <v>0.89600000000000013</v>
      </c>
      <c r="Y60" s="154">
        <v>99.911000000000001</v>
      </c>
      <c r="Z60" s="154">
        <v>62.055999999999997</v>
      </c>
      <c r="AA60" s="154">
        <v>42.978000000000009</v>
      </c>
      <c r="AB60" s="154">
        <v>73.328000000000003</v>
      </c>
      <c r="AC60" s="154">
        <v>7.7379999999999995</v>
      </c>
      <c r="AD60" s="154">
        <v>45.496000000000002</v>
      </c>
      <c r="AE60" s="154">
        <v>116.032</v>
      </c>
      <c r="AF60" s="154">
        <v>123.81899999999997</v>
      </c>
      <c r="AG60" s="154">
        <v>149.98599999999999</v>
      </c>
      <c r="AH60" s="154">
        <v>319.26399999999995</v>
      </c>
      <c r="AI60" s="154">
        <v>57.844000000000001</v>
      </c>
      <c r="AJ60" s="154">
        <v>148.756</v>
      </c>
      <c r="AK60" s="154">
        <v>154.14099999999999</v>
      </c>
      <c r="AL60" s="119"/>
      <c r="AM60" s="52" t="str">
        <f t="shared" si="122"/>
        <v/>
      </c>
      <c r="AO60" s="125">
        <f t="shared" si="106"/>
        <v>3.3624543037554004</v>
      </c>
      <c r="AP60" s="157">
        <f t="shared" si="107"/>
        <v>4.4061213059664608</v>
      </c>
      <c r="AQ60" s="157">
        <f t="shared" si="108"/>
        <v>6.4000000000000012</v>
      </c>
      <c r="AR60" s="157">
        <f t="shared" si="109"/>
        <v>5.0130958354239841</v>
      </c>
      <c r="AS60" s="157">
        <f t="shared" si="110"/>
        <v>3.816247463255642</v>
      </c>
      <c r="AT60" s="157">
        <f t="shared" si="111"/>
        <v>1.6204049315688276</v>
      </c>
      <c r="AU60" s="157">
        <f t="shared" si="112"/>
        <v>9.7914274268927759</v>
      </c>
      <c r="AV60" s="157">
        <f t="shared" si="113"/>
        <v>28.659259259259258</v>
      </c>
      <c r="AW60" s="157">
        <f t="shared" si="114"/>
        <v>1.8691097325500186</v>
      </c>
      <c r="AX60" s="157">
        <f t="shared" si="115"/>
        <v>7.1277105473309144</v>
      </c>
      <c r="AY60" s="157">
        <f t="shared" si="116"/>
        <v>7.5646994134897314</v>
      </c>
      <c r="AZ60" s="157">
        <f t="shared" si="117"/>
        <v>9.2515420676042428</v>
      </c>
      <c r="BA60" s="157">
        <f t="shared" si="118"/>
        <v>19.24436407474381</v>
      </c>
      <c r="BB60" s="157">
        <f t="shared" si="119"/>
        <v>11.364243614931233</v>
      </c>
      <c r="BC60" s="157">
        <f t="shared" si="120"/>
        <v>6.7322592324402608</v>
      </c>
      <c r="BD60" s="157">
        <f t="shared" si="120"/>
        <v>10.111584885856722</v>
      </c>
      <c r="BE60" s="299" t="str">
        <f t="shared" si="124"/>
        <v/>
      </c>
      <c r="BF60" s="52" t="str">
        <f t="shared" si="121"/>
        <v/>
      </c>
      <c r="BH60" s="105"/>
      <c r="BI60" s="105"/>
    </row>
    <row r="61" spans="1:61" ht="20.100000000000001" customHeight="1">
      <c r="A61" s="121" t="s">
        <v>82</v>
      </c>
      <c r="B61" s="19">
        <v>134.53000000000003</v>
      </c>
      <c r="C61" s="154">
        <v>176.85999999999999</v>
      </c>
      <c r="D61" s="154">
        <v>203.78999999999996</v>
      </c>
      <c r="E61" s="154">
        <v>75.959999999999994</v>
      </c>
      <c r="F61" s="154">
        <v>86.76</v>
      </c>
      <c r="G61" s="154">
        <v>338.64999999999992</v>
      </c>
      <c r="H61" s="154">
        <v>107.72999999999999</v>
      </c>
      <c r="I61" s="154">
        <v>189.56000000000003</v>
      </c>
      <c r="J61" s="154">
        <v>163.63999999999999</v>
      </c>
      <c r="K61" s="154">
        <v>115.14999999999999</v>
      </c>
      <c r="L61" s="154">
        <v>280.90999999999991</v>
      </c>
      <c r="M61" s="154">
        <v>287.72999999999973</v>
      </c>
      <c r="N61" s="154">
        <v>90.060000000000016</v>
      </c>
      <c r="O61" s="154">
        <v>226.77000000000004</v>
      </c>
      <c r="P61" s="154">
        <v>213.44000000000005</v>
      </c>
      <c r="Q61" s="154">
        <v>53.060000000000009</v>
      </c>
      <c r="R61" s="119"/>
      <c r="S61" s="52" t="str">
        <f t="shared" si="123"/>
        <v/>
      </c>
      <c r="U61" s="109" t="s">
        <v>82</v>
      </c>
      <c r="V61" s="19">
        <v>62.047999999999995</v>
      </c>
      <c r="W61" s="154">
        <v>49.418999999999997</v>
      </c>
      <c r="X61" s="154">
        <v>115.30700000000002</v>
      </c>
      <c r="Y61" s="154">
        <v>48.548999999999999</v>
      </c>
      <c r="Z61" s="154">
        <v>60.350999999999999</v>
      </c>
      <c r="AA61" s="154">
        <v>250.62000000000003</v>
      </c>
      <c r="AB61" s="154">
        <v>66.029999999999987</v>
      </c>
      <c r="AC61" s="154">
        <v>58.631000000000007</v>
      </c>
      <c r="AD61" s="154">
        <v>111.59399999999999</v>
      </c>
      <c r="AE61" s="154">
        <v>193.00300000000004</v>
      </c>
      <c r="AF61" s="154">
        <v>285.58600000000001</v>
      </c>
      <c r="AG61" s="154">
        <v>185.32599999999994</v>
      </c>
      <c r="AH61" s="154">
        <v>275.30900000000003</v>
      </c>
      <c r="AI61" s="154">
        <v>299.64300000000009</v>
      </c>
      <c r="AJ61" s="154">
        <v>1020.7949999999997</v>
      </c>
      <c r="AK61" s="154">
        <v>184.76600000000002</v>
      </c>
      <c r="AL61" s="119"/>
      <c r="AM61" s="52" t="str">
        <f t="shared" si="122"/>
        <v/>
      </c>
      <c r="AO61" s="125">
        <f t="shared" ref="AO61:AP67" si="125">(V61/B61)*10</f>
        <v>4.6122054560321102</v>
      </c>
      <c r="AP61" s="157">
        <f t="shared" si="125"/>
        <v>2.7942440348298092</v>
      </c>
      <c r="AQ61" s="157">
        <f t="shared" ref="AQ61:AZ63" si="126">IF(X61="","",(X61/D61)*10)</f>
        <v>5.6581284655773123</v>
      </c>
      <c r="AR61" s="157">
        <f t="shared" si="126"/>
        <v>6.3913902053712492</v>
      </c>
      <c r="AS61" s="157">
        <f t="shared" si="126"/>
        <v>6.9560857538035954</v>
      </c>
      <c r="AT61" s="157">
        <f t="shared" si="126"/>
        <v>7.400561051232839</v>
      </c>
      <c r="AU61" s="157">
        <f t="shared" si="126"/>
        <v>6.129211918685602</v>
      </c>
      <c r="AV61" s="157">
        <f t="shared" si="126"/>
        <v>3.0930048533445875</v>
      </c>
      <c r="AW61" s="157">
        <f t="shared" si="126"/>
        <v>6.8194817892935706</v>
      </c>
      <c r="AX61" s="157">
        <f t="shared" si="126"/>
        <v>16.76100738167608</v>
      </c>
      <c r="AY61" s="157">
        <f t="shared" si="126"/>
        <v>10.166459008223278</v>
      </c>
      <c r="AZ61" s="157">
        <f t="shared" si="126"/>
        <v>6.4409689639592713</v>
      </c>
      <c r="BA61" s="157">
        <f t="shared" ref="BA61:BA63" si="127">IF(AH61="","",(AH61/N61)*10)</f>
        <v>30.569509216078167</v>
      </c>
      <c r="BB61" s="157">
        <f>IF(AI61="","",(AI61/O61)*10)</f>
        <v>13.213520306918907</v>
      </c>
      <c r="BC61" s="157">
        <f t="shared" ref="BC61:BD63" si="128">IF(AJ61="","",(AJ61/P61)*10)</f>
        <v>47.82585269865065</v>
      </c>
      <c r="BD61" s="157">
        <f t="shared" si="128"/>
        <v>34.822088202035431</v>
      </c>
      <c r="BE61" s="299" t="str">
        <f t="shared" si="124"/>
        <v/>
      </c>
      <c r="BF61" s="52" t="str">
        <f t="shared" si="121"/>
        <v/>
      </c>
      <c r="BH61" s="105"/>
      <c r="BI61" s="105"/>
    </row>
    <row r="62" spans="1:61" ht="20.100000000000001" customHeight="1" thickBot="1">
      <c r="A62" s="122" t="s">
        <v>83</v>
      </c>
      <c r="B62" s="21">
        <v>93.24</v>
      </c>
      <c r="C62" s="155">
        <v>124.46000000000001</v>
      </c>
      <c r="D62" s="155">
        <v>113.12</v>
      </c>
      <c r="E62" s="155">
        <v>110.57000000000001</v>
      </c>
      <c r="F62" s="155">
        <v>72.960000000000008</v>
      </c>
      <c r="G62" s="155">
        <v>208.45</v>
      </c>
      <c r="H62" s="155">
        <v>87.240000000000009</v>
      </c>
      <c r="I62" s="155">
        <v>106.97</v>
      </c>
      <c r="J62" s="155">
        <v>115.36</v>
      </c>
      <c r="K62" s="155">
        <v>163.49999999999997</v>
      </c>
      <c r="L62" s="155">
        <v>144.71999999999991</v>
      </c>
      <c r="M62" s="155">
        <v>71.05</v>
      </c>
      <c r="N62" s="155">
        <v>22.009999999999991</v>
      </c>
      <c r="O62" s="155">
        <v>305.79999999999967</v>
      </c>
      <c r="P62" s="155">
        <v>152.83000000000007</v>
      </c>
      <c r="Q62" s="155">
        <v>183.98000000000002</v>
      </c>
      <c r="R62" s="123"/>
      <c r="S62" s="52" t="str">
        <f t="shared" si="123"/>
        <v/>
      </c>
      <c r="U62" s="110" t="s">
        <v>83</v>
      </c>
      <c r="V62" s="19">
        <v>30.416</v>
      </c>
      <c r="W62" s="154">
        <v>47.312999999999995</v>
      </c>
      <c r="X62" s="154">
        <v>23.595999999999997</v>
      </c>
      <c r="Y62" s="154">
        <v>78.717000000000013</v>
      </c>
      <c r="Z62" s="154">
        <v>56.821999999999996</v>
      </c>
      <c r="AA62" s="154">
        <v>94.972999999999999</v>
      </c>
      <c r="AB62" s="154">
        <v>72.218000000000018</v>
      </c>
      <c r="AC62" s="154">
        <v>81.169000000000011</v>
      </c>
      <c r="AD62" s="154">
        <v>81.001999999999995</v>
      </c>
      <c r="AE62" s="154">
        <v>103.39299999999999</v>
      </c>
      <c r="AF62" s="154">
        <v>78.418999999999969</v>
      </c>
      <c r="AG62" s="154">
        <v>91.548000000000016</v>
      </c>
      <c r="AH62" s="154">
        <v>146.48499999999996</v>
      </c>
      <c r="AI62" s="154">
        <v>226.58299999999997</v>
      </c>
      <c r="AJ62" s="154">
        <v>499.74499999999989</v>
      </c>
      <c r="AK62" s="154">
        <v>174.65400000000005</v>
      </c>
      <c r="AL62" s="119"/>
      <c r="AM62" s="52" t="str">
        <f t="shared" si="122"/>
        <v/>
      </c>
      <c r="AO62" s="125">
        <f t="shared" si="125"/>
        <v>3.2621192621192625</v>
      </c>
      <c r="AP62" s="157">
        <f t="shared" si="125"/>
        <v>3.8014623172103477</v>
      </c>
      <c r="AQ62" s="157">
        <f t="shared" si="126"/>
        <v>2.0859264497878356</v>
      </c>
      <c r="AR62" s="157">
        <f t="shared" si="126"/>
        <v>7.1192005064664921</v>
      </c>
      <c r="AS62" s="157">
        <f t="shared" si="126"/>
        <v>7.7881030701754375</v>
      </c>
      <c r="AT62" s="157">
        <f t="shared" si="126"/>
        <v>4.5561525545694419</v>
      </c>
      <c r="AU62" s="157">
        <f t="shared" si="126"/>
        <v>8.2780834479596539</v>
      </c>
      <c r="AV62" s="157">
        <f t="shared" si="126"/>
        <v>7.588015331401329</v>
      </c>
      <c r="AW62" s="157">
        <f t="shared" si="126"/>
        <v>7.0216712898751732</v>
      </c>
      <c r="AX62" s="157">
        <f t="shared" si="126"/>
        <v>6.3237308868501527</v>
      </c>
      <c r="AY62" s="157">
        <f t="shared" si="126"/>
        <v>5.4186705362078502</v>
      </c>
      <c r="AZ62" s="157">
        <f t="shared" si="126"/>
        <v>12.885010555946518</v>
      </c>
      <c r="BA62" s="157">
        <f t="shared" si="127"/>
        <v>66.553839164016367</v>
      </c>
      <c r="BB62" s="157">
        <f>IF(AI62="","",(AI62/O62)*10)</f>
        <v>7.4095160235448079</v>
      </c>
      <c r="BC62" s="157">
        <f t="shared" si="128"/>
        <v>32.699404567166106</v>
      </c>
      <c r="BD62" s="157">
        <f t="shared" si="128"/>
        <v>9.4930970757691071</v>
      </c>
      <c r="BE62" s="299" t="str">
        <f t="shared" si="124"/>
        <v/>
      </c>
      <c r="BF62" s="52" t="str">
        <f t="shared" si="121"/>
        <v/>
      </c>
      <c r="BH62" s="105"/>
      <c r="BI62" s="105"/>
    </row>
    <row r="63" spans="1:61" ht="20.100000000000001" customHeight="1" thickBot="1">
      <c r="A63" s="35" t="str">
        <f>A19</f>
        <v>jan-jul</v>
      </c>
      <c r="B63" s="167">
        <f>SUM(B51:B57)</f>
        <v>1466.5500000000002</v>
      </c>
      <c r="C63" s="168">
        <f t="shared" ref="C63:R63" si="129">SUM(C51:C57)</f>
        <v>1747.5700000000002</v>
      </c>
      <c r="D63" s="168">
        <f t="shared" si="129"/>
        <v>1871.3</v>
      </c>
      <c r="E63" s="168">
        <f t="shared" si="129"/>
        <v>2458.5199999999995</v>
      </c>
      <c r="F63" s="168">
        <f t="shared" si="129"/>
        <v>1969.36</v>
      </c>
      <c r="G63" s="168">
        <f t="shared" si="129"/>
        <v>1365</v>
      </c>
      <c r="H63" s="168">
        <f t="shared" si="129"/>
        <v>1532.1899999999998</v>
      </c>
      <c r="I63" s="168">
        <f t="shared" si="129"/>
        <v>985.79000000000008</v>
      </c>
      <c r="J63" s="168">
        <f t="shared" si="129"/>
        <v>1096.4100000000001</v>
      </c>
      <c r="K63" s="168">
        <f t="shared" si="129"/>
        <v>1395.9899999999998</v>
      </c>
      <c r="L63" s="168">
        <f t="shared" si="129"/>
        <v>1148.8799999999999</v>
      </c>
      <c r="M63" s="168">
        <f t="shared" si="129"/>
        <v>1101.1199999999999</v>
      </c>
      <c r="N63" s="168">
        <f t="shared" si="129"/>
        <v>1648.62</v>
      </c>
      <c r="O63" s="168">
        <f t="shared" si="129"/>
        <v>1455.88</v>
      </c>
      <c r="P63" s="168">
        <f t="shared" si="129"/>
        <v>841.05000000000018</v>
      </c>
      <c r="Q63" s="168">
        <f t="shared" si="129"/>
        <v>1276.2000000000003</v>
      </c>
      <c r="R63" s="169">
        <f t="shared" si="129"/>
        <v>15778.480000000009</v>
      </c>
      <c r="S63" s="61">
        <f t="shared" si="123"/>
        <v>11.363642062372673</v>
      </c>
      <c r="U63" s="109"/>
      <c r="V63" s="167">
        <f>SUM(V51:V57)</f>
        <v>451.06500000000005</v>
      </c>
      <c r="W63" s="168">
        <f t="shared" ref="W63:AL63" si="130">SUM(W51:W57)</f>
        <v>786.60699999999997</v>
      </c>
      <c r="X63" s="168">
        <f t="shared" si="130"/>
        <v>650.1160000000001</v>
      </c>
      <c r="Y63" s="168">
        <f t="shared" si="130"/>
        <v>569.30399999999997</v>
      </c>
      <c r="Z63" s="168">
        <f t="shared" si="130"/>
        <v>674.60699999999997</v>
      </c>
      <c r="AA63" s="168">
        <f t="shared" si="130"/>
        <v>543.40599999999995</v>
      </c>
      <c r="AB63" s="168">
        <f t="shared" si="130"/>
        <v>612.91700000000003</v>
      </c>
      <c r="AC63" s="168">
        <f t="shared" si="130"/>
        <v>773.529</v>
      </c>
      <c r="AD63" s="168">
        <f t="shared" si="130"/>
        <v>849.93700000000013</v>
      </c>
      <c r="AE63" s="168">
        <f t="shared" si="130"/>
        <v>942.35099999999989</v>
      </c>
      <c r="AF63" s="168">
        <f t="shared" si="130"/>
        <v>1294.499</v>
      </c>
      <c r="AG63" s="168">
        <f t="shared" si="130"/>
        <v>1620.9020000000007</v>
      </c>
      <c r="AH63" s="168">
        <f t="shared" si="130"/>
        <v>1521.5690000000002</v>
      </c>
      <c r="AI63" s="168">
        <f t="shared" si="130"/>
        <v>1689.6709999999998</v>
      </c>
      <c r="AJ63" s="168">
        <f t="shared" si="130"/>
        <v>1279.3199999999997</v>
      </c>
      <c r="AK63" s="168">
        <f t="shared" si="130"/>
        <v>1589.7220000000002</v>
      </c>
      <c r="AL63" s="169">
        <f t="shared" si="130"/>
        <v>2289.6090000000004</v>
      </c>
      <c r="AM63" s="61">
        <f t="shared" si="122"/>
        <v>0.44025747898060169</v>
      </c>
      <c r="AO63" s="172">
        <f t="shared" si="125"/>
        <v>3.0756878388053592</v>
      </c>
      <c r="AP63" s="173">
        <f t="shared" si="125"/>
        <v>4.5011473074039952</v>
      </c>
      <c r="AQ63" s="173">
        <f t="shared" si="126"/>
        <v>3.4741409715171279</v>
      </c>
      <c r="AR63" s="173">
        <f t="shared" si="126"/>
        <v>2.3156370499324801</v>
      </c>
      <c r="AS63" s="173">
        <f t="shared" si="126"/>
        <v>3.4255138725271155</v>
      </c>
      <c r="AT63" s="173">
        <f t="shared" si="126"/>
        <v>3.9809963369963364</v>
      </c>
      <c r="AU63" s="173">
        <f t="shared" si="126"/>
        <v>4.0002675908340359</v>
      </c>
      <c r="AV63" s="173">
        <f t="shared" si="126"/>
        <v>7.8467929274997719</v>
      </c>
      <c r="AW63" s="173">
        <f t="shared" si="126"/>
        <v>7.7519997081383796</v>
      </c>
      <c r="AX63" s="173">
        <f t="shared" si="126"/>
        <v>6.7504136849117833</v>
      </c>
      <c r="AY63" s="173">
        <f t="shared" si="126"/>
        <v>11.267486595640975</v>
      </c>
      <c r="AZ63" s="173">
        <f t="shared" si="126"/>
        <v>14.720484597500734</v>
      </c>
      <c r="BA63" s="173">
        <f t="shared" si="127"/>
        <v>9.2293493952517878</v>
      </c>
      <c r="BB63" s="173">
        <f>IF(AI63="","",(AI63/O63)*10)</f>
        <v>11.605839767013764</v>
      </c>
      <c r="BC63" s="173">
        <f t="shared" si="128"/>
        <v>15.210986267166035</v>
      </c>
      <c r="BD63" s="173">
        <f t="shared" si="128"/>
        <v>12.456683905343988</v>
      </c>
      <c r="BE63" s="173">
        <f t="shared" si="124"/>
        <v>1.4510960498096135</v>
      </c>
      <c r="BF63" s="61">
        <f t="shared" si="121"/>
        <v>-0.88350863995295847</v>
      </c>
      <c r="BH63" s="105"/>
      <c r="BI63" s="105"/>
    </row>
    <row r="64" spans="1:61" ht="20.100000000000001" customHeight="1">
      <c r="A64" s="121" t="s">
        <v>84</v>
      </c>
      <c r="B64" s="19">
        <f>SUM(B51:B53)</f>
        <v>510.83</v>
      </c>
      <c r="C64" s="154">
        <f>SUM(C51:C53)</f>
        <v>1024.79</v>
      </c>
      <c r="D64" s="154">
        <f>SUM(D51:D53)</f>
        <v>450.64</v>
      </c>
      <c r="E64" s="154">
        <f t="shared" ref="E64:Q64" si="131">SUM(E51:E53)</f>
        <v>1578.6399999999999</v>
      </c>
      <c r="F64" s="154">
        <f t="shared" si="131"/>
        <v>623.19000000000005</v>
      </c>
      <c r="G64" s="154">
        <f t="shared" si="131"/>
        <v>256.62</v>
      </c>
      <c r="H64" s="154">
        <f t="shared" si="131"/>
        <v>278.10999999999996</v>
      </c>
      <c r="I64" s="154">
        <f t="shared" si="131"/>
        <v>682.05000000000007</v>
      </c>
      <c r="J64" s="154">
        <f t="shared" si="131"/>
        <v>363.4</v>
      </c>
      <c r="K64" s="154">
        <f t="shared" si="131"/>
        <v>324.84000000000003</v>
      </c>
      <c r="L64" s="154">
        <f t="shared" si="131"/>
        <v>666.59</v>
      </c>
      <c r="M64" s="154">
        <f t="shared" si="131"/>
        <v>423.11999999999995</v>
      </c>
      <c r="N64" s="154">
        <f t="shared" si="131"/>
        <v>618.80999999999983</v>
      </c>
      <c r="O64" s="154">
        <f t="shared" ref="O64:P64" si="132">SUM(O51:O53)</f>
        <v>896.84999999999991</v>
      </c>
      <c r="P64" s="154">
        <f t="shared" si="132"/>
        <v>410.33000000000015</v>
      </c>
      <c r="Q64" s="154">
        <f t="shared" si="131"/>
        <v>346.89000000000016</v>
      </c>
      <c r="R64" s="154">
        <f>IF(R53="","",SUM(R51:R53))</f>
        <v>2669.8199999999997</v>
      </c>
      <c r="S64" s="61">
        <f t="shared" si="123"/>
        <v>6.6964455591109528</v>
      </c>
      <c r="U64" s="108" t="s">
        <v>84</v>
      </c>
      <c r="V64" s="19">
        <f>SUM(V51:V53)</f>
        <v>176.74100000000001</v>
      </c>
      <c r="W64" s="154">
        <f t="shared" ref="W64:AH64" si="133">SUM(W51:W53)</f>
        <v>391.447</v>
      </c>
      <c r="X64" s="154">
        <f t="shared" si="133"/>
        <v>211.98399999999998</v>
      </c>
      <c r="Y64" s="154">
        <f t="shared" si="133"/>
        <v>232.916</v>
      </c>
      <c r="Z64" s="154">
        <f t="shared" si="133"/>
        <v>266.57599999999996</v>
      </c>
      <c r="AA64" s="154">
        <f t="shared" si="133"/>
        <v>129.57999999999998</v>
      </c>
      <c r="AB64" s="154">
        <f t="shared" si="133"/>
        <v>229.95</v>
      </c>
      <c r="AC64" s="154">
        <f t="shared" si="133"/>
        <v>393.07100000000003</v>
      </c>
      <c r="AD64" s="154">
        <f t="shared" si="133"/>
        <v>307.45100000000002</v>
      </c>
      <c r="AE64" s="154">
        <f t="shared" si="133"/>
        <v>425.43199999999996</v>
      </c>
      <c r="AF64" s="154">
        <f t="shared" si="133"/>
        <v>1032.018</v>
      </c>
      <c r="AG64" s="154">
        <f t="shared" si="133"/>
        <v>380.52600000000007</v>
      </c>
      <c r="AH64" s="154">
        <f t="shared" si="133"/>
        <v>632.375</v>
      </c>
      <c r="AI64" s="154">
        <f t="shared" ref="AI64:AL64" si="134">SUM(AI51:AI53)</f>
        <v>902.29300000000012</v>
      </c>
      <c r="AJ64" s="154">
        <f t="shared" si="134"/>
        <v>637.80299999999988</v>
      </c>
      <c r="AK64" s="154">
        <f t="shared" si="134"/>
        <v>637.1640000000001</v>
      </c>
      <c r="AL64" s="154">
        <f t="shared" si="134"/>
        <v>948.11500000000024</v>
      </c>
      <c r="AM64" s="61">
        <f t="shared" si="122"/>
        <v>0.48802349159713998</v>
      </c>
      <c r="AO64" s="124">
        <f t="shared" si="125"/>
        <v>3.4598790204177519</v>
      </c>
      <c r="AP64" s="156">
        <f t="shared" si="125"/>
        <v>3.819777710555333</v>
      </c>
      <c r="AQ64" s="156">
        <f t="shared" ref="AQ64:AZ66" si="135">(X64/D64)*10</f>
        <v>4.7040653293094268</v>
      </c>
      <c r="AR64" s="156">
        <f t="shared" si="135"/>
        <v>1.4754218821263874</v>
      </c>
      <c r="AS64" s="156">
        <f t="shared" si="135"/>
        <v>4.2776039410131732</v>
      </c>
      <c r="AT64" s="156">
        <f t="shared" si="135"/>
        <v>5.0494895175746235</v>
      </c>
      <c r="AU64" s="156">
        <f t="shared" si="135"/>
        <v>8.2683110999244906</v>
      </c>
      <c r="AV64" s="156">
        <f t="shared" si="135"/>
        <v>5.7630818854922659</v>
      </c>
      <c r="AW64" s="156">
        <f t="shared" si="135"/>
        <v>8.4604017611447464</v>
      </c>
      <c r="AX64" s="156">
        <f t="shared" si="135"/>
        <v>13.096662972540326</v>
      </c>
      <c r="AY64" s="156">
        <f t="shared" si="135"/>
        <v>15.482050435800117</v>
      </c>
      <c r="AZ64" s="156">
        <f t="shared" si="135"/>
        <v>8.9933352240499183</v>
      </c>
      <c r="BA64" s="156">
        <f t="shared" ref="BA64:BA66" si="136">(AH64/N64)*10</f>
        <v>10.219211066401645</v>
      </c>
      <c r="BB64" s="156">
        <f>(AI64/O64)*10</f>
        <v>10.060690193454873</v>
      </c>
      <c r="BC64" s="156">
        <f t="shared" ref="BC64:BD66" si="137">(AJ64/P64)*10</f>
        <v>15.543659980990901</v>
      </c>
      <c r="BD64" s="156">
        <f t="shared" si="137"/>
        <v>18.367897604427913</v>
      </c>
      <c r="BE64" s="156">
        <f>IF(AL64="","",(AL64/R64)*10)</f>
        <v>3.5512319182566627</v>
      </c>
      <c r="BF64" s="61">
        <f t="shared" si="121"/>
        <v>-0.80666094755446727</v>
      </c>
    </row>
    <row r="65" spans="1:58" ht="20.100000000000001" customHeight="1">
      <c r="A65" s="121" t="s">
        <v>85</v>
      </c>
      <c r="B65" s="19">
        <f>SUM(B54:B56)</f>
        <v>652.52</v>
      </c>
      <c r="C65" s="154">
        <f>SUM(C54:C56)</f>
        <v>482.78000000000003</v>
      </c>
      <c r="D65" s="154">
        <f>SUM(D54:D56)</f>
        <v>1177.5499999999997</v>
      </c>
      <c r="E65" s="154">
        <f t="shared" ref="E65:Q65" si="138">SUM(E54:E56)</f>
        <v>639.50999999999988</v>
      </c>
      <c r="F65" s="154">
        <f t="shared" si="138"/>
        <v>1211.1999999999998</v>
      </c>
      <c r="G65" s="154">
        <f t="shared" si="138"/>
        <v>771.18000000000006</v>
      </c>
      <c r="H65" s="154">
        <f t="shared" si="138"/>
        <v>1169.0899999999999</v>
      </c>
      <c r="I65" s="154">
        <f t="shared" si="138"/>
        <v>131.77999999999997</v>
      </c>
      <c r="J65" s="154">
        <f t="shared" si="138"/>
        <v>690.83</v>
      </c>
      <c r="K65" s="154">
        <f t="shared" si="138"/>
        <v>894.35999999999967</v>
      </c>
      <c r="L65" s="154">
        <f t="shared" si="138"/>
        <v>193.45999999999995</v>
      </c>
      <c r="M65" s="154">
        <f t="shared" si="138"/>
        <v>586.74</v>
      </c>
      <c r="N65" s="154">
        <f t="shared" si="138"/>
        <v>720.69999999999982</v>
      </c>
      <c r="O65" s="154">
        <f t="shared" ref="O65:P65" si="139">SUM(O54:O56)</f>
        <v>450.32000000000016</v>
      </c>
      <c r="P65" s="154">
        <f t="shared" si="139"/>
        <v>290.40000000000003</v>
      </c>
      <c r="Q65" s="154">
        <f t="shared" si="138"/>
        <v>834.79</v>
      </c>
      <c r="R65" s="154">
        <f>IF(R56="","",SUM(R54:R56))</f>
        <v>12709.880000000008</v>
      </c>
      <c r="S65" s="52">
        <f t="shared" si="123"/>
        <v>14.225242276500687</v>
      </c>
      <c r="U65" s="109" t="s">
        <v>85</v>
      </c>
      <c r="V65" s="19">
        <f>SUM(V54:V56)</f>
        <v>172.44200000000001</v>
      </c>
      <c r="W65" s="154">
        <f t="shared" ref="W65:AH65" si="140">SUM(W54:W56)</f>
        <v>186.90999999999997</v>
      </c>
      <c r="X65" s="154">
        <f t="shared" si="140"/>
        <v>317.54300000000001</v>
      </c>
      <c r="Y65" s="154">
        <f t="shared" si="140"/>
        <v>273.15200000000004</v>
      </c>
      <c r="Z65" s="154">
        <f t="shared" si="140"/>
        <v>274.7589999999999</v>
      </c>
      <c r="AA65" s="154">
        <f t="shared" si="140"/>
        <v>324.92199999999997</v>
      </c>
      <c r="AB65" s="154">
        <f t="shared" si="140"/>
        <v>316.45400000000001</v>
      </c>
      <c r="AC65" s="154">
        <f t="shared" si="140"/>
        <v>218.61900000000003</v>
      </c>
      <c r="AD65" s="154">
        <f t="shared" si="140"/>
        <v>473.084</v>
      </c>
      <c r="AE65" s="154">
        <f t="shared" si="140"/>
        <v>407.07599999999996</v>
      </c>
      <c r="AF65" s="154">
        <f t="shared" si="140"/>
        <v>151.21100000000001</v>
      </c>
      <c r="AG65" s="154">
        <f t="shared" si="140"/>
        <v>1125.3350000000005</v>
      </c>
      <c r="AH65" s="154">
        <f t="shared" si="140"/>
        <v>764.87600000000009</v>
      </c>
      <c r="AI65" s="154">
        <f t="shared" ref="AI65:AL65" si="141">SUM(AI54:AI56)</f>
        <v>659.798</v>
      </c>
      <c r="AJ65" s="154">
        <f t="shared" si="141"/>
        <v>464.0329999999999</v>
      </c>
      <c r="AK65" s="154">
        <f t="shared" si="141"/>
        <v>775.07</v>
      </c>
      <c r="AL65" s="154">
        <f t="shared" si="141"/>
        <v>1095.3920000000001</v>
      </c>
      <c r="AM65" s="52">
        <f t="shared" si="122"/>
        <v>0.41328138103655149</v>
      </c>
      <c r="AO65" s="125">
        <f t="shared" si="125"/>
        <v>2.6427082694783306</v>
      </c>
      <c r="AP65" s="157">
        <f t="shared" si="125"/>
        <v>3.8715356891337658</v>
      </c>
      <c r="AQ65" s="157">
        <f t="shared" si="135"/>
        <v>2.6966413315782778</v>
      </c>
      <c r="AR65" s="157">
        <f t="shared" si="135"/>
        <v>4.2712701912401698</v>
      </c>
      <c r="AS65" s="157">
        <f t="shared" si="135"/>
        <v>2.2684857992073972</v>
      </c>
      <c r="AT65" s="157">
        <f t="shared" si="135"/>
        <v>4.2133094737934069</v>
      </c>
      <c r="AU65" s="157">
        <f t="shared" si="135"/>
        <v>2.7068403630173901</v>
      </c>
      <c r="AV65" s="157">
        <f t="shared" si="135"/>
        <v>16.589694946122332</v>
      </c>
      <c r="AW65" s="157">
        <f t="shared" si="135"/>
        <v>6.8480523428339826</v>
      </c>
      <c r="AX65" s="157">
        <f t="shared" si="135"/>
        <v>4.5515899637729786</v>
      </c>
      <c r="AY65" s="157">
        <f t="shared" si="135"/>
        <v>7.8161377028843191</v>
      </c>
      <c r="AZ65" s="157">
        <f t="shared" si="135"/>
        <v>19.179449159764129</v>
      </c>
      <c r="BA65" s="157">
        <f t="shared" si="136"/>
        <v>10.612959622589154</v>
      </c>
      <c r="BB65" s="157">
        <f>(AI65/O65)*10</f>
        <v>14.651758749333801</v>
      </c>
      <c r="BC65" s="157">
        <f t="shared" si="137"/>
        <v>15.979097796143245</v>
      </c>
      <c r="BD65" s="157">
        <f t="shared" si="137"/>
        <v>9.2846105008445239</v>
      </c>
      <c r="BE65" s="157">
        <f>IF(AL65="","",(AL65/R65)*10)</f>
        <v>0.86184291275763369</v>
      </c>
      <c r="BF65" s="52">
        <f t="shared" si="121"/>
        <v>-0.90717511384249871</v>
      </c>
    </row>
    <row r="66" spans="1:58" ht="20.100000000000001" customHeight="1">
      <c r="A66" s="121" t="s">
        <v>86</v>
      </c>
      <c r="B66" s="19">
        <f>SUM(B57:B59)</f>
        <v>1111.72</v>
      </c>
      <c r="C66" s="154">
        <f>SUM(C57:C59)</f>
        <v>461.55</v>
      </c>
      <c r="D66" s="154">
        <f>SUM(D57:D59)</f>
        <v>1146.69</v>
      </c>
      <c r="E66" s="154">
        <f t="shared" ref="E66:Q66" si="142">SUM(E57:E59)</f>
        <v>632.67000000000007</v>
      </c>
      <c r="F66" s="154">
        <f t="shared" si="142"/>
        <v>431.12000000000012</v>
      </c>
      <c r="G66" s="154">
        <f t="shared" si="142"/>
        <v>1179.42</v>
      </c>
      <c r="H66" s="154">
        <f t="shared" si="142"/>
        <v>572.79999999999995</v>
      </c>
      <c r="I66" s="154">
        <f t="shared" si="142"/>
        <v>330.81000000000006</v>
      </c>
      <c r="J66" s="154">
        <f t="shared" si="142"/>
        <v>431.05</v>
      </c>
      <c r="K66" s="154">
        <f t="shared" si="142"/>
        <v>211.81999999999996</v>
      </c>
      <c r="L66" s="154">
        <f t="shared" si="142"/>
        <v>449.86999999999995</v>
      </c>
      <c r="M66" s="154">
        <f t="shared" si="142"/>
        <v>497.9500000000001</v>
      </c>
      <c r="N66" s="154">
        <f t="shared" si="142"/>
        <v>943.92000000000007</v>
      </c>
      <c r="O66" s="154">
        <f t="shared" ref="O66:P66" si="143">SUM(O57:O59)</f>
        <v>392.37</v>
      </c>
      <c r="P66" s="154">
        <f t="shared" si="143"/>
        <v>729.0499999999995</v>
      </c>
      <c r="Q66" s="154">
        <f t="shared" si="142"/>
        <v>355.32000000000005</v>
      </c>
      <c r="R66" s="154" t="str">
        <f>IF(R59="","",SUM(R57:R59))</f>
        <v/>
      </c>
      <c r="S66" s="52" t="str">
        <f t="shared" si="123"/>
        <v/>
      </c>
      <c r="U66" s="109" t="s">
        <v>86</v>
      </c>
      <c r="V66" s="19">
        <f>SUM(V57:V59)</f>
        <v>376.84800000000001</v>
      </c>
      <c r="W66" s="154">
        <f t="shared" ref="W66:AH66" si="144">SUM(W57:W59)</f>
        <v>361.52099999999996</v>
      </c>
      <c r="X66" s="154">
        <f t="shared" si="144"/>
        <v>353.411</v>
      </c>
      <c r="Y66" s="154">
        <f t="shared" si="144"/>
        <v>296.82099999999997</v>
      </c>
      <c r="Z66" s="154">
        <f t="shared" si="144"/>
        <v>289.45600000000002</v>
      </c>
      <c r="AA66" s="154">
        <f t="shared" si="144"/>
        <v>340.12899999999996</v>
      </c>
      <c r="AB66" s="154">
        <f t="shared" si="144"/>
        <v>363.57</v>
      </c>
      <c r="AC66" s="154">
        <f t="shared" si="144"/>
        <v>267.97200000000004</v>
      </c>
      <c r="AD66" s="154">
        <f t="shared" si="144"/>
        <v>304.03699999999998</v>
      </c>
      <c r="AE66" s="154">
        <f t="shared" si="144"/>
        <v>218.93900000000002</v>
      </c>
      <c r="AF66" s="154">
        <f t="shared" si="144"/>
        <v>237.03700000000001</v>
      </c>
      <c r="AG66" s="154">
        <f t="shared" si="144"/>
        <v>470.44100000000003</v>
      </c>
      <c r="AH66" s="154">
        <f t="shared" si="144"/>
        <v>626.85100000000011</v>
      </c>
      <c r="AI66" s="154">
        <f t="shared" ref="AI66:AK66" si="145">SUM(AI57:AI59)</f>
        <v>549.6110000000001</v>
      </c>
      <c r="AJ66" s="154">
        <f t="shared" si="145"/>
        <v>563.27299999999991</v>
      </c>
      <c r="AK66" s="154">
        <f t="shared" si="145"/>
        <v>593.55499999999995</v>
      </c>
      <c r="AL66" s="154"/>
      <c r="AM66" s="52"/>
      <c r="AO66" s="125">
        <f t="shared" si="125"/>
        <v>3.3897744036268125</v>
      </c>
      <c r="AP66" s="157">
        <f t="shared" si="125"/>
        <v>7.8327591810204735</v>
      </c>
      <c r="AQ66" s="157">
        <f t="shared" si="135"/>
        <v>3.0820099590996692</v>
      </c>
      <c r="AR66" s="157">
        <f t="shared" si="135"/>
        <v>4.691561161426967</v>
      </c>
      <c r="AS66" s="157">
        <f t="shared" si="135"/>
        <v>6.7140471330488012</v>
      </c>
      <c r="AT66" s="157">
        <f t="shared" si="135"/>
        <v>2.883866646317681</v>
      </c>
      <c r="AU66" s="157">
        <f t="shared" si="135"/>
        <v>6.3472416201117321</v>
      </c>
      <c r="AV66" s="157">
        <f t="shared" si="135"/>
        <v>8.1004806384329378</v>
      </c>
      <c r="AW66" s="157">
        <f t="shared" si="135"/>
        <v>7.0534044774388116</v>
      </c>
      <c r="AX66" s="157">
        <f t="shared" si="135"/>
        <v>10.33608724388632</v>
      </c>
      <c r="AY66" s="157">
        <f t="shared" si="135"/>
        <v>5.2690110476359839</v>
      </c>
      <c r="AZ66" s="157">
        <f t="shared" si="135"/>
        <v>9.4475549753991359</v>
      </c>
      <c r="BA66" s="157">
        <f t="shared" si="136"/>
        <v>6.6409335536909921</v>
      </c>
      <c r="BB66" s="157">
        <f>(AI66/O66)*10</f>
        <v>14.007467441445575</v>
      </c>
      <c r="BC66" s="157">
        <f t="shared" si="137"/>
        <v>7.7261230368287537</v>
      </c>
      <c r="BD66" s="157">
        <f t="shared" si="137"/>
        <v>16.704801305865132</v>
      </c>
      <c r="BE66" s="157" t="str">
        <f>IF(AL66="","",(AL66/R66)*10)</f>
        <v/>
      </c>
      <c r="BF66" s="52" t="str">
        <f t="shared" si="121"/>
        <v/>
      </c>
    </row>
    <row r="67" spans="1:58" ht="20.100000000000001" customHeight="1" thickBot="1">
      <c r="A67" s="122" t="s">
        <v>87</v>
      </c>
      <c r="B67" s="21">
        <f>SUM(B60:B62)</f>
        <v>468.49</v>
      </c>
      <c r="C67" s="155">
        <f>SUM(C60:C62)</f>
        <v>604.85</v>
      </c>
      <c r="D67" s="155">
        <f>IF(D62="","",SUM(D60:D62))</f>
        <v>318.30999999999995</v>
      </c>
      <c r="E67" s="155">
        <f t="shared" ref="E67:R67" si="146">IF(E62="","",SUM(E60:E62))</f>
        <v>385.83</v>
      </c>
      <c r="F67" s="155">
        <f t="shared" si="146"/>
        <v>322.33000000000004</v>
      </c>
      <c r="G67" s="155">
        <f t="shared" si="146"/>
        <v>812.32999999999993</v>
      </c>
      <c r="H67" s="155">
        <f t="shared" si="146"/>
        <v>269.86</v>
      </c>
      <c r="I67" s="155">
        <f t="shared" si="146"/>
        <v>299.23</v>
      </c>
      <c r="J67" s="155">
        <f t="shared" si="146"/>
        <v>522.41</v>
      </c>
      <c r="K67" s="155">
        <f t="shared" si="146"/>
        <v>441.44000000000005</v>
      </c>
      <c r="L67" s="155">
        <f t="shared" si="146"/>
        <v>589.30999999999995</v>
      </c>
      <c r="M67" s="155">
        <f t="shared" si="146"/>
        <v>520.89999999999975</v>
      </c>
      <c r="N67" s="155">
        <f t="shared" si="146"/>
        <v>277.97000000000008</v>
      </c>
      <c r="O67" s="155">
        <f t="shared" ref="O67:P67" si="147">IF(O62="","",SUM(O60:O62))</f>
        <v>583.4699999999998</v>
      </c>
      <c r="P67" s="155">
        <f t="shared" si="147"/>
        <v>587.23000000000013</v>
      </c>
      <c r="Q67" s="155">
        <f t="shared" si="146"/>
        <v>389.48000000000013</v>
      </c>
      <c r="R67" s="155" t="str">
        <f t="shared" si="146"/>
        <v/>
      </c>
      <c r="S67" s="55" t="str">
        <f t="shared" si="123"/>
        <v/>
      </c>
      <c r="U67" s="110" t="s">
        <v>87</v>
      </c>
      <c r="V67" s="21">
        <f>SUM(V60:V62)</f>
        <v>173.405</v>
      </c>
      <c r="W67" s="155">
        <f t="shared" ref="W67:AH67" si="148">SUM(W60:W62)</f>
        <v>230.471</v>
      </c>
      <c r="X67" s="155">
        <f t="shared" si="148"/>
        <v>139.79900000000001</v>
      </c>
      <c r="Y67" s="155">
        <f t="shared" si="148"/>
        <v>227.17700000000002</v>
      </c>
      <c r="Z67" s="155">
        <f t="shared" si="148"/>
        <v>179.22899999999998</v>
      </c>
      <c r="AA67" s="155">
        <f t="shared" si="148"/>
        <v>388.57100000000008</v>
      </c>
      <c r="AB67" s="155">
        <f t="shared" si="148"/>
        <v>211.57600000000002</v>
      </c>
      <c r="AC67" s="155">
        <f t="shared" si="148"/>
        <v>147.53800000000001</v>
      </c>
      <c r="AD67" s="155">
        <f t="shared" si="148"/>
        <v>238.09199999999998</v>
      </c>
      <c r="AE67" s="155">
        <f t="shared" si="148"/>
        <v>412.428</v>
      </c>
      <c r="AF67" s="155">
        <f t="shared" si="148"/>
        <v>487.82399999999996</v>
      </c>
      <c r="AG67" s="155">
        <f t="shared" si="148"/>
        <v>426.8599999999999</v>
      </c>
      <c r="AH67" s="155">
        <f t="shared" si="148"/>
        <v>741.05799999999999</v>
      </c>
      <c r="AI67" s="155">
        <f t="shared" ref="AI67:AK67" si="149">SUM(AI60:AI62)</f>
        <v>584.07000000000005</v>
      </c>
      <c r="AJ67" s="155">
        <f t="shared" si="149"/>
        <v>1669.2959999999996</v>
      </c>
      <c r="AK67" s="155">
        <f t="shared" si="149"/>
        <v>513.56100000000015</v>
      </c>
      <c r="AL67" s="155"/>
      <c r="AM67" s="55"/>
      <c r="AO67" s="126">
        <f t="shared" si="125"/>
        <v>3.7013596875066703</v>
      </c>
      <c r="AP67" s="158">
        <f t="shared" si="125"/>
        <v>3.8103827395221956</v>
      </c>
      <c r="AQ67" s="158">
        <f t="shared" ref="AQ67:AZ67" si="150">IF(X62="","",(X67/D67)*10)</f>
        <v>4.3919135434010883</v>
      </c>
      <c r="AR67" s="158">
        <f t="shared" si="150"/>
        <v>5.8880076717725425</v>
      </c>
      <c r="AS67" s="158">
        <f t="shared" si="150"/>
        <v>5.5604194459094707</v>
      </c>
      <c r="AT67" s="158">
        <f t="shared" si="150"/>
        <v>4.7834131449041664</v>
      </c>
      <c r="AU67" s="158">
        <f t="shared" si="150"/>
        <v>7.840213444008004</v>
      </c>
      <c r="AV67" s="158">
        <f t="shared" si="150"/>
        <v>4.9305885105103098</v>
      </c>
      <c r="AW67" s="158">
        <f t="shared" si="150"/>
        <v>4.5575697249286957</v>
      </c>
      <c r="AX67" s="158">
        <f t="shared" si="150"/>
        <v>9.3427872417542588</v>
      </c>
      <c r="AY67" s="158">
        <f t="shared" si="150"/>
        <v>8.2778843053740818</v>
      </c>
      <c r="AZ67" s="158">
        <f t="shared" si="150"/>
        <v>8.1946630831253628</v>
      </c>
      <c r="BA67" s="158">
        <f t="shared" ref="BA67" si="151">IF(AH62="","",(AH67/N67)*10)</f>
        <v>26.659639529445617</v>
      </c>
      <c r="BB67" s="158">
        <f>IF(AI62="","",(AI67/O67)*10)</f>
        <v>10.010283305054248</v>
      </c>
      <c r="BC67" s="158">
        <f t="shared" ref="BC67:BD67" si="152">IF(AJ62="","",(AJ67/P67)*10)</f>
        <v>28.42661308175671</v>
      </c>
      <c r="BD67" s="158">
        <f t="shared" si="152"/>
        <v>13.185811851699702</v>
      </c>
      <c r="BE67" s="158" t="str">
        <f>IF(AL62="","",(AL67/R67)*10)</f>
        <v/>
      </c>
      <c r="BF67" s="55" t="str">
        <f t="shared" si="121"/>
        <v/>
      </c>
    </row>
    <row r="69" spans="1:58"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</row>
    <row r="70" spans="1:58"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</row>
  </sheetData>
  <mergeCells count="24">
    <mergeCell ref="AO4:BE4"/>
    <mergeCell ref="BF4:BF5"/>
    <mergeCell ref="A26:A27"/>
    <mergeCell ref="B26:R26"/>
    <mergeCell ref="S26:S27"/>
    <mergeCell ref="U26:U27"/>
    <mergeCell ref="V26:AL26"/>
    <mergeCell ref="AM26:AM27"/>
    <mergeCell ref="AO26:BE26"/>
    <mergeCell ref="BF26:BF27"/>
    <mergeCell ref="A4:A5"/>
    <mergeCell ref="B4:R4"/>
    <mergeCell ref="S4:S5"/>
    <mergeCell ref="U4:U5"/>
    <mergeCell ref="V4:AL4"/>
    <mergeCell ref="AM4:AM5"/>
    <mergeCell ref="AO48:BE48"/>
    <mergeCell ref="BF48:BF49"/>
    <mergeCell ref="A48:A49"/>
    <mergeCell ref="B48:R48"/>
    <mergeCell ref="S48:S49"/>
    <mergeCell ref="U48:U49"/>
    <mergeCell ref="V48:AL48"/>
    <mergeCell ref="AM48:AM49"/>
  </mergeCells>
  <pageMargins left="0.70866141732283472" right="0.70866141732283472" top="0.74803149606299213" bottom="0.74803149606299213" header="0.31496062992125984" footer="0.31496062992125984"/>
  <pageSetup paperSize="9" scale="26" fitToHeight="2" orientation="landscape" horizontalDpi="4294967292" r:id="rId1"/>
  <ignoredErrors>
    <ignoredError sqref="Q20:Q23 AK20:AK23 Q42:Q45 AK42:AK45 Q64:Q67 B64:O67 B42:O45 B20:O23 V64:AI67 V42:AI45 V20:AI23 P20:P23 AJ64:AK67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CF2B8EF2-9863-49E3-917C-B5CAE0AC0AF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S7:S23</xm:sqref>
        </x14:conditionalFormatting>
        <x14:conditionalFormatting xmlns:xm="http://schemas.microsoft.com/office/excel/2006/main">
          <x14:cfRule type="iconSet" priority="6" id="{2434B8D6-95A5-471F-9C22-53A19C9C88B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S29:S45</xm:sqref>
        </x14:conditionalFormatting>
        <x14:conditionalFormatting xmlns:xm="http://schemas.microsoft.com/office/excel/2006/main">
          <x14:cfRule type="iconSet" priority="3" id="{EBF4CA4E-C5E9-4652-B793-A9159220053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S51:S67</xm:sqref>
        </x14:conditionalFormatting>
        <x14:conditionalFormatting xmlns:xm="http://schemas.microsoft.com/office/excel/2006/main">
          <x14:cfRule type="iconSet" priority="7" id="{A5FD263C-7C4B-49D3-AC70-D04C7921619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AM7:AM18 AM20:AM23</xm:sqref>
        </x14:conditionalFormatting>
        <x14:conditionalFormatting xmlns:xm="http://schemas.microsoft.com/office/excel/2006/main">
          <x14:cfRule type="iconSet" priority="4" id="{84B2513C-5FB8-43B4-BCA7-3DC7338452E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AM29:AM45</xm:sqref>
        </x14:conditionalFormatting>
        <x14:conditionalFormatting xmlns:xm="http://schemas.microsoft.com/office/excel/2006/main">
          <x14:cfRule type="iconSet" priority="1" id="{F9E85491-3EC6-479C-AC2E-0CD4CE244C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AM51:AM67</xm:sqref>
        </x14:conditionalFormatting>
        <x14:conditionalFormatting xmlns:xm="http://schemas.microsoft.com/office/excel/2006/main">
          <x14:cfRule type="iconSet" priority="8" id="{81F2D448-9C25-4A8C-9395-1346B184A94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BF7:BF23</xm:sqref>
        </x14:conditionalFormatting>
        <x14:conditionalFormatting xmlns:xm="http://schemas.microsoft.com/office/excel/2006/main">
          <x14:cfRule type="iconSet" priority="5" id="{212AFA8A-2AD8-4DFF-881C-BB8E9603934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BF29:BF45</xm:sqref>
        </x14:conditionalFormatting>
        <x14:conditionalFormatting xmlns:xm="http://schemas.microsoft.com/office/excel/2006/main">
          <x14:cfRule type="iconSet" priority="2" id="{DE5079AD-033E-4766-A1CE-9F341332493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BF51:BF67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5">
    <pageSetUpPr fitToPage="1"/>
  </sheetPr>
  <dimension ref="A1:T69"/>
  <sheetViews>
    <sheetView showGridLines="0" zoomScale="106" zoomScaleNormal="106" workbookViewId="0">
      <selection activeCell="A15" sqref="A15:XFD15"/>
    </sheetView>
  </sheetViews>
  <sheetFormatPr defaultRowHeight="15"/>
  <cols>
    <col min="1" max="1" width="3.140625" customWidth="1"/>
    <col min="2" max="2" width="28.7109375" customWidth="1"/>
    <col min="3" max="3" width="11" customWidth="1"/>
    <col min="4" max="4" width="10" bestFit="1" customWidth="1"/>
    <col min="5" max="6" width="9.140625" customWidth="1"/>
    <col min="7" max="7" width="10.85546875" customWidth="1"/>
    <col min="8" max="8" width="1.85546875" customWidth="1"/>
    <col min="11" max="12" width="9.140625" customWidth="1"/>
    <col min="13" max="13" width="10.85546875" customWidth="1"/>
    <col min="14" max="14" width="1.85546875" customWidth="1"/>
    <col min="16" max="16" width="9.140625" style="34"/>
    <col min="17" max="17" width="10.85546875" customWidth="1"/>
  </cols>
  <sheetData>
    <row r="1" spans="1:20" ht="15.75">
      <c r="A1" s="4" t="s">
        <v>24</v>
      </c>
    </row>
    <row r="2" spans="1:20">
      <c r="J2" s="269"/>
    </row>
    <row r="3" spans="1:20" ht="8.25" customHeight="1" thickBot="1">
      <c r="Q3" s="10"/>
    </row>
    <row r="4" spans="1:20">
      <c r="A4" s="466" t="s">
        <v>3</v>
      </c>
      <c r="B4" s="449"/>
      <c r="C4" s="485" t="s">
        <v>1</v>
      </c>
      <c r="D4" s="483"/>
      <c r="E4" s="478" t="s">
        <v>100</v>
      </c>
      <c r="F4" s="478"/>
      <c r="G4" s="130" t="s">
        <v>0</v>
      </c>
      <c r="I4" s="479">
        <v>1000</v>
      </c>
      <c r="J4" s="478"/>
      <c r="K4" s="489" t="s">
        <v>100</v>
      </c>
      <c r="L4" s="490"/>
      <c r="M4" s="130" t="s">
        <v>0</v>
      </c>
      <c r="O4" s="477" t="s">
        <v>22</v>
      </c>
      <c r="P4" s="478"/>
      <c r="Q4" s="130" t="s">
        <v>0</v>
      </c>
    </row>
    <row r="5" spans="1:20">
      <c r="A5" s="484"/>
      <c r="B5" s="450"/>
      <c r="C5" s="486" t="s">
        <v>195</v>
      </c>
      <c r="D5" s="476"/>
      <c r="E5" s="480" t="str">
        <f>C5</f>
        <v>jan-jul</v>
      </c>
      <c r="F5" s="480"/>
      <c r="G5" s="131" t="s">
        <v>150</v>
      </c>
      <c r="I5" s="475" t="str">
        <f>C5</f>
        <v>jan-jul</v>
      </c>
      <c r="J5" s="480"/>
      <c r="K5" s="481" t="str">
        <f>C5</f>
        <v>jan-jul</v>
      </c>
      <c r="L5" s="482"/>
      <c r="M5" s="131" t="str">
        <f>G5</f>
        <v>2026 /2025</v>
      </c>
      <c r="O5" s="475" t="str">
        <f>C5</f>
        <v>jan-jul</v>
      </c>
      <c r="P5" s="476"/>
      <c r="Q5" s="131" t="str">
        <f>G5</f>
        <v>2026 /2025</v>
      </c>
    </row>
    <row r="6" spans="1:20" ht="19.5" customHeight="1">
      <c r="A6" s="484"/>
      <c r="B6" s="450"/>
      <c r="C6" s="139">
        <v>2025</v>
      </c>
      <c r="D6" s="137">
        <v>2026</v>
      </c>
      <c r="E6" s="68">
        <f>C6</f>
        <v>2025</v>
      </c>
      <c r="F6" s="137">
        <f>D6</f>
        <v>2026</v>
      </c>
      <c r="G6" s="131" t="s">
        <v>1</v>
      </c>
      <c r="I6" s="16">
        <f>C6</f>
        <v>2025</v>
      </c>
      <c r="J6" s="138">
        <f>D6</f>
        <v>2026</v>
      </c>
      <c r="K6" s="136">
        <f>E6</f>
        <v>2025</v>
      </c>
      <c r="L6" s="137">
        <f>D6</f>
        <v>2026</v>
      </c>
      <c r="M6" s="260">
        <v>1000</v>
      </c>
      <c r="O6" s="16">
        <f>C6</f>
        <v>2025</v>
      </c>
      <c r="P6" s="138">
        <f>D6</f>
        <v>2026</v>
      </c>
      <c r="Q6" s="131"/>
    </row>
    <row r="7" spans="1:20" ht="19.5" customHeight="1">
      <c r="A7" s="23" t="s">
        <v>106</v>
      </c>
      <c r="B7" s="15"/>
      <c r="C7" s="78">
        <f>C8+C9</f>
        <v>949026.12000000058</v>
      </c>
      <c r="D7" s="210">
        <f>D8+D9</f>
        <v>900130.82000000076</v>
      </c>
      <c r="E7" s="216">
        <f t="shared" ref="E7" si="0">C7/$C$20</f>
        <v>0.46900672175869629</v>
      </c>
      <c r="F7" s="217">
        <f t="shared" ref="F7" si="1">D7/$D$20</f>
        <v>0.49437740339941727</v>
      </c>
      <c r="G7" s="53">
        <f>(D7-C7)/C7</f>
        <v>-5.1521553484744742E-2</v>
      </c>
      <c r="I7" s="224">
        <f>I8+I9</f>
        <v>276705.82500000007</v>
      </c>
      <c r="J7" s="225">
        <f>J8+J9</f>
        <v>260122.038</v>
      </c>
      <c r="K7" s="229">
        <f t="shared" ref="K7" si="2">I7/$I$20</f>
        <v>0.51308327388745034</v>
      </c>
      <c r="L7" s="230">
        <f t="shared" ref="L7" si="3">J7/$J$20</f>
        <v>0.51618843918170088</v>
      </c>
      <c r="M7" s="53">
        <f>(J7-I7)/I7</f>
        <v>-5.9932916121299813E-2</v>
      </c>
      <c r="O7" s="63">
        <f t="shared" ref="O7" si="4">(I7/C7)*10</f>
        <v>2.9156818676392167</v>
      </c>
      <c r="P7" s="237">
        <f t="shared" ref="P7" si="5">(J7/D7)*10</f>
        <v>2.8898248145752836</v>
      </c>
      <c r="Q7" s="53">
        <f>(P7-O7)/O7</f>
        <v>-8.8682696664945503E-3</v>
      </c>
    </row>
    <row r="8" spans="1:20" ht="20.100000000000001" customHeight="1">
      <c r="A8" s="8" t="s">
        <v>4</v>
      </c>
      <c r="C8" s="19">
        <v>490904.56000000087</v>
      </c>
      <c r="D8" s="140">
        <v>454934.08000000071</v>
      </c>
      <c r="E8" s="214">
        <f t="shared" ref="E8:E19" si="6">C8/$C$20</f>
        <v>0.24260400586444922</v>
      </c>
      <c r="F8" s="215">
        <f t="shared" ref="F8:F19" si="7">D8/$D$20</f>
        <v>0.24986271349791458</v>
      </c>
      <c r="G8" s="52">
        <f>(D8-C8)/C8</f>
        <v>-7.3273876290739878E-2</v>
      </c>
      <c r="I8" s="19">
        <v>162784.7490000001</v>
      </c>
      <c r="J8" s="140">
        <v>150820.24299999996</v>
      </c>
      <c r="K8" s="227">
        <f t="shared" ref="K8:K19" si="8">I8/$I$20</f>
        <v>0.3018445020297888</v>
      </c>
      <c r="L8" s="228">
        <f t="shared" ref="L8:L19" si="9">J8/$J$20</f>
        <v>0.29928900461396057</v>
      </c>
      <c r="M8" s="52">
        <f>(J8-I8)/I8</f>
        <v>-7.3498936930511419E-2</v>
      </c>
      <c r="O8" s="27">
        <f t="shared" ref="O8:O20" si="10">(I8/C8)*10</f>
        <v>3.3160162333794538</v>
      </c>
      <c r="P8" s="143">
        <f t="shared" ref="P8:P20" si="11">(J8/D8)*10</f>
        <v>3.3152109202282611</v>
      </c>
      <c r="Q8" s="52">
        <f>(P8-O8)/O8</f>
        <v>-2.4285561182913146E-4</v>
      </c>
      <c r="R8" s="119"/>
      <c r="S8" s="293"/>
      <c r="T8" s="2"/>
    </row>
    <row r="9" spans="1:20" ht="20.100000000000001" customHeight="1">
      <c r="A9" s="8" t="s">
        <v>5</v>
      </c>
      <c r="C9" s="19">
        <v>458121.55999999971</v>
      </c>
      <c r="D9" s="140">
        <v>445196.74000000011</v>
      </c>
      <c r="E9" s="214">
        <f t="shared" si="6"/>
        <v>0.22640271589424704</v>
      </c>
      <c r="F9" s="215">
        <f t="shared" si="7"/>
        <v>0.24451468990150271</v>
      </c>
      <c r="G9" s="52">
        <f>(D9-C9)/C9</f>
        <v>-2.8212642950049344E-2</v>
      </c>
      <c r="I9" s="19">
        <v>113921.07599999994</v>
      </c>
      <c r="J9" s="140">
        <v>109301.79500000003</v>
      </c>
      <c r="K9" s="227">
        <f t="shared" si="8"/>
        <v>0.21123877185766146</v>
      </c>
      <c r="L9" s="228">
        <f t="shared" si="9"/>
        <v>0.21689943456774027</v>
      </c>
      <c r="M9" s="52">
        <f>(J9-I9)/I9</f>
        <v>-4.0548080848533397E-2</v>
      </c>
      <c r="O9" s="27">
        <f t="shared" si="10"/>
        <v>2.4866997309622367</v>
      </c>
      <c r="P9" s="143">
        <f t="shared" si="11"/>
        <v>2.455134666978918</v>
      </c>
      <c r="Q9" s="52">
        <f t="shared" ref="Q9:Q20" si="12">(P9-O9)/O9</f>
        <v>-1.2693556680888248E-2</v>
      </c>
      <c r="R9" s="119"/>
      <c r="S9" s="119"/>
      <c r="T9" s="2"/>
    </row>
    <row r="10" spans="1:20" s="427" customFormat="1" ht="20.100000000000001" customHeight="1">
      <c r="A10" s="422" t="s">
        <v>38</v>
      </c>
      <c r="B10" s="423"/>
      <c r="C10" s="424">
        <f>C11+C12</f>
        <v>745079.83000000066</v>
      </c>
      <c r="D10" s="425">
        <f>D11+D12</f>
        <v>621083.39000000071</v>
      </c>
      <c r="E10" s="216">
        <f t="shared" si="6"/>
        <v>0.36821689219346965</v>
      </c>
      <c r="F10" s="217">
        <f t="shared" si="7"/>
        <v>0.34111663196101616</v>
      </c>
      <c r="G10" s="426">
        <f>(D10-C10)/C10</f>
        <v>-0.16642034183102211</v>
      </c>
      <c r="I10" s="428">
        <f>I11+I12</f>
        <v>94543.513999999952</v>
      </c>
      <c r="J10" s="429">
        <f>J11+J12</f>
        <v>88686.234999999942</v>
      </c>
      <c r="K10" s="229">
        <f t="shared" si="8"/>
        <v>0.17530782262333638</v>
      </c>
      <c r="L10" s="230">
        <f t="shared" si="9"/>
        <v>0.1759897376382677</v>
      </c>
      <c r="M10" s="426">
        <f>(J10-I10)/I10</f>
        <v>-6.1953261013759364E-2</v>
      </c>
      <c r="O10" s="430">
        <f t="shared" si="10"/>
        <v>1.2689044877244882</v>
      </c>
      <c r="P10" s="431">
        <f t="shared" si="11"/>
        <v>1.427927979204207</v>
      </c>
      <c r="Q10" s="426">
        <f t="shared" si="12"/>
        <v>0.12532345264606468</v>
      </c>
      <c r="T10" s="432"/>
    </row>
    <row r="11" spans="1:20" ht="20.100000000000001" customHeight="1">
      <c r="A11" s="8"/>
      <c r="B11" t="s">
        <v>6</v>
      </c>
      <c r="C11" s="19">
        <v>733202.97000000067</v>
      </c>
      <c r="D11" s="140">
        <v>608405.7500000007</v>
      </c>
      <c r="E11" s="214">
        <f t="shared" si="6"/>
        <v>0.36234737284516449</v>
      </c>
      <c r="F11" s="215">
        <f t="shared" si="7"/>
        <v>0.33415371212183925</v>
      </c>
      <c r="G11" s="52">
        <f t="shared" ref="G11:G19" si="13">(D11-C11)/C11</f>
        <v>-0.17020828489006237</v>
      </c>
      <c r="I11" s="19">
        <v>91724.796999999948</v>
      </c>
      <c r="J11" s="140">
        <v>85705.755999999936</v>
      </c>
      <c r="K11" s="227">
        <f t="shared" si="8"/>
        <v>0.170081201367632</v>
      </c>
      <c r="L11" s="228">
        <f t="shared" si="9"/>
        <v>0.17007524913566785</v>
      </c>
      <c r="M11" s="52">
        <f t="shared" ref="M11:M19" si="14">(J11-I11)/I11</f>
        <v>-6.5620652177622321E-2</v>
      </c>
      <c r="O11" s="27">
        <f t="shared" si="10"/>
        <v>1.2510150770393069</v>
      </c>
      <c r="P11" s="143">
        <f t="shared" si="11"/>
        <v>1.4086940499822664</v>
      </c>
      <c r="Q11" s="52">
        <f t="shared" si="12"/>
        <v>0.12604082543603529</v>
      </c>
    </row>
    <row r="12" spans="1:20" ht="20.100000000000001" customHeight="1">
      <c r="A12" s="8"/>
      <c r="B12" t="s">
        <v>39</v>
      </c>
      <c r="C12" s="19">
        <v>11876.860000000024</v>
      </c>
      <c r="D12" s="140">
        <v>12677.64000000001</v>
      </c>
      <c r="E12" s="218">
        <f t="shared" si="6"/>
        <v>5.8695193483051843E-3</v>
      </c>
      <c r="F12" s="219">
        <f t="shared" si="7"/>
        <v>6.9629198391769186E-3</v>
      </c>
      <c r="G12" s="52">
        <f t="shared" si="13"/>
        <v>6.7423544606906582E-2</v>
      </c>
      <c r="I12" s="19">
        <v>2818.717000000001</v>
      </c>
      <c r="J12" s="140">
        <v>2980.4790000000012</v>
      </c>
      <c r="K12" s="231">
        <f t="shared" si="8"/>
        <v>5.2266212557043655E-3</v>
      </c>
      <c r="L12" s="232">
        <f t="shared" si="9"/>
        <v>5.9144885025998349E-3</v>
      </c>
      <c r="M12" s="52">
        <f t="shared" si="14"/>
        <v>5.738852108955958E-2</v>
      </c>
      <c r="O12" s="27">
        <f t="shared" si="10"/>
        <v>2.3732846897243847</v>
      </c>
      <c r="P12" s="143">
        <f t="shared" si="11"/>
        <v>2.3509730517667315</v>
      </c>
      <c r="Q12" s="52">
        <f t="shared" si="12"/>
        <v>-9.4011637349096216E-3</v>
      </c>
    </row>
    <row r="13" spans="1:20" ht="20.100000000000001" customHeight="1">
      <c r="A13" s="23" t="s">
        <v>112</v>
      </c>
      <c r="B13" s="15"/>
      <c r="C13" s="78">
        <f>C14+C15+C16</f>
        <v>285002.24999999983</v>
      </c>
      <c r="D13" s="210">
        <f>D14+D15+D16</f>
        <v>266774.76000000018</v>
      </c>
      <c r="E13" s="216">
        <f t="shared" si="6"/>
        <v>0.14084751531006567</v>
      </c>
      <c r="F13" s="217">
        <f t="shared" si="7"/>
        <v>0.14652027262137599</v>
      </c>
      <c r="G13" s="53">
        <f t="shared" si="13"/>
        <v>-6.3955600350522335E-2</v>
      </c>
      <c r="I13" s="224">
        <f>SUM(I14:I16)</f>
        <v>155712.39799999981</v>
      </c>
      <c r="J13" s="225">
        <f>SUM(J14:J16)</f>
        <v>144531.51400000002</v>
      </c>
      <c r="K13" s="229">
        <f t="shared" si="8"/>
        <v>0.28873055690354749</v>
      </c>
      <c r="L13" s="230">
        <f t="shared" si="9"/>
        <v>0.28680959597982297</v>
      </c>
      <c r="M13" s="53">
        <f t="shared" si="14"/>
        <v>-7.1804712685754155E-2</v>
      </c>
      <c r="O13" s="63">
        <f t="shared" si="10"/>
        <v>5.4635497789929701</v>
      </c>
      <c r="P13" s="237">
        <f t="shared" si="11"/>
        <v>5.4177356958356899</v>
      </c>
      <c r="Q13" s="53">
        <f t="shared" si="12"/>
        <v>-8.3854060108379848E-3</v>
      </c>
    </row>
    <row r="14" spans="1:20" ht="20.100000000000001" customHeight="1">
      <c r="A14" s="8"/>
      <c r="B14" s="3" t="s">
        <v>7</v>
      </c>
      <c r="C14" s="31">
        <v>268709.19999999984</v>
      </c>
      <c r="D14" s="141">
        <v>249500.90000000017</v>
      </c>
      <c r="E14" s="214">
        <f t="shared" si="6"/>
        <v>0.13279552410886405</v>
      </c>
      <c r="F14" s="215">
        <f t="shared" si="7"/>
        <v>0.13703297825955749</v>
      </c>
      <c r="G14" s="52">
        <f t="shared" si="13"/>
        <v>-7.1483596393423374E-2</v>
      </c>
      <c r="I14" s="31">
        <v>145893.64199999982</v>
      </c>
      <c r="J14" s="141">
        <v>134345.13500000001</v>
      </c>
      <c r="K14" s="227">
        <f t="shared" si="8"/>
        <v>0.27052407543904616</v>
      </c>
      <c r="L14" s="228">
        <f t="shared" si="9"/>
        <v>0.26659565671750157</v>
      </c>
      <c r="M14" s="52">
        <f t="shared" si="14"/>
        <v>-7.9157027281557768E-2</v>
      </c>
      <c r="O14" s="27">
        <f t="shared" si="10"/>
        <v>5.4294248950166164</v>
      </c>
      <c r="P14" s="143">
        <f t="shared" si="11"/>
        <v>5.3845551258532502</v>
      </c>
      <c r="Q14" s="52">
        <f t="shared" si="12"/>
        <v>-8.2641845187967806E-3</v>
      </c>
      <c r="S14" s="119"/>
    </row>
    <row r="15" spans="1:20" ht="20.100000000000001" customHeight="1">
      <c r="A15" s="8"/>
      <c r="B15" s="3" t="s">
        <v>8</v>
      </c>
      <c r="C15" s="31">
        <v>13204.360000000011</v>
      </c>
      <c r="D15" s="141">
        <v>13607.810000000009</v>
      </c>
      <c r="E15" s="214">
        <f t="shared" si="6"/>
        <v>6.525567069241108E-3</v>
      </c>
      <c r="F15" s="215">
        <f t="shared" si="7"/>
        <v>7.4737956131227939E-3</v>
      </c>
      <c r="G15" s="52">
        <f t="shared" si="13"/>
        <v>3.0554301760933263E-2</v>
      </c>
      <c r="I15" s="31">
        <v>8599.8959999999988</v>
      </c>
      <c r="J15" s="141">
        <v>8799.7540000000045</v>
      </c>
      <c r="K15" s="227">
        <f t="shared" si="8"/>
        <v>1.5946403711492474E-2</v>
      </c>
      <c r="L15" s="228">
        <f t="shared" si="9"/>
        <v>1.7462308527826202E-2</v>
      </c>
      <c r="M15" s="52">
        <f t="shared" si="14"/>
        <v>2.3239583362404111E-2</v>
      </c>
      <c r="O15" s="27">
        <f t="shared" si="10"/>
        <v>6.5129214895685905</v>
      </c>
      <c r="P15" s="143">
        <f t="shared" si="11"/>
        <v>6.46669375895166</v>
      </c>
      <c r="Q15" s="52">
        <f t="shared" si="12"/>
        <v>-7.0978485908314865E-3</v>
      </c>
    </row>
    <row r="16" spans="1:20" ht="20.100000000000001" customHeight="1">
      <c r="A16" s="32"/>
      <c r="B16" s="33" t="s">
        <v>9</v>
      </c>
      <c r="C16" s="211">
        <v>3088.6899999999996</v>
      </c>
      <c r="D16" s="212">
        <v>3666.0499999999979</v>
      </c>
      <c r="E16" s="218">
        <f t="shared" si="6"/>
        <v>1.5264241319605265E-3</v>
      </c>
      <c r="F16" s="219">
        <f t="shared" si="7"/>
        <v>2.0134987486956964E-3</v>
      </c>
      <c r="G16" s="52">
        <f t="shared" si="13"/>
        <v>0.18692714387005441</v>
      </c>
      <c r="I16" s="211">
        <v>1218.8599999999999</v>
      </c>
      <c r="J16" s="212">
        <v>1386.6249999999991</v>
      </c>
      <c r="K16" s="231">
        <f t="shared" si="8"/>
        <v>2.2600777530088407E-3</v>
      </c>
      <c r="L16" s="232">
        <f t="shared" si="9"/>
        <v>2.7516307344951892E-3</v>
      </c>
      <c r="M16" s="52">
        <f t="shared" si="14"/>
        <v>0.13764091035885925</v>
      </c>
      <c r="O16" s="27">
        <f t="shared" si="10"/>
        <v>3.9462037303840791</v>
      </c>
      <c r="P16" s="143">
        <f t="shared" si="11"/>
        <v>3.7823406663848007</v>
      </c>
      <c r="Q16" s="52">
        <f t="shared" si="12"/>
        <v>-4.1524228143013243E-2</v>
      </c>
    </row>
    <row r="17" spans="1:17" ht="20.100000000000001" customHeight="1">
      <c r="A17" s="8" t="s">
        <v>113</v>
      </c>
      <c r="B17" s="3"/>
      <c r="C17" s="19">
        <v>1817.4199999999989</v>
      </c>
      <c r="D17" s="140">
        <v>1436.1599999999996</v>
      </c>
      <c r="E17" s="214">
        <f t="shared" si="6"/>
        <v>8.9816515930951277E-4</v>
      </c>
      <c r="F17" s="215">
        <f t="shared" si="7"/>
        <v>7.8877984831816591E-4</v>
      </c>
      <c r="G17" s="54">
        <f t="shared" si="13"/>
        <v>-0.20978089819634402</v>
      </c>
      <c r="I17" s="31">
        <v>1051.2459999999999</v>
      </c>
      <c r="J17" s="141">
        <v>601.73399999999992</v>
      </c>
      <c r="K17" s="227">
        <f t="shared" si="8"/>
        <v>1.9492785861702998E-3</v>
      </c>
      <c r="L17" s="228">
        <f t="shared" si="9"/>
        <v>1.1940861937371164E-3</v>
      </c>
      <c r="M17" s="54">
        <f t="shared" si="14"/>
        <v>-0.42759924889131562</v>
      </c>
      <c r="O17" s="238">
        <f t="shared" si="10"/>
        <v>5.7842766119003883</v>
      </c>
      <c r="P17" s="239">
        <f t="shared" si="11"/>
        <v>4.1898813502673802</v>
      </c>
      <c r="Q17" s="54">
        <f t="shared" si="12"/>
        <v>-0.27564298331666048</v>
      </c>
    </row>
    <row r="18" spans="1:17" ht="20.100000000000001" customHeight="1">
      <c r="A18" s="8" t="s">
        <v>10</v>
      </c>
      <c r="C18" s="19">
        <v>9432.9200000000346</v>
      </c>
      <c r="D18" s="140">
        <v>9229.9900000000016</v>
      </c>
      <c r="E18" s="214">
        <f t="shared" si="6"/>
        <v>4.6617293165883093E-3</v>
      </c>
      <c r="F18" s="215">
        <f t="shared" si="7"/>
        <v>5.0693725714253228E-3</v>
      </c>
      <c r="G18" s="52">
        <f t="shared" si="13"/>
        <v>-2.1512956751465324E-2</v>
      </c>
      <c r="I18" s="19">
        <v>5735.0799999999936</v>
      </c>
      <c r="J18" s="140">
        <v>5714.6370000000034</v>
      </c>
      <c r="K18" s="227">
        <f t="shared" si="8"/>
        <v>1.0634303135492122E-2</v>
      </c>
      <c r="L18" s="228">
        <f t="shared" si="9"/>
        <v>1.1340175466101797E-2</v>
      </c>
      <c r="M18" s="52">
        <f t="shared" si="14"/>
        <v>-3.5645535894861503E-3</v>
      </c>
      <c r="O18" s="27">
        <f t="shared" si="10"/>
        <v>6.079856502546372</v>
      </c>
      <c r="P18" s="143">
        <f t="shared" si="11"/>
        <v>6.1913794056114932</v>
      </c>
      <c r="Q18" s="52">
        <f t="shared" si="12"/>
        <v>1.8343015664664637E-2</v>
      </c>
    </row>
    <row r="19" spans="1:17" ht="20.100000000000001" customHeight="1" thickBot="1">
      <c r="A19" s="8" t="s">
        <v>11</v>
      </c>
      <c r="B19" s="10"/>
      <c r="C19" s="21">
        <v>33122.31</v>
      </c>
      <c r="D19" s="142">
        <v>22081.049999999992</v>
      </c>
      <c r="E19" s="220">
        <f t="shared" si="6"/>
        <v>1.636897626187072E-2</v>
      </c>
      <c r="F19" s="221">
        <f t="shared" si="7"/>
        <v>1.2127539598447134E-2</v>
      </c>
      <c r="G19" s="55">
        <f t="shared" si="13"/>
        <v>-0.33334812698752009</v>
      </c>
      <c r="I19" s="21">
        <v>5551.9669999999996</v>
      </c>
      <c r="J19" s="142">
        <v>4272.2880000000005</v>
      </c>
      <c r="K19" s="233">
        <f t="shared" si="8"/>
        <v>1.0294764864003441E-2</v>
      </c>
      <c r="L19" s="234">
        <f t="shared" si="9"/>
        <v>8.4779655403695968E-3</v>
      </c>
      <c r="M19" s="55">
        <f t="shared" si="14"/>
        <v>-0.23049110342334514</v>
      </c>
      <c r="O19" s="240">
        <f t="shared" si="10"/>
        <v>1.6762016296568687</v>
      </c>
      <c r="P19" s="241">
        <f t="shared" si="11"/>
        <v>1.9348210343258143</v>
      </c>
      <c r="Q19" s="55">
        <f t="shared" si="12"/>
        <v>0.15428895909252099</v>
      </c>
    </row>
    <row r="20" spans="1:17" ht="26.25" customHeight="1" thickBot="1">
      <c r="A20" s="12" t="s">
        <v>12</v>
      </c>
      <c r="B20" s="48"/>
      <c r="C20" s="163">
        <f>C7+C10+C13+C17+C18+C19</f>
        <v>2023480.8500000008</v>
      </c>
      <c r="D20" s="305">
        <f>D7+D10+D13+D17+D18+D19</f>
        <v>1820736.1700000016</v>
      </c>
      <c r="E20" s="222">
        <f>E8+E9+E10+E13+E17+E18+E19</f>
        <v>1</v>
      </c>
      <c r="F20" s="223">
        <f>F8+F9+F10+F13+F17+F18+F19</f>
        <v>1</v>
      </c>
      <c r="G20" s="55">
        <f>(D20-C20)/C20</f>
        <v>-0.10019599641874503</v>
      </c>
      <c r="H20" s="1"/>
      <c r="I20" s="163">
        <f>I7+I10+I13+I17+I18+I19</f>
        <v>539300.0299999998</v>
      </c>
      <c r="J20" s="305">
        <f>J7+J10+J13+J17+J18+J19</f>
        <v>503928.44599999994</v>
      </c>
      <c r="K20" s="235">
        <f>K8+K9+K10+K13+K17+K18+K19</f>
        <v>1</v>
      </c>
      <c r="L20" s="236">
        <f>L8+L9+L10+L13+L17+L18+L19</f>
        <v>1</v>
      </c>
      <c r="M20" s="55">
        <f>(J20-I20)/I20</f>
        <v>-6.5587951107660553E-2</v>
      </c>
      <c r="N20" s="1"/>
      <c r="O20" s="24">
        <f t="shared" si="10"/>
        <v>2.6652094582461681</v>
      </c>
      <c r="P20" s="242">
        <f t="shared" si="11"/>
        <v>2.7677181038260996</v>
      </c>
      <c r="Q20" s="55">
        <f t="shared" si="12"/>
        <v>3.8461759642481164E-2</v>
      </c>
    </row>
    <row r="21" spans="1:17">
      <c r="J21" s="269"/>
    </row>
    <row r="22" spans="1:17">
      <c r="A22" s="1"/>
      <c r="D22" s="487"/>
      <c r="E22" s="487"/>
      <c r="G22" s="436"/>
    </row>
    <row r="23" spans="1:17" ht="8.25" customHeight="1" thickBot="1"/>
    <row r="24" spans="1:17" ht="15" customHeight="1">
      <c r="A24" s="466" t="s">
        <v>2</v>
      </c>
      <c r="B24" s="449"/>
      <c r="C24" s="485" t="s">
        <v>1</v>
      </c>
      <c r="D24" s="483"/>
      <c r="E24" s="478" t="s">
        <v>101</v>
      </c>
      <c r="F24" s="478"/>
      <c r="G24" s="130" t="s">
        <v>0</v>
      </c>
      <c r="I24" s="479">
        <v>1000</v>
      </c>
      <c r="J24" s="483"/>
      <c r="K24" s="478" t="s">
        <v>101</v>
      </c>
      <c r="L24" s="478"/>
      <c r="M24" s="130" t="s">
        <v>0</v>
      </c>
      <c r="O24" s="477" t="s">
        <v>22</v>
      </c>
      <c r="P24" s="478"/>
      <c r="Q24" s="130" t="s">
        <v>0</v>
      </c>
    </row>
    <row r="25" spans="1:17" ht="15" customHeight="1">
      <c r="A25" s="484"/>
      <c r="B25" s="450"/>
      <c r="C25" s="486" t="str">
        <f>C5</f>
        <v>jan-jul</v>
      </c>
      <c r="D25" s="476"/>
      <c r="E25" s="480" t="str">
        <f>C5</f>
        <v>jan-jul</v>
      </c>
      <c r="F25" s="480"/>
      <c r="G25" s="131" t="str">
        <f>G5</f>
        <v>2026 /2025</v>
      </c>
      <c r="I25" s="475" t="str">
        <f>C5</f>
        <v>jan-jul</v>
      </c>
      <c r="J25" s="476"/>
      <c r="K25" s="488" t="str">
        <f>C5</f>
        <v>jan-jul</v>
      </c>
      <c r="L25" s="482"/>
      <c r="M25" s="131" t="str">
        <f>G5</f>
        <v>2026 /2025</v>
      </c>
      <c r="O25" s="475" t="str">
        <f>C5</f>
        <v>jan-jul</v>
      </c>
      <c r="P25" s="476"/>
      <c r="Q25" s="131" t="str">
        <f>G5</f>
        <v>2026 /2025</v>
      </c>
    </row>
    <row r="26" spans="1:17" ht="19.5" customHeight="1">
      <c r="A26" s="484"/>
      <c r="B26" s="450"/>
      <c r="C26" s="139">
        <f>C6</f>
        <v>2025</v>
      </c>
      <c r="D26" s="137">
        <f>D6</f>
        <v>2026</v>
      </c>
      <c r="E26" s="68">
        <f>C6</f>
        <v>2025</v>
      </c>
      <c r="F26" s="137">
        <f>D6</f>
        <v>2026</v>
      </c>
      <c r="G26" s="131" t="s">
        <v>1</v>
      </c>
      <c r="I26" s="16">
        <f>C6</f>
        <v>2025</v>
      </c>
      <c r="J26" s="138">
        <f>D6</f>
        <v>2026</v>
      </c>
      <c r="K26" s="136">
        <f>C6</f>
        <v>2025</v>
      </c>
      <c r="L26" s="137">
        <f>D6</f>
        <v>2026</v>
      </c>
      <c r="M26" s="260">
        <v>1000</v>
      </c>
      <c r="O26" s="16">
        <f>C6</f>
        <v>2025</v>
      </c>
      <c r="P26" s="138">
        <f>D6</f>
        <v>2026</v>
      </c>
      <c r="Q26" s="131"/>
    </row>
    <row r="27" spans="1:17" ht="19.5" customHeight="1">
      <c r="A27" s="23" t="s">
        <v>106</v>
      </c>
      <c r="B27" s="15"/>
      <c r="C27" s="78">
        <f>C28+C29</f>
        <v>362876.37999999995</v>
      </c>
      <c r="D27" s="210">
        <f>D28+D29</f>
        <v>324043.6100000001</v>
      </c>
      <c r="E27" s="216">
        <f>C27/$C$40</f>
        <v>0.3964960752091326</v>
      </c>
      <c r="F27" s="217">
        <f>D27/$D$40</f>
        <v>0.4378341481537289</v>
      </c>
      <c r="G27" s="53">
        <f>(D27-C27)/C27</f>
        <v>-0.10701377146674537</v>
      </c>
      <c r="I27" s="78">
        <f>I28+I29</f>
        <v>91621.200999999943</v>
      </c>
      <c r="J27" s="210">
        <f>J28+J29</f>
        <v>81102.481999999931</v>
      </c>
      <c r="K27" s="216">
        <f>I27/$I$40</f>
        <v>0.39228716931721186</v>
      </c>
      <c r="L27" s="217">
        <f>J27/$J$40</f>
        <v>0.38118148167052568</v>
      </c>
      <c r="M27" s="53">
        <f>(J27-I27)/I27</f>
        <v>-0.11480660464164859</v>
      </c>
      <c r="O27" s="63">
        <f t="shared" ref="O27" si="15">(I27/C27)*10</f>
        <v>2.5248598710117194</v>
      </c>
      <c r="P27" s="237">
        <f t="shared" ref="P27" si="16">(J27/D27)*10</f>
        <v>2.5028261473818265</v>
      </c>
      <c r="Q27" s="53">
        <f>(P27-O27)/O27</f>
        <v>-8.7267114832253571E-3</v>
      </c>
    </row>
    <row r="28" spans="1:17" ht="20.100000000000001" customHeight="1">
      <c r="A28" s="8" t="s">
        <v>4</v>
      </c>
      <c r="C28" s="19">
        <v>179620.5199999999</v>
      </c>
      <c r="D28" s="140">
        <v>165824.22999999989</v>
      </c>
      <c r="E28" s="214">
        <f>C28/$C$40</f>
        <v>0.19626196449331718</v>
      </c>
      <c r="F28" s="215">
        <f>D28/$D$40</f>
        <v>0.22405475141231126</v>
      </c>
      <c r="G28" s="52">
        <f>(D28-C28)/C28</f>
        <v>-7.6807983853960649E-2</v>
      </c>
      <c r="I28" s="19">
        <v>49419.113999999929</v>
      </c>
      <c r="J28" s="140">
        <v>45739.744999999952</v>
      </c>
      <c r="K28" s="214">
        <f>I28/$I$40</f>
        <v>0.21159386833648447</v>
      </c>
      <c r="L28" s="215">
        <f>J28/$J$40</f>
        <v>0.21497669788123147</v>
      </c>
      <c r="M28" s="52">
        <f>(J28-I28)/I28</f>
        <v>-7.4452346515155698E-2</v>
      </c>
      <c r="O28" s="27">
        <f t="shared" ref="O28:O40" si="17">(I28/C28)*10</f>
        <v>2.7513066992568529</v>
      </c>
      <c r="P28" s="143">
        <f t="shared" ref="P28:P40" si="18">(J28/D28)*10</f>
        <v>2.7583269947944267</v>
      </c>
      <c r="Q28" s="52">
        <f>(P28-O28)/O28</f>
        <v>2.5516223034931017E-3</v>
      </c>
    </row>
    <row r="29" spans="1:17" ht="20.100000000000001" customHeight="1">
      <c r="A29" s="8" t="s">
        <v>5</v>
      </c>
      <c r="C29" s="19">
        <v>183255.86000000004</v>
      </c>
      <c r="D29" s="140">
        <v>158219.38000000018</v>
      </c>
      <c r="E29" s="214">
        <f>C29/$C$40</f>
        <v>0.2002341107158154</v>
      </c>
      <c r="F29" s="215">
        <f>D29/$D$40</f>
        <v>0.21377939674141758</v>
      </c>
      <c r="G29" s="52">
        <f t="shared" ref="G29:G40" si="19">(D29-C29)/C29</f>
        <v>-0.13662035145833731</v>
      </c>
      <c r="I29" s="19">
        <v>42202.087000000021</v>
      </c>
      <c r="J29" s="140">
        <v>35362.736999999979</v>
      </c>
      <c r="K29" s="214">
        <f t="shared" ref="K29:K39" si="20">I29/$I$40</f>
        <v>0.18069330098072742</v>
      </c>
      <c r="L29" s="215">
        <f t="shared" ref="L29:L39" si="21">J29/$J$40</f>
        <v>0.16620478378929418</v>
      </c>
      <c r="M29" s="52">
        <f t="shared" ref="M29:M40" si="22">(J29-I29)/I29</f>
        <v>-0.16206189044631936</v>
      </c>
      <c r="O29" s="27">
        <f t="shared" si="17"/>
        <v>2.3029051840415917</v>
      </c>
      <c r="P29" s="143">
        <f t="shared" si="18"/>
        <v>2.2350445944106174</v>
      </c>
      <c r="Q29" s="52">
        <f t="shared" ref="Q29:Q38" si="23">(P29-O29)/O29</f>
        <v>-2.9467383243229825E-2</v>
      </c>
    </row>
    <row r="30" spans="1:17" ht="20.100000000000001" customHeight="1">
      <c r="A30" s="23" t="s">
        <v>38</v>
      </c>
      <c r="B30" s="15"/>
      <c r="C30" s="78">
        <f>C31+C32</f>
        <v>310516.9300000004</v>
      </c>
      <c r="D30" s="210">
        <f>D31+D32</f>
        <v>196107.91000000009</v>
      </c>
      <c r="E30" s="216">
        <f>C30/$C$40</f>
        <v>0.33928563780036919</v>
      </c>
      <c r="F30" s="217">
        <f>D30/$D$40</f>
        <v>0.26497279091866105</v>
      </c>
      <c r="G30" s="53">
        <f>(D30-C30)/C30</f>
        <v>-0.36844696358424051</v>
      </c>
      <c r="I30" s="78">
        <f>I31+I32</f>
        <v>39266.715000000018</v>
      </c>
      <c r="J30" s="210">
        <f>J31+J32</f>
        <v>35322.296999999999</v>
      </c>
      <c r="K30" s="216">
        <f t="shared" si="20"/>
        <v>0.16812515343185383</v>
      </c>
      <c r="L30" s="217">
        <f t="shared" si="21"/>
        <v>0.16601471588090702</v>
      </c>
      <c r="M30" s="53">
        <f t="shared" si="22"/>
        <v>-0.10045194766101564</v>
      </c>
      <c r="O30" s="63">
        <f t="shared" si="17"/>
        <v>1.2645595523567739</v>
      </c>
      <c r="P30" s="237">
        <f t="shared" si="18"/>
        <v>1.8011663578485937</v>
      </c>
      <c r="Q30" s="53">
        <f t="shared" si="23"/>
        <v>0.42434285083034617</v>
      </c>
    </row>
    <row r="31" spans="1:17" ht="20.100000000000001" customHeight="1">
      <c r="A31" s="8"/>
      <c r="B31" t="s">
        <v>6</v>
      </c>
      <c r="C31" s="31">
        <v>306165.70000000042</v>
      </c>
      <c r="D31" s="141">
        <v>191555.32000000009</v>
      </c>
      <c r="E31" s="214">
        <f t="shared" ref="E31:E38" si="24">C31/$C$40</f>
        <v>0.3345312759503854</v>
      </c>
      <c r="F31" s="215">
        <f t="shared" ref="F31:F38" si="25">D31/$D$40</f>
        <v>0.25882152206770859</v>
      </c>
      <c r="G31" s="52">
        <f>(D31-C31)/C31</f>
        <v>-0.37434101860528518</v>
      </c>
      <c r="I31" s="31">
        <v>38313.32900000002</v>
      </c>
      <c r="J31" s="141">
        <v>34407.392</v>
      </c>
      <c r="K31" s="214">
        <f>I31/$I$40</f>
        <v>0.16404311683852585</v>
      </c>
      <c r="L31" s="215">
        <f>J31/$J$40</f>
        <v>0.1617146644535318</v>
      </c>
      <c r="M31" s="52">
        <f>(J31-I31)/I31</f>
        <v>-0.10194721006885143</v>
      </c>
      <c r="O31" s="27">
        <f t="shared" si="17"/>
        <v>1.2513919423371058</v>
      </c>
      <c r="P31" s="143">
        <f t="shared" si="18"/>
        <v>1.796211767963426</v>
      </c>
      <c r="Q31" s="52">
        <f t="shared" si="23"/>
        <v>0.43537105138204096</v>
      </c>
    </row>
    <row r="32" spans="1:17" ht="20.100000000000001" customHeight="1">
      <c r="A32" s="8"/>
      <c r="B32" t="s">
        <v>39</v>
      </c>
      <c r="C32" s="31">
        <v>4351.2300000000032</v>
      </c>
      <c r="D32" s="141">
        <v>4552.5900000000038</v>
      </c>
      <c r="E32" s="218">
        <f t="shared" si="24"/>
        <v>4.7543618499838302E-3</v>
      </c>
      <c r="F32" s="219">
        <f t="shared" si="25"/>
        <v>6.1512688509524557E-3</v>
      </c>
      <c r="G32" s="52">
        <f>(D32-C32)/C32</f>
        <v>4.6276570073289724E-2</v>
      </c>
      <c r="I32" s="31">
        <v>953.38600000000031</v>
      </c>
      <c r="J32" s="141">
        <v>914.90500000000054</v>
      </c>
      <c r="K32" s="218">
        <f>I32/$I$40</f>
        <v>4.0820365933279977E-3</v>
      </c>
      <c r="L32" s="219">
        <f>J32/$J$40</f>
        <v>4.300051427375216E-3</v>
      </c>
      <c r="M32" s="52">
        <f>(J32-I32)/I32</f>
        <v>-4.036245550070984E-2</v>
      </c>
      <c r="O32" s="27">
        <f t="shared" si="17"/>
        <v>2.1910724094106717</v>
      </c>
      <c r="P32" s="143">
        <f t="shared" si="18"/>
        <v>2.0096362729786774</v>
      </c>
      <c r="Q32" s="52">
        <f t="shared" si="23"/>
        <v>-8.280700156358356E-2</v>
      </c>
    </row>
    <row r="33" spans="1:17" ht="20.100000000000001" customHeight="1">
      <c r="A33" s="23" t="s">
        <v>112</v>
      </c>
      <c r="B33" s="15"/>
      <c r="C33" s="78">
        <f>SUM(C34:C36)</f>
        <v>218315.28000000006</v>
      </c>
      <c r="D33" s="210">
        <f>SUM(D34:D36)</f>
        <v>205495.56000000006</v>
      </c>
      <c r="E33" s="216">
        <f t="shared" si="24"/>
        <v>0.23854170855149864</v>
      </c>
      <c r="F33" s="217">
        <f t="shared" si="25"/>
        <v>0.2776569902488541</v>
      </c>
      <c r="G33" s="53">
        <f t="shared" si="19"/>
        <v>-5.8721130284604899E-2</v>
      </c>
      <c r="I33" s="78">
        <f>SUM(I34:I36)</f>
        <v>98603.565000000031</v>
      </c>
      <c r="J33" s="210">
        <f>SUM(J34:J36)</f>
        <v>93320.933999999979</v>
      </c>
      <c r="K33" s="216">
        <f t="shared" si="20"/>
        <v>0.42218299887201588</v>
      </c>
      <c r="L33" s="217">
        <f t="shared" si="21"/>
        <v>0.43860817839085808</v>
      </c>
      <c r="M33" s="53">
        <f t="shared" si="22"/>
        <v>-5.3574442262813222E-2</v>
      </c>
      <c r="O33" s="63">
        <f t="shared" si="17"/>
        <v>4.5165672782958666</v>
      </c>
      <c r="P33" s="237">
        <f t="shared" si="18"/>
        <v>4.5412627893274164</v>
      </c>
      <c r="Q33" s="53">
        <f t="shared" si="23"/>
        <v>5.467761135812787E-3</v>
      </c>
    </row>
    <row r="34" spans="1:17" ht="20.100000000000001" customHeight="1">
      <c r="A34" s="8"/>
      <c r="B34" s="3" t="s">
        <v>7</v>
      </c>
      <c r="C34" s="31">
        <v>208340.21000000005</v>
      </c>
      <c r="D34" s="141">
        <v>194776.13000000006</v>
      </c>
      <c r="E34" s="214">
        <f t="shared" si="24"/>
        <v>0.22764247034553892</v>
      </c>
      <c r="F34" s="215">
        <f t="shared" si="25"/>
        <v>0.26317334558527467</v>
      </c>
      <c r="G34" s="52">
        <f t="shared" si="19"/>
        <v>-6.5105434999801454E-2</v>
      </c>
      <c r="I34" s="308">
        <v>93930.942000000025</v>
      </c>
      <c r="J34" s="309">
        <v>88397.447999999989</v>
      </c>
      <c r="K34" s="214">
        <f t="shared" si="20"/>
        <v>0.40217660264548638</v>
      </c>
      <c r="L34" s="215">
        <f t="shared" si="21"/>
        <v>0.41546780534451794</v>
      </c>
      <c r="M34" s="52">
        <f t="shared" si="22"/>
        <v>-5.8910236416026079E-2</v>
      </c>
      <c r="O34" s="27">
        <f t="shared" si="17"/>
        <v>4.5085363982305671</v>
      </c>
      <c r="P34" s="143">
        <f t="shared" si="18"/>
        <v>4.5384127921629798</v>
      </c>
      <c r="Q34" s="52">
        <f t="shared" si="23"/>
        <v>6.626628088028318E-3</v>
      </c>
    </row>
    <row r="35" spans="1:17" ht="20.100000000000001" customHeight="1">
      <c r="A35" s="8"/>
      <c r="B35" s="3" t="s">
        <v>8</v>
      </c>
      <c r="C35" s="31">
        <v>7733.6000000000013</v>
      </c>
      <c r="D35" s="141">
        <v>8057.0700000000024</v>
      </c>
      <c r="E35" s="214">
        <f t="shared" si="24"/>
        <v>8.4501009606559371E-3</v>
      </c>
      <c r="F35" s="215">
        <f t="shared" si="25"/>
        <v>1.0886375386525796E-2</v>
      </c>
      <c r="G35" s="52">
        <f t="shared" si="19"/>
        <v>4.1826574945691669E-2</v>
      </c>
      <c r="I35" s="308">
        <v>4022.7360000000022</v>
      </c>
      <c r="J35" s="309">
        <v>4208.9080000000004</v>
      </c>
      <c r="K35" s="214">
        <f t="shared" si="20"/>
        <v>1.7223827030497508E-2</v>
      </c>
      <c r="L35" s="215">
        <f t="shared" si="21"/>
        <v>1.9781858065144424E-2</v>
      </c>
      <c r="M35" s="52">
        <f t="shared" si="22"/>
        <v>4.6279944793791612E-2</v>
      </c>
      <c r="O35" s="27">
        <f t="shared" si="17"/>
        <v>5.2016344263990923</v>
      </c>
      <c r="P35" s="143">
        <f t="shared" si="18"/>
        <v>5.223869222930916</v>
      </c>
      <c r="Q35" s="52">
        <f t="shared" si="23"/>
        <v>4.2745788552495528E-3</v>
      </c>
    </row>
    <row r="36" spans="1:17" ht="20.100000000000001" customHeight="1">
      <c r="A36" s="32"/>
      <c r="B36" s="33" t="s">
        <v>9</v>
      </c>
      <c r="C36" s="211">
        <v>2241.4699999999998</v>
      </c>
      <c r="D36" s="212">
        <v>2662.3599999999983</v>
      </c>
      <c r="E36" s="218">
        <f t="shared" si="24"/>
        <v>2.4491372453037986E-3</v>
      </c>
      <c r="F36" s="219">
        <f t="shared" si="25"/>
        <v>3.5972692770536675E-3</v>
      </c>
      <c r="G36" s="52">
        <f t="shared" si="19"/>
        <v>0.18777409467893771</v>
      </c>
      <c r="I36" s="310">
        <v>649.8869999999996</v>
      </c>
      <c r="J36" s="311">
        <v>714.57800000000043</v>
      </c>
      <c r="K36" s="218">
        <f t="shared" si="20"/>
        <v>2.7825691960319844E-3</v>
      </c>
      <c r="L36" s="219">
        <f t="shared" si="21"/>
        <v>3.3585149811957826E-3</v>
      </c>
      <c r="M36" s="52">
        <f t="shared" si="22"/>
        <v>9.9541920364618564E-2</v>
      </c>
      <c r="O36" s="27">
        <f t="shared" si="17"/>
        <v>2.8993785328378237</v>
      </c>
      <c r="P36" s="143">
        <f t="shared" si="18"/>
        <v>2.6840021634940463</v>
      </c>
      <c r="Q36" s="52">
        <f t="shared" si="23"/>
        <v>-7.4283632476568523E-2</v>
      </c>
    </row>
    <row r="37" spans="1:17" ht="20.100000000000001" customHeight="1">
      <c r="A37" s="8" t="s">
        <v>113</v>
      </c>
      <c r="B37" s="3"/>
      <c r="C37" s="19">
        <v>1238.76</v>
      </c>
      <c r="D37" s="140">
        <v>578.75</v>
      </c>
      <c r="E37" s="214">
        <f t="shared" si="24"/>
        <v>1.3535283782484414E-3</v>
      </c>
      <c r="F37" s="215">
        <f t="shared" si="25"/>
        <v>7.8198274992668582E-4</v>
      </c>
      <c r="G37" s="54">
        <f>(D37-C37)/C37</f>
        <v>-0.53279892796021833</v>
      </c>
      <c r="I37" s="308">
        <v>306.70800000000003</v>
      </c>
      <c r="J37" s="309">
        <v>157.52199999999996</v>
      </c>
      <c r="K37" s="214">
        <f>I37/$I$40</f>
        <v>1.3132071159702818E-3</v>
      </c>
      <c r="L37" s="215">
        <f>J37/$J$40</f>
        <v>7.4035304314983333E-4</v>
      </c>
      <c r="M37" s="54">
        <f>(J37-I37)/I37</f>
        <v>-0.48641052727675854</v>
      </c>
      <c r="O37" s="238">
        <f t="shared" si="17"/>
        <v>2.4759275404436698</v>
      </c>
      <c r="P37" s="239">
        <f t="shared" si="18"/>
        <v>2.7217624190064789</v>
      </c>
      <c r="Q37" s="54">
        <f t="shared" si="23"/>
        <v>9.9290013357481804E-2</v>
      </c>
    </row>
    <row r="38" spans="1:17" ht="20.100000000000001" customHeight="1">
      <c r="A38" s="8" t="s">
        <v>10</v>
      </c>
      <c r="C38" s="19">
        <v>1617.8999999999971</v>
      </c>
      <c r="D38" s="140">
        <v>1517.77</v>
      </c>
      <c r="E38" s="214">
        <f t="shared" si="24"/>
        <v>1.7677948619330213E-3</v>
      </c>
      <c r="F38" s="215">
        <f t="shared" si="25"/>
        <v>2.0507472282612974E-3</v>
      </c>
      <c r="G38" s="52">
        <f t="shared" si="19"/>
        <v>-6.1888868286048171E-2</v>
      </c>
      <c r="I38" s="308">
        <v>591.00799999999992</v>
      </c>
      <c r="J38" s="309">
        <v>502.52099999999984</v>
      </c>
      <c r="K38" s="214">
        <f t="shared" si="20"/>
        <v>2.5304716903222745E-3</v>
      </c>
      <c r="L38" s="215">
        <f t="shared" si="21"/>
        <v>2.3618475615894757E-3</v>
      </c>
      <c r="M38" s="52">
        <f t="shared" si="22"/>
        <v>-0.14972216958146098</v>
      </c>
      <c r="O38" s="27">
        <f t="shared" si="17"/>
        <v>3.6529328141417947</v>
      </c>
      <c r="P38" s="143">
        <f t="shared" si="18"/>
        <v>3.3109166738043303</v>
      </c>
      <c r="Q38" s="52">
        <f t="shared" si="23"/>
        <v>-9.3627821188881161E-2</v>
      </c>
    </row>
    <row r="39" spans="1:17" ht="20.100000000000001" customHeight="1" thickBot="1">
      <c r="A39" s="8" t="s">
        <v>11</v>
      </c>
      <c r="B39" s="10"/>
      <c r="C39" s="21">
        <v>20642.749999999996</v>
      </c>
      <c r="D39" s="142">
        <v>12362.24</v>
      </c>
      <c r="E39" s="220">
        <f>C39/$C$40</f>
        <v>2.255525519881818E-2</v>
      </c>
      <c r="F39" s="221">
        <f>D39/$D$40</f>
        <v>1.6703340700567899E-2</v>
      </c>
      <c r="G39" s="55">
        <f t="shared" si="19"/>
        <v>-0.40113405432900162</v>
      </c>
      <c r="I39" s="312">
        <v>3167.2589999999977</v>
      </c>
      <c r="J39" s="313">
        <v>2360.3040000000005</v>
      </c>
      <c r="K39" s="220">
        <f t="shared" si="20"/>
        <v>1.3560999572625805E-2</v>
      </c>
      <c r="L39" s="221">
        <f t="shared" si="21"/>
        <v>1.1093423452969903E-2</v>
      </c>
      <c r="M39" s="55">
        <f t="shared" si="22"/>
        <v>-0.25478023742295713</v>
      </c>
      <c r="O39" s="240">
        <f t="shared" si="17"/>
        <v>1.5343202819391788</v>
      </c>
      <c r="P39" s="241">
        <f t="shared" si="18"/>
        <v>1.90928504866432</v>
      </c>
      <c r="Q39" s="55">
        <f>(P39-O39)/O39</f>
        <v>0.2443849378379038</v>
      </c>
    </row>
    <row r="40" spans="1:17" ht="26.25" customHeight="1" thickBot="1">
      <c r="A40" s="12" t="s">
        <v>12</v>
      </c>
      <c r="B40" s="48"/>
      <c r="C40" s="213">
        <f>C28+C29+C30+C33+C37+C38+C39</f>
        <v>915208.00000000035</v>
      </c>
      <c r="D40" s="226">
        <f>D28+D29+D30+D33+D37+D38+D39</f>
        <v>740105.84000000032</v>
      </c>
      <c r="E40" s="222">
        <f>C40/$C$40</f>
        <v>1</v>
      </c>
      <c r="F40" s="223">
        <f>D40/$D$40</f>
        <v>1</v>
      </c>
      <c r="G40" s="55">
        <f t="shared" si="19"/>
        <v>-0.19132498841793338</v>
      </c>
      <c r="H40" s="1"/>
      <c r="I40" s="213">
        <f>I28+I29+I30+I33+I37+I38+I39</f>
        <v>233556.45600000001</v>
      </c>
      <c r="J40" s="226">
        <f>J28+J29+J30+J33+J37+J38+J39</f>
        <v>212766.05999999991</v>
      </c>
      <c r="K40" s="222">
        <f>K28+K29+K30+K33+K37+K38+K39</f>
        <v>1</v>
      </c>
      <c r="L40" s="223">
        <f>L28+L29+L30+L33+L37+L38+L39</f>
        <v>1</v>
      </c>
      <c r="M40" s="55">
        <f t="shared" si="22"/>
        <v>-8.9016575932288053E-2</v>
      </c>
      <c r="N40" s="1"/>
      <c r="O40" s="24">
        <f t="shared" si="17"/>
        <v>2.5519494584837537</v>
      </c>
      <c r="P40" s="242">
        <f t="shared" si="18"/>
        <v>2.8748058520927202</v>
      </c>
      <c r="Q40" s="55">
        <f>(P40-O40)/O40</f>
        <v>0.12651363158296733</v>
      </c>
    </row>
    <row r="42" spans="1:17">
      <c r="A42" s="1"/>
    </row>
    <row r="43" spans="1:17" ht="8.25" customHeight="1" thickBot="1"/>
    <row r="44" spans="1:17" ht="15" customHeight="1">
      <c r="A44" s="466" t="s">
        <v>15</v>
      </c>
      <c r="B44" s="449"/>
      <c r="C44" s="485" t="s">
        <v>1</v>
      </c>
      <c r="D44" s="483"/>
      <c r="E44" s="478" t="s">
        <v>101</v>
      </c>
      <c r="F44" s="478"/>
      <c r="G44" s="130" t="s">
        <v>0</v>
      </c>
      <c r="I44" s="479">
        <v>1000</v>
      </c>
      <c r="J44" s="483"/>
      <c r="K44" s="478" t="s">
        <v>101</v>
      </c>
      <c r="L44" s="478"/>
      <c r="M44" s="130" t="s">
        <v>0</v>
      </c>
      <c r="O44" s="477" t="s">
        <v>22</v>
      </c>
      <c r="P44" s="478"/>
      <c r="Q44" s="130" t="s">
        <v>0</v>
      </c>
    </row>
    <row r="45" spans="1:17" ht="15" customHeight="1">
      <c r="A45" s="484"/>
      <c r="B45" s="450"/>
      <c r="C45" s="486" t="str">
        <f>C5</f>
        <v>jan-jul</v>
      </c>
      <c r="D45" s="476"/>
      <c r="E45" s="480" t="str">
        <f>C25</f>
        <v>jan-jul</v>
      </c>
      <c r="F45" s="480"/>
      <c r="G45" s="131" t="str">
        <f>G25</f>
        <v>2026 /2025</v>
      </c>
      <c r="I45" s="475" t="str">
        <f>C5</f>
        <v>jan-jul</v>
      </c>
      <c r="J45" s="476"/>
      <c r="K45" s="488" t="str">
        <f>C25</f>
        <v>jan-jul</v>
      </c>
      <c r="L45" s="482"/>
      <c r="M45" s="131" t="str">
        <f>G45</f>
        <v>2026 /2025</v>
      </c>
      <c r="O45" s="475" t="str">
        <f>C5</f>
        <v>jan-jul</v>
      </c>
      <c r="P45" s="476"/>
      <c r="Q45" s="131" t="str">
        <f>Q25</f>
        <v>2026 /2025</v>
      </c>
    </row>
    <row r="46" spans="1:17" ht="15.75" customHeight="1">
      <c r="A46" s="484"/>
      <c r="B46" s="450"/>
      <c r="C46" s="139">
        <f>C6</f>
        <v>2025</v>
      </c>
      <c r="D46" s="137">
        <f>D6</f>
        <v>2026</v>
      </c>
      <c r="E46" s="68">
        <f>C26</f>
        <v>2025</v>
      </c>
      <c r="F46" s="137">
        <f>D26</f>
        <v>2026</v>
      </c>
      <c r="G46" s="131" t="s">
        <v>1</v>
      </c>
      <c r="I46" s="16">
        <f>C6</f>
        <v>2025</v>
      </c>
      <c r="J46" s="138">
        <f>D6</f>
        <v>2026</v>
      </c>
      <c r="K46" s="136">
        <f>C26</f>
        <v>2025</v>
      </c>
      <c r="L46" s="137">
        <f>D26</f>
        <v>2026</v>
      </c>
      <c r="M46" s="260">
        <v>1000</v>
      </c>
      <c r="O46" s="16">
        <f>O26</f>
        <v>2025</v>
      </c>
      <c r="P46" s="138">
        <f>P26</f>
        <v>2026</v>
      </c>
      <c r="Q46" s="131"/>
    </row>
    <row r="47" spans="1:17" s="267" customFormat="1" ht="15.75" customHeight="1">
      <c r="A47" s="23" t="s">
        <v>106</v>
      </c>
      <c r="B47" s="15"/>
      <c r="C47" s="78">
        <f>C48+C49</f>
        <v>586149.74</v>
      </c>
      <c r="D47" s="210">
        <f>D48+D49</f>
        <v>576087.2100000002</v>
      </c>
      <c r="E47" s="216">
        <f>C47/$C$60</f>
        <v>0.52888577032271378</v>
      </c>
      <c r="F47" s="217">
        <f>D47/$D$60</f>
        <v>0.53310294372359524</v>
      </c>
      <c r="G47" s="53">
        <f>(D47-C47)/C47</f>
        <v>-1.7167166192037883E-2</v>
      </c>
      <c r="H47"/>
      <c r="I47" s="78">
        <f>I48+I49</f>
        <v>185084.62400000001</v>
      </c>
      <c r="J47" s="210">
        <f>J48+J49</f>
        <v>179019.5560000001</v>
      </c>
      <c r="K47" s="216">
        <f>I47/$I$60</f>
        <v>0.60535899930312187</v>
      </c>
      <c r="L47" s="217">
        <f>J47/$J$60</f>
        <v>0.61484437759759281</v>
      </c>
      <c r="M47" s="53">
        <f>(J47-I47)/I47</f>
        <v>-3.2769161851067173E-2</v>
      </c>
      <c r="N47"/>
      <c r="O47" s="63">
        <f t="shared" ref="O47" si="26">(I47/C47)*10</f>
        <v>3.1576338155502723</v>
      </c>
      <c r="P47" s="237">
        <f t="shared" ref="P47" si="27">(J47/D47)*10</f>
        <v>3.1075079066587858</v>
      </c>
      <c r="Q47" s="53">
        <f>(P47-O47)/O47</f>
        <v>-1.5874516115400538E-2</v>
      </c>
    </row>
    <row r="48" spans="1:17" ht="20.100000000000001" customHeight="1">
      <c r="A48" s="8" t="s">
        <v>4</v>
      </c>
      <c r="C48" s="19">
        <v>311284.03999999992</v>
      </c>
      <c r="D48" s="140">
        <v>289109.85000000021</v>
      </c>
      <c r="E48" s="214">
        <f>C48/$C$60</f>
        <v>0.28087310809788368</v>
      </c>
      <c r="F48" s="215">
        <f>D48/$D$60</f>
        <v>0.26753815988118729</v>
      </c>
      <c r="G48" s="52">
        <f>(D48-C48)/C48</f>
        <v>-7.1234586906542705E-2</v>
      </c>
      <c r="I48" s="308">
        <v>113365.63499999997</v>
      </c>
      <c r="J48" s="309">
        <v>105080.49800000005</v>
      </c>
      <c r="K48" s="214">
        <f>I48/$I$60</f>
        <v>0.37078664816026502</v>
      </c>
      <c r="L48" s="215">
        <f>J48/$J$60</f>
        <v>0.36089997558956682</v>
      </c>
      <c r="M48" s="52">
        <f>(J48-I48)/I48</f>
        <v>-7.3083320178993549E-2</v>
      </c>
      <c r="O48" s="27">
        <f t="shared" ref="O48:O60" si="28">(I48/C48)*10</f>
        <v>3.6418711026752288</v>
      </c>
      <c r="P48" s="143">
        <f t="shared" ref="P48:P60" si="29">(J48/D48)*10</f>
        <v>3.6346218574012603</v>
      </c>
      <c r="Q48" s="52">
        <f>(P48-O48)/O48</f>
        <v>-1.990527690187446E-3</v>
      </c>
    </row>
    <row r="49" spans="1:17" ht="20.100000000000001" customHeight="1">
      <c r="A49" s="8" t="s">
        <v>5</v>
      </c>
      <c r="C49" s="19">
        <v>274865.7</v>
      </c>
      <c r="D49" s="140">
        <v>286977.35999999993</v>
      </c>
      <c r="E49" s="214">
        <f>C49/$C$60</f>
        <v>0.24801266222483007</v>
      </c>
      <c r="F49" s="215">
        <f>D49/$D$60</f>
        <v>0.26556478384240789</v>
      </c>
      <c r="G49" s="52">
        <f>(D49-C49)/C49</f>
        <v>4.4063919215820362E-2</v>
      </c>
      <c r="I49" s="308">
        <v>71718.989000000045</v>
      </c>
      <c r="J49" s="309">
        <v>73939.058000000063</v>
      </c>
      <c r="K49" s="214">
        <f>I49/$I$60</f>
        <v>0.23457235114285685</v>
      </c>
      <c r="L49" s="215">
        <f>J49/$J$60</f>
        <v>0.25394440200802604</v>
      </c>
      <c r="M49" s="52">
        <f>(J49-I49)/I49</f>
        <v>3.0955107300801692E-2</v>
      </c>
      <c r="O49" s="27">
        <f t="shared" si="28"/>
        <v>2.6092374930738913</v>
      </c>
      <c r="P49" s="143">
        <f t="shared" si="29"/>
        <v>2.5764770433458613</v>
      </c>
      <c r="Q49" s="52">
        <f>(P49-O49)/O49</f>
        <v>-1.2555564533696629E-2</v>
      </c>
    </row>
    <row r="50" spans="1:17" ht="20.100000000000001" customHeight="1">
      <c r="A50" s="23" t="s">
        <v>38</v>
      </c>
      <c r="B50" s="15"/>
      <c r="C50" s="78">
        <f>C51+C52</f>
        <v>434562.90000000095</v>
      </c>
      <c r="D50" s="210">
        <f>D51+D52</f>
        <v>424975.47999999986</v>
      </c>
      <c r="E50" s="216">
        <f>C50/$C$60</f>
        <v>0.3921082249736611</v>
      </c>
      <c r="F50" s="217">
        <f>D50/$D$60</f>
        <v>0.39326628931468161</v>
      </c>
      <c r="G50" s="53">
        <f>(D50-C50)/C50</f>
        <v>-2.2062214698956282E-2</v>
      </c>
      <c r="I50" s="78">
        <f>I51+I52</f>
        <v>55276.798999999999</v>
      </c>
      <c r="J50" s="210">
        <f>J51+J52</f>
        <v>53363.938000000016</v>
      </c>
      <c r="K50" s="216">
        <f>I50/$I$60</f>
        <v>0.18079463871250487</v>
      </c>
      <c r="L50" s="217">
        <f>J50/$J$60</f>
        <v>0.18327895554475915</v>
      </c>
      <c r="M50" s="53">
        <f>(J50-I50)/I50</f>
        <v>-3.4605133339938567E-2</v>
      </c>
      <c r="O50" s="63">
        <f t="shared" si="28"/>
        <v>1.2720091613895221</v>
      </c>
      <c r="P50" s="237">
        <f t="shared" si="29"/>
        <v>1.2556945167754159</v>
      </c>
      <c r="Q50" s="53">
        <f>(P50-O50)/O50</f>
        <v>-1.2825886093685365E-2</v>
      </c>
    </row>
    <row r="51" spans="1:17" ht="20.100000000000001" customHeight="1">
      <c r="A51" s="8"/>
      <c r="B51" t="s">
        <v>6</v>
      </c>
      <c r="C51" s="31">
        <v>427037.27000000095</v>
      </c>
      <c r="D51" s="141">
        <v>416850.42999999988</v>
      </c>
      <c r="E51" s="214">
        <f t="shared" ref="E51:E57" si="30">C51/$C$60</f>
        <v>0.38531781230587808</v>
      </c>
      <c r="F51" s="215">
        <f t="shared" ref="F51:F57" si="31">D51/$D$60</f>
        <v>0.38574748313791996</v>
      </c>
      <c r="G51" s="52">
        <f t="shared" ref="G51:G59" si="32">(D51-C51)/C51</f>
        <v>-2.3854686032441737E-2</v>
      </c>
      <c r="I51" s="31">
        <v>53411.468000000001</v>
      </c>
      <c r="J51" s="141">
        <v>51298.364000000016</v>
      </c>
      <c r="K51" s="214">
        <f t="shared" ref="K51:K58" si="33">I51/$I$60</f>
        <v>0.17469367320210627</v>
      </c>
      <c r="L51" s="215">
        <f t="shared" ref="L51:L58" si="34">J51/$J$60</f>
        <v>0.17618472188231074</v>
      </c>
      <c r="M51" s="52">
        <f t="shared" ref="M51:M58" si="35">(J51-I51)/I51</f>
        <v>-3.9562739597421001E-2</v>
      </c>
      <c r="O51" s="27">
        <f t="shared" si="28"/>
        <v>1.2507448822909504</v>
      </c>
      <c r="P51" s="143">
        <f t="shared" si="29"/>
        <v>1.2306179940848336</v>
      </c>
      <c r="Q51" s="52">
        <f t="shared" ref="Q51:Q58" si="36">(P51-O51)/O51</f>
        <v>-1.6091921295133305E-2</v>
      </c>
    </row>
    <row r="52" spans="1:17" ht="20.100000000000001" customHeight="1">
      <c r="A52" s="8"/>
      <c r="B52" t="s">
        <v>39</v>
      </c>
      <c r="C52" s="31">
        <v>7525.6300000000056</v>
      </c>
      <c r="D52" s="141">
        <v>8125.0500000000084</v>
      </c>
      <c r="E52" s="218">
        <f t="shared" si="30"/>
        <v>6.7904126677830268E-3</v>
      </c>
      <c r="F52" s="219">
        <f t="shared" si="31"/>
        <v>7.5188061767616759E-3</v>
      </c>
      <c r="G52" s="52">
        <f t="shared" si="32"/>
        <v>7.9650474445329147E-2</v>
      </c>
      <c r="I52" s="31">
        <v>1865.3309999999992</v>
      </c>
      <c r="J52" s="141">
        <v>2065.5740000000001</v>
      </c>
      <c r="K52" s="218">
        <f t="shared" si="33"/>
        <v>6.1009655103985904E-3</v>
      </c>
      <c r="L52" s="219">
        <f t="shared" si="34"/>
        <v>7.0942336624484166E-3</v>
      </c>
      <c r="M52" s="52">
        <f t="shared" si="35"/>
        <v>0.10734984836471433</v>
      </c>
      <c r="O52" s="27">
        <f t="shared" si="28"/>
        <v>2.4786376688729019</v>
      </c>
      <c r="P52" s="143">
        <f t="shared" si="29"/>
        <v>2.5422292785890521</v>
      </c>
      <c r="Q52" s="52">
        <f t="shared" si="36"/>
        <v>2.5655871576044785E-2</v>
      </c>
    </row>
    <row r="53" spans="1:17" ht="20.100000000000001" customHeight="1">
      <c r="A53" s="23" t="s">
        <v>112</v>
      </c>
      <c r="B53" s="15"/>
      <c r="C53" s="78">
        <f>SUM(C54:C56)</f>
        <v>66686.970000000016</v>
      </c>
      <c r="D53" s="210">
        <f>SUM(D54:D56)</f>
        <v>61279.199999999975</v>
      </c>
      <c r="E53" s="216">
        <f>C53/$C$60</f>
        <v>6.0171978407663737E-2</v>
      </c>
      <c r="F53" s="217">
        <f>D53/$D$60</f>
        <v>5.6706903645763827E-2</v>
      </c>
      <c r="G53" s="53">
        <f>(D53-C53)/C53</f>
        <v>-8.1091853476024461E-2</v>
      </c>
      <c r="I53" s="78">
        <f>SUM(I54:I56)</f>
        <v>57108.833000000035</v>
      </c>
      <c r="J53" s="210">
        <f>SUM(J54:J56)</f>
        <v>51210.57999999998</v>
      </c>
      <c r="K53" s="216">
        <f t="shared" si="33"/>
        <v>0.18678669923574592</v>
      </c>
      <c r="L53" s="217">
        <f t="shared" si="34"/>
        <v>0.17588322689456176</v>
      </c>
      <c r="M53" s="53">
        <f t="shared" si="35"/>
        <v>-0.10328092328554589</v>
      </c>
      <c r="O53" s="63">
        <f t="shared" si="28"/>
        <v>8.5637168700272355</v>
      </c>
      <c r="P53" s="237">
        <f t="shared" si="29"/>
        <v>8.3569269833809852</v>
      </c>
      <c r="Q53" s="53">
        <f t="shared" si="36"/>
        <v>-2.4147211985721877E-2</v>
      </c>
    </row>
    <row r="54" spans="1:17" ht="20.100000000000001" customHeight="1">
      <c r="A54" s="8"/>
      <c r="B54" s="3" t="s">
        <v>7</v>
      </c>
      <c r="C54" s="31">
        <v>60368.990000000013</v>
      </c>
      <c r="D54" s="141">
        <v>54724.769999999968</v>
      </c>
      <c r="E54" s="214">
        <f>C54/$C$60</f>
        <v>5.4471234227203125E-2</v>
      </c>
      <c r="F54" s="215">
        <f>D54/$D$60</f>
        <v>5.0641526968801594E-2</v>
      </c>
      <c r="G54" s="52">
        <f>(D54-C54)/C54</f>
        <v>-9.3495352498029927E-2</v>
      </c>
      <c r="I54" s="31">
        <v>51962.700000000033</v>
      </c>
      <c r="J54" s="141">
        <v>45947.686999999984</v>
      </c>
      <c r="K54" s="214">
        <f t="shared" si="33"/>
        <v>0.1699551664166784</v>
      </c>
      <c r="L54" s="215">
        <f t="shared" si="34"/>
        <v>0.15780777054080047</v>
      </c>
      <c r="M54" s="52">
        <f t="shared" si="35"/>
        <v>-0.11575635985043206</v>
      </c>
      <c r="O54" s="27">
        <f t="shared" si="28"/>
        <v>8.6075152160074282</v>
      </c>
      <c r="P54" s="143">
        <f t="shared" si="29"/>
        <v>8.3961407238440682</v>
      </c>
      <c r="Q54" s="52">
        <f t="shared" si="36"/>
        <v>-2.4556969910464532E-2</v>
      </c>
    </row>
    <row r="55" spans="1:17" ht="20.100000000000001" customHeight="1">
      <c r="A55" s="8"/>
      <c r="B55" s="3" t="s">
        <v>8</v>
      </c>
      <c r="C55" s="31">
        <v>5470.7600000000029</v>
      </c>
      <c r="D55" s="141">
        <v>5550.7400000000025</v>
      </c>
      <c r="E55" s="214">
        <f t="shared" si="30"/>
        <v>4.9362934407352829E-3</v>
      </c>
      <c r="F55" s="215">
        <f t="shared" si="31"/>
        <v>5.1365761684664191E-3</v>
      </c>
      <c r="G55" s="52">
        <f t="shared" si="32"/>
        <v>1.461954097785308E-2</v>
      </c>
      <c r="I55" s="31">
        <v>4577.1600000000026</v>
      </c>
      <c r="J55" s="141">
        <v>4590.8460000000014</v>
      </c>
      <c r="K55" s="214">
        <f t="shared" si="33"/>
        <v>1.4970584467623192E-2</v>
      </c>
      <c r="L55" s="215">
        <f t="shared" si="34"/>
        <v>1.5767304503405192E-2</v>
      </c>
      <c r="M55" s="52">
        <f t="shared" si="35"/>
        <v>2.9900637076262959E-3</v>
      </c>
      <c r="O55" s="27">
        <f t="shared" si="28"/>
        <v>8.3665889200038031</v>
      </c>
      <c r="P55" s="143">
        <f t="shared" si="29"/>
        <v>8.27069183568317</v>
      </c>
      <c r="Q55" s="52">
        <f t="shared" si="36"/>
        <v>-1.146190941583747E-2</v>
      </c>
    </row>
    <row r="56" spans="1:17" ht="20.100000000000001" customHeight="1">
      <c r="A56" s="32"/>
      <c r="B56" s="33" t="s">
        <v>9</v>
      </c>
      <c r="C56" s="211">
        <v>847.21999999999991</v>
      </c>
      <c r="D56" s="212">
        <v>1003.69</v>
      </c>
      <c r="E56" s="218">
        <f t="shared" si="30"/>
        <v>7.6445073972532945E-4</v>
      </c>
      <c r="F56" s="219">
        <f t="shared" si="31"/>
        <v>9.288005084958146E-4</v>
      </c>
      <c r="G56" s="52">
        <f t="shared" si="32"/>
        <v>0.18468638606265214</v>
      </c>
      <c r="I56" s="211">
        <v>568.97300000000018</v>
      </c>
      <c r="J56" s="212">
        <v>672.0469999999998</v>
      </c>
      <c r="K56" s="218">
        <f t="shared" si="33"/>
        <v>1.8609483514443385E-3</v>
      </c>
      <c r="L56" s="219">
        <f t="shared" si="34"/>
        <v>2.3081518503561089E-3</v>
      </c>
      <c r="M56" s="52">
        <f t="shared" si="35"/>
        <v>0.18115798113442919</v>
      </c>
      <c r="O56" s="27">
        <f t="shared" si="28"/>
        <v>6.7157645003659052</v>
      </c>
      <c r="P56" s="143">
        <f t="shared" si="29"/>
        <v>6.6957626358736242</v>
      </c>
      <c r="Q56" s="52">
        <f t="shared" si="36"/>
        <v>-2.9783451297601691E-3</v>
      </c>
    </row>
    <row r="57" spans="1:17" ht="20.100000000000001" customHeight="1">
      <c r="A57" s="8" t="s">
        <v>113</v>
      </c>
      <c r="B57" s="3"/>
      <c r="C57" s="19">
        <v>578.65999999999963</v>
      </c>
      <c r="D57" s="140">
        <v>857.40999999999985</v>
      </c>
      <c r="E57" s="214">
        <f t="shared" si="30"/>
        <v>5.2212774137704368E-4</v>
      </c>
      <c r="F57" s="215">
        <f t="shared" si="31"/>
        <v>7.9343506858631273E-4</v>
      </c>
      <c r="G57" s="54">
        <f t="shared" si="32"/>
        <v>0.48171637922095945</v>
      </c>
      <c r="I57" s="19">
        <v>744.5379999999999</v>
      </c>
      <c r="J57" s="140">
        <v>444.21199999999999</v>
      </c>
      <c r="K57" s="214">
        <f t="shared" si="33"/>
        <v>2.4351713766517292E-3</v>
      </c>
      <c r="L57" s="215">
        <f t="shared" si="34"/>
        <v>1.5256503633680207E-3</v>
      </c>
      <c r="M57" s="54">
        <f t="shared" si="35"/>
        <v>-0.40337229261636071</v>
      </c>
      <c r="O57" s="238">
        <f t="shared" si="28"/>
        <v>12.866588324750293</v>
      </c>
      <c r="P57" s="239">
        <f t="shared" si="29"/>
        <v>5.1808586323929049</v>
      </c>
      <c r="Q57" s="54">
        <f t="shared" si="36"/>
        <v>-0.59734014164213556</v>
      </c>
    </row>
    <row r="58" spans="1:17" ht="20.100000000000001" customHeight="1">
      <c r="A58" s="8" t="s">
        <v>10</v>
      </c>
      <c r="C58" s="19">
        <v>7815.0200000000141</v>
      </c>
      <c r="D58" s="140">
        <v>7712.22</v>
      </c>
      <c r="E58" s="214">
        <f>C58/$C$60</f>
        <v>7.0515306767643064E-3</v>
      </c>
      <c r="F58" s="215">
        <f>D58/$D$60</f>
        <v>7.136779142595414E-3</v>
      </c>
      <c r="G58" s="52">
        <f t="shared" si="32"/>
        <v>-1.3154156995121399E-2</v>
      </c>
      <c r="I58" s="19">
        <v>5144.0719999999956</v>
      </c>
      <c r="J58" s="140">
        <v>5212.116</v>
      </c>
      <c r="K58" s="214">
        <f t="shared" si="33"/>
        <v>1.6824791876083697E-2</v>
      </c>
      <c r="L58" s="215">
        <f t="shared" si="34"/>
        <v>1.7901062261524395E-2</v>
      </c>
      <c r="M58" s="52">
        <f t="shared" si="35"/>
        <v>1.3227653112165708E-2</v>
      </c>
      <c r="O58" s="27">
        <f t="shared" si="28"/>
        <v>6.5822889768676038</v>
      </c>
      <c r="P58" s="143">
        <f t="shared" si="29"/>
        <v>6.7582563775410964</v>
      </c>
      <c r="Q58" s="52">
        <f t="shared" si="36"/>
        <v>2.6733466320287932E-2</v>
      </c>
    </row>
    <row r="59" spans="1:17" ht="20.100000000000001" customHeight="1" thickBot="1">
      <c r="A59" s="8" t="s">
        <v>11</v>
      </c>
      <c r="B59" s="10"/>
      <c r="C59" s="21">
        <v>12479.560000000005</v>
      </c>
      <c r="D59" s="142">
        <v>9718.8100000000031</v>
      </c>
      <c r="E59" s="220">
        <f>C59/$C$60</f>
        <v>1.1260367877819973E-2</v>
      </c>
      <c r="F59" s="221">
        <f>D59/$D$60</f>
        <v>8.9936491047775818E-3</v>
      </c>
      <c r="G59" s="55">
        <f t="shared" si="32"/>
        <v>-0.22122174179217863</v>
      </c>
      <c r="I59" s="21">
        <v>2384.7079999999992</v>
      </c>
      <c r="J59" s="142">
        <v>1911.9840000000002</v>
      </c>
      <c r="K59" s="220">
        <f>I59/$I$60</f>
        <v>7.7996994958919362E-3</v>
      </c>
      <c r="L59" s="221">
        <f>J59/$J$60</f>
        <v>6.5667273381940202E-3</v>
      </c>
      <c r="M59" s="55">
        <f>(J59-I59)/I59</f>
        <v>-0.19823139772248813</v>
      </c>
      <c r="O59" s="240">
        <f t="shared" si="28"/>
        <v>1.9108910891089095</v>
      </c>
      <c r="P59" s="241">
        <f t="shared" si="29"/>
        <v>1.9673025812830991</v>
      </c>
      <c r="Q59" s="55">
        <f>(P59-O59)/O59</f>
        <v>2.9521039946078523E-2</v>
      </c>
    </row>
    <row r="60" spans="1:17" ht="26.25" customHeight="1" thickBot="1">
      <c r="A60" s="12" t="s">
        <v>12</v>
      </c>
      <c r="B60" s="48"/>
      <c r="C60" s="213">
        <f>C48+C49+C50+C53+C57+C58+C59</f>
        <v>1108272.850000001</v>
      </c>
      <c r="D60" s="226">
        <f>D48+D49+D50+D53+D57+D58+D59</f>
        <v>1080630.33</v>
      </c>
      <c r="E60" s="222">
        <f>E48+E49+E50+E53+E57+E58+E59</f>
        <v>0.99999999999999989</v>
      </c>
      <c r="F60" s="223">
        <f>F48+F49+F50+F53+F57+F58+F59</f>
        <v>1</v>
      </c>
      <c r="G60" s="55">
        <f>(D60-C60)/C60</f>
        <v>-2.4941980668389489E-2</v>
      </c>
      <c r="H60" s="1"/>
      <c r="I60" s="213">
        <f>I48+I49+I50+I53+I57+I58+I59</f>
        <v>305743.57400000002</v>
      </c>
      <c r="J60" s="226">
        <f>J48+J49+J50+J53+J57+J58+J59</f>
        <v>291162.38600000006</v>
      </c>
      <c r="K60" s="222">
        <f>K48+K49+K50+K53+K57+K58+K59</f>
        <v>1</v>
      </c>
      <c r="L60" s="223">
        <f>L48+L49+L50+L53+L57+L58+L59</f>
        <v>1.0000000000000004</v>
      </c>
      <c r="M60" s="55">
        <f>(J60-I60)/I60</f>
        <v>-4.7690905843862361E-2</v>
      </c>
      <c r="N60" s="1"/>
      <c r="O60" s="24">
        <f t="shared" si="28"/>
        <v>2.7587391859324151</v>
      </c>
      <c r="P60" s="242">
        <f t="shared" si="29"/>
        <v>2.6943754762093346</v>
      </c>
      <c r="Q60" s="55">
        <f>(P60-O60)/O60</f>
        <v>-2.3330842600594173E-2</v>
      </c>
    </row>
    <row r="63" spans="1:17">
      <c r="D63" s="2"/>
      <c r="E63" s="2"/>
      <c r="F63" s="2"/>
      <c r="G63" s="2"/>
      <c r="H63" s="2"/>
      <c r="I63" s="2"/>
      <c r="J63" s="2"/>
    </row>
    <row r="66" spans="3:13">
      <c r="C66" s="119"/>
      <c r="D66" s="119"/>
      <c r="E66" s="119"/>
      <c r="F66" s="119"/>
      <c r="G66" s="119"/>
      <c r="I66" s="119"/>
      <c r="J66" s="119"/>
      <c r="K66" s="119"/>
      <c r="L66" s="119"/>
      <c r="M66" s="119"/>
    </row>
    <row r="68" spans="3:13">
      <c r="M68" s="119"/>
    </row>
    <row r="69" spans="3:13">
      <c r="G69" s="119"/>
    </row>
  </sheetData>
  <customSheetViews>
    <customSheetView guid="{D2454DF7-9151-402B-B9E4-208D72282370}" showGridLines="0" fitToPage="1" hiddenColumns="1">
      <selection activeCell="B11" sqref="B11:O11"/>
      <pageMargins left="0.31496062992125984" right="0.31496062992125984" top="0.35433070866141736" bottom="0.35433070866141736" header="0.31496062992125984" footer="0.31496062992125984"/>
      <pageSetup paperSize="9" scale="56" orientation="portrait" r:id="rId1"/>
    </customSheetView>
  </customSheetViews>
  <mergeCells count="34">
    <mergeCell ref="K45:L45"/>
    <mergeCell ref="K4:L4"/>
    <mergeCell ref="K24:L24"/>
    <mergeCell ref="K44:L44"/>
    <mergeCell ref="A44:B46"/>
    <mergeCell ref="C44:D44"/>
    <mergeCell ref="I44:J44"/>
    <mergeCell ref="C45:D45"/>
    <mergeCell ref="E45:F45"/>
    <mergeCell ref="I45:J45"/>
    <mergeCell ref="E44:F44"/>
    <mergeCell ref="I25:J25"/>
    <mergeCell ref="K25:L25"/>
    <mergeCell ref="C4:D4"/>
    <mergeCell ref="C5:D5"/>
    <mergeCell ref="E5:F5"/>
    <mergeCell ref="I4:J4"/>
    <mergeCell ref="I5:J5"/>
    <mergeCell ref="K5:L5"/>
    <mergeCell ref="I24:J24"/>
    <mergeCell ref="A4:B6"/>
    <mergeCell ref="E4:F4"/>
    <mergeCell ref="A24:B26"/>
    <mergeCell ref="C24:D24"/>
    <mergeCell ref="C25:D25"/>
    <mergeCell ref="E25:F25"/>
    <mergeCell ref="E24:F24"/>
    <mergeCell ref="D22:E22"/>
    <mergeCell ref="O45:P45"/>
    <mergeCell ref="O4:P4"/>
    <mergeCell ref="O5:P5"/>
    <mergeCell ref="O24:P24"/>
    <mergeCell ref="O25:P25"/>
    <mergeCell ref="O44:P4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9" orientation="landscape" r:id="rId2"/>
  <ignoredErrors>
    <ignoredError sqref="E13:G13 H13:J13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8AE5CAA7-B695-41B5-B803-56EFFDF34D1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G7</xm:sqref>
        </x14:conditionalFormatting>
        <x14:conditionalFormatting xmlns:xm="http://schemas.microsoft.com/office/excel/2006/main">
          <x14:cfRule type="iconSet" priority="247" id="{175EAEC1-69B6-4BF0-BC98-45FB0437481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G8:G20 G22</xm:sqref>
        </x14:conditionalFormatting>
        <x14:conditionalFormatting xmlns:xm="http://schemas.microsoft.com/office/excel/2006/main">
          <x14:cfRule type="iconSet" priority="7" id="{D26DEDB2-B5E1-405A-B256-8B802EFA6D7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G27</xm:sqref>
        </x14:conditionalFormatting>
        <x14:conditionalFormatting xmlns:xm="http://schemas.microsoft.com/office/excel/2006/main">
          <x14:cfRule type="iconSet" priority="248" id="{4B18F59D-C7D3-4008-A727-25B83564ED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G28:G40</xm:sqref>
        </x14:conditionalFormatting>
        <x14:conditionalFormatting xmlns:xm="http://schemas.microsoft.com/office/excel/2006/main">
          <x14:cfRule type="iconSet" priority="4" id="{B84B7BF2-AADD-499C-8DE7-BA2CB270FB9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G47</xm:sqref>
        </x14:conditionalFormatting>
        <x14:conditionalFormatting xmlns:xm="http://schemas.microsoft.com/office/excel/2006/main">
          <x14:cfRule type="iconSet" priority="249" id="{32B6219A-ED3A-4ED2-8B5E-3618575A195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G48:G60</xm:sqref>
        </x14:conditionalFormatting>
        <x14:conditionalFormatting xmlns:xm="http://schemas.microsoft.com/office/excel/2006/main">
          <x14:cfRule type="iconSet" priority="11" id="{1E9401B1-CEC4-44EB-A030-D49D7D25BD3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M7</xm:sqref>
        </x14:conditionalFormatting>
        <x14:conditionalFormatting xmlns:xm="http://schemas.microsoft.com/office/excel/2006/main">
          <x14:cfRule type="iconSet" priority="250" id="{3F3808E6-41D0-41A4-BEC7-146C0F8F6C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M8:M20</xm:sqref>
        </x14:conditionalFormatting>
        <x14:conditionalFormatting xmlns:xm="http://schemas.microsoft.com/office/excel/2006/main">
          <x14:cfRule type="iconSet" priority="8" id="{8B8A7EDA-C07A-4389-B4A0-6611008F821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M27</xm:sqref>
        </x14:conditionalFormatting>
        <x14:conditionalFormatting xmlns:xm="http://schemas.microsoft.com/office/excel/2006/main">
          <x14:cfRule type="iconSet" priority="251" id="{37AD2CE7-68EB-4720-A686-6ED8E18D10C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M28:M40</xm:sqref>
        </x14:conditionalFormatting>
        <x14:conditionalFormatting xmlns:xm="http://schemas.microsoft.com/office/excel/2006/main">
          <x14:cfRule type="iconSet" priority="5" id="{FFA9C176-35FF-4E92-8465-1F6D501A34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M47</xm:sqref>
        </x14:conditionalFormatting>
        <x14:conditionalFormatting xmlns:xm="http://schemas.microsoft.com/office/excel/2006/main">
          <x14:cfRule type="iconSet" priority="252" id="{396467D4-38FC-4CB5-8030-9947C326A35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M48:M60</xm:sqref>
        </x14:conditionalFormatting>
        <x14:conditionalFormatting xmlns:xm="http://schemas.microsoft.com/office/excel/2006/main">
          <x14:cfRule type="iconSet" priority="9" id="{76829993-51DB-449E-9A5F-7B6BDD2983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Q7</xm:sqref>
        </x14:conditionalFormatting>
        <x14:conditionalFormatting xmlns:xm="http://schemas.microsoft.com/office/excel/2006/main">
          <x14:cfRule type="iconSet" priority="28" id="{8A96D951-0E9F-4C8B-ACEF-0402B82FAA2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Q8:Q20</xm:sqref>
        </x14:conditionalFormatting>
        <x14:conditionalFormatting xmlns:xm="http://schemas.microsoft.com/office/excel/2006/main">
          <x14:cfRule type="iconSet" priority="6" id="{A502AC78-A192-40A3-B62B-3EEB7327610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Q27</xm:sqref>
        </x14:conditionalFormatting>
        <x14:conditionalFormatting xmlns:xm="http://schemas.microsoft.com/office/excel/2006/main">
          <x14:cfRule type="iconSet" priority="18" id="{A903B1F2-257E-48C8-AA1F-710D0D5C2DA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Q28:Q40</xm:sqref>
        </x14:conditionalFormatting>
        <x14:conditionalFormatting xmlns:xm="http://schemas.microsoft.com/office/excel/2006/main">
          <x14:cfRule type="iconSet" priority="1" id="{A2DACCF3-D0E6-4C6F-82BE-ADF4684202D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Q47</xm:sqref>
        </x14:conditionalFormatting>
        <x14:conditionalFormatting xmlns:xm="http://schemas.microsoft.com/office/excel/2006/main">
          <x14:cfRule type="iconSet" priority="2" id="{23EA9779-3196-47A6-A711-C23BCFC30BD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Q48:Q60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9C5C-411A-41B6-AF46-E45E50D54CDD}">
  <sheetPr>
    <pageSetUpPr fitToPage="1"/>
  </sheetPr>
  <dimension ref="A1:T69"/>
  <sheetViews>
    <sheetView showGridLines="0" topLeftCell="A49" zoomScaleNormal="100" workbookViewId="0">
      <selection activeCell="M56" sqref="M56"/>
    </sheetView>
  </sheetViews>
  <sheetFormatPr defaultRowHeight="15"/>
  <cols>
    <col min="1" max="1" width="3.140625" customWidth="1"/>
    <col min="2" max="2" width="28.7109375" customWidth="1"/>
    <col min="5" max="6" width="9.140625" customWidth="1"/>
    <col min="7" max="7" width="10.85546875" customWidth="1"/>
    <col min="8" max="8" width="1.85546875" customWidth="1"/>
    <col min="11" max="12" width="9.140625" customWidth="1"/>
    <col min="13" max="13" width="10.85546875" customWidth="1"/>
    <col min="14" max="14" width="1.85546875" customWidth="1"/>
    <col min="16" max="16" width="9.140625" style="34"/>
    <col min="17" max="17" width="10.85546875" customWidth="1"/>
  </cols>
  <sheetData>
    <row r="1" spans="1:20" ht="15.75">
      <c r="A1" s="4" t="s">
        <v>196</v>
      </c>
    </row>
    <row r="3" spans="1:20" ht="8.25" customHeight="1" thickBot="1">
      <c r="Q3" s="10"/>
    </row>
    <row r="4" spans="1:20">
      <c r="A4" s="466" t="s">
        <v>3</v>
      </c>
      <c r="B4" s="449"/>
      <c r="C4" s="485" t="s">
        <v>1</v>
      </c>
      <c r="D4" s="483"/>
      <c r="E4" s="478" t="s">
        <v>100</v>
      </c>
      <c r="F4" s="478"/>
      <c r="G4" s="130" t="s">
        <v>0</v>
      </c>
      <c r="I4" s="479">
        <v>1000</v>
      </c>
      <c r="J4" s="478"/>
      <c r="K4" s="489" t="s">
        <v>100</v>
      </c>
      <c r="L4" s="490"/>
      <c r="M4" s="130" t="s">
        <v>0</v>
      </c>
      <c r="O4" s="477" t="s">
        <v>22</v>
      </c>
      <c r="P4" s="478"/>
      <c r="Q4" s="130" t="s">
        <v>0</v>
      </c>
    </row>
    <row r="5" spans="1:20">
      <c r="A5" s="484"/>
      <c r="B5" s="450"/>
      <c r="C5" s="486" t="s">
        <v>78</v>
      </c>
      <c r="D5" s="476"/>
      <c r="E5" s="480" t="str">
        <f>C5</f>
        <v>julho</v>
      </c>
      <c r="F5" s="480"/>
      <c r="G5" s="131" t="s">
        <v>150</v>
      </c>
      <c r="I5" s="475" t="str">
        <f>C5</f>
        <v>julho</v>
      </c>
      <c r="J5" s="480"/>
      <c r="K5" s="481" t="str">
        <f>C5</f>
        <v>julho</v>
      </c>
      <c r="L5" s="482"/>
      <c r="M5" s="131" t="str">
        <f>G5</f>
        <v>2026 /2025</v>
      </c>
      <c r="O5" s="475" t="str">
        <f>C5</f>
        <v>julho</v>
      </c>
      <c r="P5" s="476"/>
      <c r="Q5" s="131" t="str">
        <f>G5</f>
        <v>2026 /2025</v>
      </c>
    </row>
    <row r="6" spans="1:20" ht="19.5" customHeight="1">
      <c r="A6" s="484"/>
      <c r="B6" s="450"/>
      <c r="C6" s="139">
        <v>2025</v>
      </c>
      <c r="D6" s="137">
        <v>2026</v>
      </c>
      <c r="E6" s="68">
        <f>C6</f>
        <v>2025</v>
      </c>
      <c r="F6" s="137">
        <f>D6</f>
        <v>2026</v>
      </c>
      <c r="G6" s="131" t="s">
        <v>1</v>
      </c>
      <c r="I6" s="16">
        <f>C6</f>
        <v>2025</v>
      </c>
      <c r="J6" s="138">
        <f>D6</f>
        <v>2026</v>
      </c>
      <c r="K6" s="136">
        <f>E6</f>
        <v>2025</v>
      </c>
      <c r="L6" s="137">
        <f>D6</f>
        <v>2026</v>
      </c>
      <c r="M6" s="260">
        <v>1000</v>
      </c>
      <c r="O6" s="16">
        <f>C6</f>
        <v>2025</v>
      </c>
      <c r="P6" s="138">
        <f>D6</f>
        <v>2026</v>
      </c>
      <c r="Q6" s="131"/>
    </row>
    <row r="7" spans="1:20" ht="19.5" customHeight="1">
      <c r="A7" s="23" t="s">
        <v>106</v>
      </c>
      <c r="B7" s="15"/>
      <c r="C7" s="78">
        <f>C8+C9</f>
        <v>159057.38000000003</v>
      </c>
      <c r="D7" s="210">
        <f>D8+D9</f>
        <v>148240.69000000006</v>
      </c>
      <c r="E7" s="216">
        <f t="shared" ref="E7:E19" si="0">C7/$C$20</f>
        <v>0.4782910876508264</v>
      </c>
      <c r="F7" s="217">
        <f t="shared" ref="F7:F19" si="1">D7/$D$20</f>
        <v>0.50774509752880281</v>
      </c>
      <c r="G7" s="53">
        <f t="shared" ref="G7:G20" si="2">(D7-C7)/C7</f>
        <v>-6.8004955192899383E-2</v>
      </c>
      <c r="I7" s="78">
        <f>I8+I9</f>
        <v>45291.915000000008</v>
      </c>
      <c r="J7" s="210">
        <f>J8+J9</f>
        <v>42995.325999999957</v>
      </c>
      <c r="K7" s="229">
        <f t="shared" ref="K7:K19" si="3">I7/$I$20</f>
        <v>0.5063646755976422</v>
      </c>
      <c r="L7" s="230">
        <f t="shared" ref="L7:L19" si="4">J7/$J$20</f>
        <v>0.51671671351673532</v>
      </c>
      <c r="M7" s="53">
        <f t="shared" ref="M7:M20" si="5">(J7-I7)/I7</f>
        <v>-5.0706378831631441E-2</v>
      </c>
      <c r="O7" s="63">
        <f t="shared" ref="O7:O20" si="6">(I7/C7)*10</f>
        <v>2.8475204985773055</v>
      </c>
      <c r="P7" s="237">
        <f t="shared" ref="P7:P20" si="7">(J7/D7)*10</f>
        <v>2.9003727653992932</v>
      </c>
      <c r="Q7" s="53">
        <f t="shared" ref="Q7:Q20" si="8">(P7-O7)/O7</f>
        <v>1.8560802933076017E-2</v>
      </c>
    </row>
    <row r="8" spans="1:20" ht="20.100000000000001" customHeight="1">
      <c r="A8" s="8" t="s">
        <v>4</v>
      </c>
      <c r="C8" s="19">
        <v>82745.669999999984</v>
      </c>
      <c r="D8" s="140">
        <v>73975.23000000004</v>
      </c>
      <c r="E8" s="214">
        <f t="shared" si="0"/>
        <v>0.24881911485462882</v>
      </c>
      <c r="F8" s="215">
        <f t="shared" si="1"/>
        <v>0.25337550959230981</v>
      </c>
      <c r="G8" s="52">
        <f t="shared" si="2"/>
        <v>-0.10599273653835839</v>
      </c>
      <c r="I8" s="19">
        <v>26807.96200000001</v>
      </c>
      <c r="J8" s="140">
        <v>24440.786999999975</v>
      </c>
      <c r="K8" s="227">
        <f t="shared" si="3"/>
        <v>0.29971364605722506</v>
      </c>
      <c r="L8" s="228">
        <f t="shared" si="4"/>
        <v>0.29372874471058896</v>
      </c>
      <c r="M8" s="52">
        <f t="shared" si="5"/>
        <v>-8.8301192011538757E-2</v>
      </c>
      <c r="O8" s="27">
        <f t="shared" si="6"/>
        <v>3.239802396910922</v>
      </c>
      <c r="P8" s="143">
        <f t="shared" si="7"/>
        <v>3.303914972619884</v>
      </c>
      <c r="Q8" s="52">
        <f t="shared" si="8"/>
        <v>1.9789038914870823E-2</v>
      </c>
      <c r="R8" s="119"/>
      <c r="S8" s="293"/>
      <c r="T8" s="2"/>
    </row>
    <row r="9" spans="1:20" ht="20.100000000000001" customHeight="1">
      <c r="A9" s="8" t="s">
        <v>5</v>
      </c>
      <c r="C9" s="19">
        <v>76311.71000000005</v>
      </c>
      <c r="D9" s="140">
        <v>74265.460000000006</v>
      </c>
      <c r="E9" s="214">
        <f t="shared" si="0"/>
        <v>0.22947197279619758</v>
      </c>
      <c r="F9" s="215">
        <f t="shared" si="1"/>
        <v>0.25436958793649295</v>
      </c>
      <c r="G9" s="52">
        <f t="shared" si="2"/>
        <v>-2.6814364400955533E-2</v>
      </c>
      <c r="I9" s="19">
        <v>18483.952999999998</v>
      </c>
      <c r="J9" s="140">
        <v>18554.538999999986</v>
      </c>
      <c r="K9" s="227">
        <f t="shared" si="3"/>
        <v>0.20665102954041717</v>
      </c>
      <c r="L9" s="228">
        <f t="shared" si="4"/>
        <v>0.22298796880614638</v>
      </c>
      <c r="M9" s="52">
        <f t="shared" si="5"/>
        <v>3.8187718828320127E-3</v>
      </c>
      <c r="O9" s="27">
        <f t="shared" si="6"/>
        <v>2.422164697921195</v>
      </c>
      <c r="P9" s="143">
        <f t="shared" si="7"/>
        <v>2.4984076042887211</v>
      </c>
      <c r="Q9" s="52">
        <f t="shared" si="8"/>
        <v>3.1477176772067142E-2</v>
      </c>
      <c r="R9" s="119"/>
      <c r="S9" s="119"/>
      <c r="T9" s="2"/>
    </row>
    <row r="10" spans="1:20" ht="20.100000000000001" customHeight="1">
      <c r="A10" s="23" t="s">
        <v>38</v>
      </c>
      <c r="B10" s="15"/>
      <c r="C10" s="78">
        <f>C11+C12</f>
        <v>120920.60000000005</v>
      </c>
      <c r="D10" s="210">
        <f>D11+D12</f>
        <v>94835.299999999988</v>
      </c>
      <c r="E10" s="216">
        <f t="shared" si="0"/>
        <v>0.36361246044283219</v>
      </c>
      <c r="F10" s="217">
        <f t="shared" si="1"/>
        <v>0.32482416701968431</v>
      </c>
      <c r="G10" s="53">
        <f t="shared" si="2"/>
        <v>-0.21572254851530714</v>
      </c>
      <c r="I10" s="78">
        <f>I11+I12</f>
        <v>16213.598999999997</v>
      </c>
      <c r="J10" s="210">
        <f>J11+J12</f>
        <v>13781.686000000003</v>
      </c>
      <c r="K10" s="229">
        <f t="shared" si="3"/>
        <v>0.18126841839002067</v>
      </c>
      <c r="L10" s="230">
        <f t="shared" si="4"/>
        <v>0.16562794515477358</v>
      </c>
      <c r="M10" s="53">
        <f t="shared" si="5"/>
        <v>-0.14999217632063022</v>
      </c>
      <c r="O10" s="63">
        <f t="shared" si="6"/>
        <v>1.3408467209061146</v>
      </c>
      <c r="P10" s="237">
        <f t="shared" si="7"/>
        <v>1.453223219623917</v>
      </c>
      <c r="Q10" s="53">
        <f t="shared" si="8"/>
        <v>8.3810100711482413E-2</v>
      </c>
      <c r="T10" s="2"/>
    </row>
    <row r="11" spans="1:20" ht="20.100000000000001" customHeight="1">
      <c r="A11" s="8"/>
      <c r="B11" t="s">
        <v>6</v>
      </c>
      <c r="C11" s="19">
        <v>118159.79000000005</v>
      </c>
      <c r="D11" s="140">
        <v>93241.199999999983</v>
      </c>
      <c r="E11" s="214">
        <f t="shared" si="0"/>
        <v>0.35531060850928925</v>
      </c>
      <c r="F11" s="215">
        <f t="shared" si="1"/>
        <v>0.31936415155449277</v>
      </c>
      <c r="G11" s="52">
        <f t="shared" si="2"/>
        <v>-0.21088891576398416</v>
      </c>
      <c r="I11" s="19">
        <v>15627.184999999996</v>
      </c>
      <c r="J11" s="140">
        <v>13379.385000000004</v>
      </c>
      <c r="K11" s="227">
        <f t="shared" si="3"/>
        <v>0.17471229606938318</v>
      </c>
      <c r="L11" s="228">
        <f t="shared" si="4"/>
        <v>0.16079310216359599</v>
      </c>
      <c r="M11" s="52">
        <f t="shared" si="5"/>
        <v>-0.14383908554227728</v>
      </c>
      <c r="O11" s="27">
        <f t="shared" si="6"/>
        <v>1.3225467817774548</v>
      </c>
      <c r="P11" s="143">
        <f t="shared" si="7"/>
        <v>1.4349220087257573</v>
      </c>
      <c r="Q11" s="52">
        <f t="shared" si="8"/>
        <v>8.4968810552980417E-2</v>
      </c>
    </row>
    <row r="12" spans="1:20" ht="20.100000000000001" customHeight="1">
      <c r="A12" s="8"/>
      <c r="B12" t="s">
        <v>39</v>
      </c>
      <c r="C12" s="19">
        <v>2760.81</v>
      </c>
      <c r="D12" s="140">
        <v>1594.1000000000006</v>
      </c>
      <c r="E12" s="218">
        <f t="shared" si="0"/>
        <v>8.3018519335429624E-3</v>
      </c>
      <c r="F12" s="219">
        <f t="shared" si="1"/>
        <v>5.4600154651915376E-3</v>
      </c>
      <c r="G12" s="52">
        <f t="shared" si="2"/>
        <v>-0.42259699146265023</v>
      </c>
      <c r="I12" s="19">
        <v>586.41399999999987</v>
      </c>
      <c r="J12" s="140">
        <v>402.30099999999999</v>
      </c>
      <c r="K12" s="231">
        <f t="shared" si="3"/>
        <v>6.5561223206374837E-3</v>
      </c>
      <c r="L12" s="232">
        <f t="shared" si="4"/>
        <v>4.8348429911776068E-3</v>
      </c>
      <c r="M12" s="52">
        <f t="shared" si="5"/>
        <v>-0.31396419594348007</v>
      </c>
      <c r="O12" s="27">
        <f t="shared" si="6"/>
        <v>2.1240650388835154</v>
      </c>
      <c r="P12" s="143">
        <f t="shared" si="7"/>
        <v>2.5236873470924022</v>
      </c>
      <c r="Q12" s="52">
        <f t="shared" si="8"/>
        <v>0.18814033510901462</v>
      </c>
    </row>
    <row r="13" spans="1:20" ht="20.100000000000001" customHeight="1">
      <c r="A13" s="23" t="s">
        <v>112</v>
      </c>
      <c r="B13" s="15"/>
      <c r="C13" s="307">
        <f>SUM(C14:C16)</f>
        <v>44887.720000000008</v>
      </c>
      <c r="D13" s="306">
        <f>SUM(D14:D16)</f>
        <v>42739.719999999994</v>
      </c>
      <c r="E13" s="216">
        <f t="shared" si="0"/>
        <v>0.13497893917884068</v>
      </c>
      <c r="F13" s="217">
        <f t="shared" si="1"/>
        <v>0.1463895189623963</v>
      </c>
      <c r="G13" s="53">
        <f t="shared" si="2"/>
        <v>-4.7852731214684419E-2</v>
      </c>
      <c r="I13" s="307">
        <f>SUM(I14:I16)</f>
        <v>25608.575999999997</v>
      </c>
      <c r="J13" s="306">
        <f>SUM(J14:J16)</f>
        <v>24649.668000000005</v>
      </c>
      <c r="K13" s="229">
        <f t="shared" si="3"/>
        <v>0.28630448235093531</v>
      </c>
      <c r="L13" s="230">
        <f t="shared" si="4"/>
        <v>0.29623907115481934</v>
      </c>
      <c r="M13" s="53">
        <f t="shared" si="5"/>
        <v>-3.7444799742086102E-2</v>
      </c>
      <c r="O13" s="63">
        <f t="shared" si="6"/>
        <v>5.7050293487840307</v>
      </c>
      <c r="P13" s="237">
        <f t="shared" si="7"/>
        <v>5.7673910825807964</v>
      </c>
      <c r="Q13" s="53">
        <f t="shared" si="8"/>
        <v>1.0931010163875399E-2</v>
      </c>
    </row>
    <row r="14" spans="1:20" ht="20.100000000000001" customHeight="1">
      <c r="A14" s="8"/>
      <c r="B14" s="3" t="s">
        <v>7</v>
      </c>
      <c r="C14" s="31">
        <v>42574.310000000012</v>
      </c>
      <c r="D14" s="141">
        <v>40227.419999999991</v>
      </c>
      <c r="E14" s="214">
        <f t="shared" si="0"/>
        <v>0.12802243464517934</v>
      </c>
      <c r="F14" s="215">
        <f t="shared" si="1"/>
        <v>0.13778454006947821</v>
      </c>
      <c r="G14" s="52">
        <f t="shared" si="2"/>
        <v>-5.5124557508977143E-2</v>
      </c>
      <c r="I14" s="31">
        <v>24124.633999999998</v>
      </c>
      <c r="J14" s="141">
        <v>22969.247000000003</v>
      </c>
      <c r="K14" s="227">
        <f t="shared" si="3"/>
        <v>0.26971397586791918</v>
      </c>
      <c r="L14" s="228">
        <f t="shared" si="4"/>
        <v>0.27604381512990844</v>
      </c>
      <c r="M14" s="52">
        <f t="shared" si="5"/>
        <v>-4.7892415694264841E-2</v>
      </c>
      <c r="O14" s="27">
        <f t="shared" si="6"/>
        <v>5.66647680256004</v>
      </c>
      <c r="P14" s="143">
        <f t="shared" si="7"/>
        <v>5.7098484068826707</v>
      </c>
      <c r="Q14" s="52">
        <f t="shared" si="8"/>
        <v>7.6540689803999426E-3</v>
      </c>
      <c r="S14" s="119"/>
    </row>
    <row r="15" spans="1:20" ht="20.100000000000001" customHeight="1">
      <c r="A15" s="8"/>
      <c r="B15" s="3" t="s">
        <v>8</v>
      </c>
      <c r="C15" s="31">
        <v>1709.03</v>
      </c>
      <c r="D15" s="141">
        <v>2042.5799999999995</v>
      </c>
      <c r="E15" s="214">
        <f t="shared" si="0"/>
        <v>5.1391128002227348E-3</v>
      </c>
      <c r="F15" s="215">
        <f t="shared" si="1"/>
        <v>6.9961221936458966E-3</v>
      </c>
      <c r="G15" s="52">
        <f t="shared" si="2"/>
        <v>0.19516918954026524</v>
      </c>
      <c r="I15" s="31">
        <v>1235.4580000000001</v>
      </c>
      <c r="J15" s="141">
        <v>1477.5029999999997</v>
      </c>
      <c r="K15" s="227">
        <f t="shared" si="3"/>
        <v>1.3812449515206231E-2</v>
      </c>
      <c r="L15" s="228">
        <f t="shared" si="4"/>
        <v>1.7756592760132056E-2</v>
      </c>
      <c r="M15" s="52">
        <f t="shared" si="5"/>
        <v>0.19591519905978155</v>
      </c>
      <c r="O15" s="27">
        <f t="shared" si="6"/>
        <v>7.2290012463210127</v>
      </c>
      <c r="P15" s="143">
        <f t="shared" si="7"/>
        <v>7.2335134976353448</v>
      </c>
      <c r="Q15" s="52">
        <f t="shared" si="8"/>
        <v>6.2418737534849101E-4</v>
      </c>
    </row>
    <row r="16" spans="1:20" ht="20.100000000000001" customHeight="1">
      <c r="A16" s="32"/>
      <c r="B16" s="33" t="s">
        <v>9</v>
      </c>
      <c r="C16" s="211">
        <v>604.37999999999988</v>
      </c>
      <c r="D16" s="212">
        <v>469.71999999999991</v>
      </c>
      <c r="E16" s="218">
        <f t="shared" si="0"/>
        <v>1.8173917334386267E-3</v>
      </c>
      <c r="F16" s="219">
        <f t="shared" si="1"/>
        <v>1.6088566992721709E-3</v>
      </c>
      <c r="G16" s="52">
        <f t="shared" si="2"/>
        <v>-0.22280684337668352</v>
      </c>
      <c r="I16" s="211">
        <v>248.48399999999998</v>
      </c>
      <c r="J16" s="212">
        <v>202.91799999999992</v>
      </c>
      <c r="K16" s="231">
        <f t="shared" si="3"/>
        <v>2.7780569678099169E-3</v>
      </c>
      <c r="L16" s="232">
        <f t="shared" si="4"/>
        <v>2.4386632647788033E-3</v>
      </c>
      <c r="M16" s="52">
        <f t="shared" si="5"/>
        <v>-0.18337599201558274</v>
      </c>
      <c r="O16" s="27">
        <f t="shared" si="6"/>
        <v>4.1113868758066126</v>
      </c>
      <c r="P16" s="143">
        <f t="shared" si="7"/>
        <v>4.3199778591501312</v>
      </c>
      <c r="Q16" s="52">
        <f t="shared" si="8"/>
        <v>5.0734944106323059E-2</v>
      </c>
    </row>
    <row r="17" spans="1:17" ht="20.100000000000001" customHeight="1">
      <c r="A17" s="8" t="s">
        <v>113</v>
      </c>
      <c r="B17" s="3"/>
      <c r="C17" s="19">
        <v>764.59999999999991</v>
      </c>
      <c r="D17" s="140">
        <v>277.21000000000004</v>
      </c>
      <c r="E17" s="214">
        <f t="shared" si="0"/>
        <v>2.2991788599675271E-3</v>
      </c>
      <c r="F17" s="215">
        <f t="shared" si="1"/>
        <v>9.4948302308873079E-4</v>
      </c>
      <c r="G17" s="54">
        <f t="shared" si="2"/>
        <v>-0.63744441538059105</v>
      </c>
      <c r="I17" s="19">
        <v>324.91300000000001</v>
      </c>
      <c r="J17" s="140">
        <v>114.43300000000001</v>
      </c>
      <c r="K17" s="227">
        <f t="shared" si="3"/>
        <v>3.6325349864861469E-3</v>
      </c>
      <c r="L17" s="228">
        <f t="shared" si="4"/>
        <v>1.3752528281297514E-3</v>
      </c>
      <c r="M17" s="54">
        <f t="shared" si="5"/>
        <v>-0.64780418142702823</v>
      </c>
      <c r="O17" s="238">
        <f t="shared" si="6"/>
        <v>4.2494506931729017</v>
      </c>
      <c r="P17" s="239">
        <f t="shared" si="7"/>
        <v>4.1280256844991161</v>
      </c>
      <c r="Q17" s="54">
        <f t="shared" si="8"/>
        <v>-2.8574283464181623E-2</v>
      </c>
    </row>
    <row r="18" spans="1:17" ht="20.100000000000001" customHeight="1">
      <c r="A18" s="8" t="s">
        <v>10</v>
      </c>
      <c r="C18" s="19">
        <v>2460.1500000000015</v>
      </c>
      <c r="D18" s="140">
        <v>1551.13</v>
      </c>
      <c r="E18" s="214">
        <f t="shared" si="0"/>
        <v>7.3977568301714829E-3</v>
      </c>
      <c r="F18" s="215">
        <f t="shared" si="1"/>
        <v>5.3128372050201033E-3</v>
      </c>
      <c r="G18" s="52">
        <f t="shared" si="2"/>
        <v>-0.36949779484990786</v>
      </c>
      <c r="I18" s="19">
        <v>1203.1380000000001</v>
      </c>
      <c r="J18" s="140">
        <v>892.19199999999989</v>
      </c>
      <c r="K18" s="227">
        <f t="shared" si="3"/>
        <v>1.3451111154588982E-2</v>
      </c>
      <c r="L18" s="228">
        <f t="shared" si="4"/>
        <v>1.0722340332200842E-2</v>
      </c>
      <c r="M18" s="52">
        <f t="shared" si="5"/>
        <v>-0.25844583081907496</v>
      </c>
      <c r="O18" s="27">
        <f t="shared" si="6"/>
        <v>4.8905066764221674</v>
      </c>
      <c r="P18" s="143">
        <f t="shared" si="7"/>
        <v>5.7518841102937843</v>
      </c>
      <c r="Q18" s="52">
        <f t="shared" si="8"/>
        <v>0.17613255453150506</v>
      </c>
    </row>
    <row r="19" spans="1:17" ht="20.100000000000001" customHeight="1" thickBot="1">
      <c r="A19" s="8" t="s">
        <v>11</v>
      </c>
      <c r="B19" s="10"/>
      <c r="C19" s="21">
        <v>4463.0600000000004</v>
      </c>
      <c r="D19" s="142">
        <v>4314.8299999999981</v>
      </c>
      <c r="E19" s="220">
        <f t="shared" si="0"/>
        <v>1.3420577037361592E-2</v>
      </c>
      <c r="F19" s="221">
        <f t="shared" si="1"/>
        <v>1.4778896261007705E-2</v>
      </c>
      <c r="G19" s="55">
        <f t="shared" si="2"/>
        <v>-3.3212638862126498E-2</v>
      </c>
      <c r="I19" s="21">
        <v>803.10899999999992</v>
      </c>
      <c r="J19" s="142">
        <v>775.39499999999998</v>
      </c>
      <c r="K19" s="233">
        <f t="shared" si="3"/>
        <v>8.9787775203266796E-3</v>
      </c>
      <c r="L19" s="234">
        <f t="shared" si="4"/>
        <v>9.3186770133411572E-3</v>
      </c>
      <c r="M19" s="55">
        <f t="shared" si="5"/>
        <v>-3.4508391762512865E-2</v>
      </c>
      <c r="O19" s="240">
        <f t="shared" si="6"/>
        <v>1.7994582192486765</v>
      </c>
      <c r="P19" s="241">
        <f t="shared" si="7"/>
        <v>1.7970464653300369</v>
      </c>
      <c r="Q19" s="55">
        <f t="shared" si="8"/>
        <v>-1.3402666940756506E-3</v>
      </c>
    </row>
    <row r="20" spans="1:17" ht="26.25" customHeight="1" thickBot="1">
      <c r="A20" s="12" t="s">
        <v>12</v>
      </c>
      <c r="B20" s="48"/>
      <c r="C20" s="213">
        <v>332553.51000000013</v>
      </c>
      <c r="D20" s="145">
        <v>291958.88000000006</v>
      </c>
      <c r="E20" s="222">
        <f>E8+E9+E10+E13+E17+E18+E19</f>
        <v>0.99999999999999989</v>
      </c>
      <c r="F20" s="223">
        <f>F8+F9+F10+F13+F17+F18+F19</f>
        <v>0.99999999999999978</v>
      </c>
      <c r="G20" s="55">
        <f t="shared" si="2"/>
        <v>-0.12206946785796982</v>
      </c>
      <c r="H20" s="1"/>
      <c r="I20" s="213">
        <v>89445.25</v>
      </c>
      <c r="J20" s="226">
        <v>83208.699999999968</v>
      </c>
      <c r="K20" s="235">
        <f>K8+K9+K10+K13+K17+K18+K19</f>
        <v>1</v>
      </c>
      <c r="L20" s="236">
        <f>L8+L9+L10+L13+L17+L18+L19</f>
        <v>1</v>
      </c>
      <c r="M20" s="55">
        <f t="shared" si="5"/>
        <v>-6.9724775770653349E-2</v>
      </c>
      <c r="N20" s="1"/>
      <c r="O20" s="24">
        <f t="shared" si="6"/>
        <v>2.6896498551466186</v>
      </c>
      <c r="P20" s="242">
        <f t="shared" si="7"/>
        <v>2.8500143581863293</v>
      </c>
      <c r="Q20" s="55">
        <f t="shared" si="8"/>
        <v>5.9622817718393652E-2</v>
      </c>
    </row>
    <row r="21" spans="1:17">
      <c r="J21" s="269"/>
    </row>
    <row r="22" spans="1:17">
      <c r="A22" s="1"/>
    </row>
    <row r="23" spans="1:17" ht="8.25" customHeight="1" thickBot="1"/>
    <row r="24" spans="1:17" ht="15" customHeight="1">
      <c r="A24" s="466" t="s">
        <v>2</v>
      </c>
      <c r="B24" s="449"/>
      <c r="C24" s="485" t="s">
        <v>1</v>
      </c>
      <c r="D24" s="483"/>
      <c r="E24" s="478" t="s">
        <v>101</v>
      </c>
      <c r="F24" s="478"/>
      <c r="G24" s="130" t="s">
        <v>0</v>
      </c>
      <c r="I24" s="479">
        <v>1000</v>
      </c>
      <c r="J24" s="483"/>
      <c r="K24" s="478" t="s">
        <v>101</v>
      </c>
      <c r="L24" s="478"/>
      <c r="M24" s="130" t="s">
        <v>0</v>
      </c>
      <c r="O24" s="477" t="s">
        <v>22</v>
      </c>
      <c r="P24" s="478"/>
      <c r="Q24" s="130" t="s">
        <v>0</v>
      </c>
    </row>
    <row r="25" spans="1:17" ht="15" customHeight="1">
      <c r="A25" s="484"/>
      <c r="B25" s="450"/>
      <c r="C25" s="486" t="str">
        <f>C5</f>
        <v>julho</v>
      </c>
      <c r="D25" s="476"/>
      <c r="E25" s="480" t="str">
        <f>C5</f>
        <v>julho</v>
      </c>
      <c r="F25" s="480"/>
      <c r="G25" s="131" t="str">
        <f>G5</f>
        <v>2026 /2025</v>
      </c>
      <c r="I25" s="475" t="str">
        <f>C5</f>
        <v>julho</v>
      </c>
      <c r="J25" s="476"/>
      <c r="K25" s="488" t="str">
        <f>C5</f>
        <v>julho</v>
      </c>
      <c r="L25" s="482"/>
      <c r="M25" s="131" t="str">
        <f>G5</f>
        <v>2026 /2025</v>
      </c>
      <c r="O25" s="475" t="str">
        <f>C5</f>
        <v>julho</v>
      </c>
      <c r="P25" s="476"/>
      <c r="Q25" s="131" t="str">
        <f>G5</f>
        <v>2026 /2025</v>
      </c>
    </row>
    <row r="26" spans="1:17" ht="19.5" customHeight="1">
      <c r="A26" s="484"/>
      <c r="B26" s="450"/>
      <c r="C26" s="139">
        <f>C6</f>
        <v>2025</v>
      </c>
      <c r="D26" s="137">
        <f>D6</f>
        <v>2026</v>
      </c>
      <c r="E26" s="68">
        <f>C6</f>
        <v>2025</v>
      </c>
      <c r="F26" s="137">
        <f>D6</f>
        <v>2026</v>
      </c>
      <c r="G26" s="131" t="s">
        <v>1</v>
      </c>
      <c r="I26" s="16">
        <f>C6</f>
        <v>2025</v>
      </c>
      <c r="J26" s="138">
        <f>D6</f>
        <v>2026</v>
      </c>
      <c r="K26" s="136">
        <f>C6</f>
        <v>2025</v>
      </c>
      <c r="L26" s="137">
        <f>D6</f>
        <v>2026</v>
      </c>
      <c r="M26" s="260">
        <v>1000</v>
      </c>
      <c r="O26" s="16">
        <f>C6</f>
        <v>2025</v>
      </c>
      <c r="P26" s="138">
        <f>D6</f>
        <v>2026</v>
      </c>
      <c r="Q26" s="131"/>
    </row>
    <row r="27" spans="1:17" ht="19.5" customHeight="1">
      <c r="A27" s="23" t="s">
        <v>106</v>
      </c>
      <c r="B27" s="15"/>
      <c r="C27" s="78">
        <f>C28+C29</f>
        <v>49052.840000000011</v>
      </c>
      <c r="D27" s="210">
        <f>D28+D29</f>
        <v>50265.040000000008</v>
      </c>
      <c r="E27" s="216">
        <f t="shared" ref="E27:E40" si="9">C27/$C$40</f>
        <v>0.41683437507568238</v>
      </c>
      <c r="F27" s="217">
        <f t="shared" ref="F27:F40" si="10">D27/$D$40</f>
        <v>0.43622755673275238</v>
      </c>
      <c r="G27" s="53">
        <f t="shared" ref="G27:G40" si="11">(D27-C27)/C27</f>
        <v>2.4712126759633017E-2</v>
      </c>
      <c r="I27" s="78">
        <f>I28+I29</f>
        <v>12480.076999999996</v>
      </c>
      <c r="J27" s="210">
        <f>J28+J29</f>
        <v>12414.651000000002</v>
      </c>
      <c r="K27" s="216">
        <f t="shared" ref="K27:K39" si="12">I27/$I$40</f>
        <v>0.37960172238352147</v>
      </c>
      <c r="L27" s="217">
        <f t="shared" ref="L27:L39" si="13">J27/$J$40</f>
        <v>0.37390870329424492</v>
      </c>
      <c r="M27" s="53">
        <f t="shared" ref="M27:M40" si="14">(J27-I27)/I27</f>
        <v>-5.2424356035619046E-3</v>
      </c>
      <c r="O27" s="63">
        <f t="shared" ref="O27:O40" si="15">(I27/C27)*10</f>
        <v>2.5442108958421148</v>
      </c>
      <c r="P27" s="237">
        <f t="shared" ref="P27:P40" si="16">(J27/D27)*10</f>
        <v>2.469838082293379</v>
      </c>
      <c r="Q27" s="53">
        <f t="shared" ref="Q27:Q40" si="17">(P27-O27)/O27</f>
        <v>-2.923217319377094E-2</v>
      </c>
    </row>
    <row r="28" spans="1:17" ht="20.100000000000001" customHeight="1">
      <c r="A28" s="8" t="s">
        <v>4</v>
      </c>
      <c r="C28" s="19">
        <v>24948.309999999998</v>
      </c>
      <c r="D28" s="140">
        <v>26080.270000000008</v>
      </c>
      <c r="E28" s="214">
        <f t="shared" si="9"/>
        <v>0.21200226547625772</v>
      </c>
      <c r="F28" s="215">
        <f t="shared" si="10"/>
        <v>0.22633887212723797</v>
      </c>
      <c r="G28" s="52">
        <f t="shared" si="11"/>
        <v>4.5372211584672875E-2</v>
      </c>
      <c r="I28" s="19">
        <v>7070.7929999999969</v>
      </c>
      <c r="J28" s="140">
        <v>7003.4140000000016</v>
      </c>
      <c r="K28" s="214">
        <f t="shared" si="12"/>
        <v>0.21506960264887362</v>
      </c>
      <c r="L28" s="215">
        <f t="shared" si="13"/>
        <v>0.21093121726682137</v>
      </c>
      <c r="M28" s="52">
        <f t="shared" si="14"/>
        <v>-9.5291999072799026E-3</v>
      </c>
      <c r="O28" s="27">
        <f t="shared" si="15"/>
        <v>2.8341771446643071</v>
      </c>
      <c r="P28" s="143">
        <f t="shared" si="16"/>
        <v>2.6853303282519696</v>
      </c>
      <c r="Q28" s="52">
        <f t="shared" si="17"/>
        <v>-5.251852965244614E-2</v>
      </c>
    </row>
    <row r="29" spans="1:17" ht="20.100000000000001" customHeight="1">
      <c r="A29" s="8" t="s">
        <v>5</v>
      </c>
      <c r="C29" s="19">
        <v>24104.53000000001</v>
      </c>
      <c r="D29" s="140">
        <v>24184.77</v>
      </c>
      <c r="E29" s="214">
        <f t="shared" si="9"/>
        <v>0.20483210959942463</v>
      </c>
      <c r="F29" s="215">
        <f t="shared" si="10"/>
        <v>0.20988868460551444</v>
      </c>
      <c r="G29" s="52">
        <f t="shared" si="11"/>
        <v>3.328834870457572E-3</v>
      </c>
      <c r="I29" s="19">
        <v>5409.2839999999987</v>
      </c>
      <c r="J29" s="140">
        <v>5411.237000000001</v>
      </c>
      <c r="K29" s="214">
        <f t="shared" si="12"/>
        <v>0.16453211973464785</v>
      </c>
      <c r="L29" s="215">
        <f t="shared" si="13"/>
        <v>0.16297748602742357</v>
      </c>
      <c r="M29" s="52">
        <f t="shared" si="14"/>
        <v>3.6104593510014423E-4</v>
      </c>
      <c r="O29" s="27">
        <f t="shared" si="15"/>
        <v>2.2440943673243146</v>
      </c>
      <c r="P29" s="143">
        <f t="shared" si="16"/>
        <v>2.237456465370562</v>
      </c>
      <c r="Q29" s="52">
        <f t="shared" si="17"/>
        <v>-2.957942433440133E-3</v>
      </c>
    </row>
    <row r="30" spans="1:17" ht="20.100000000000001" customHeight="1">
      <c r="A30" s="23" t="s">
        <v>38</v>
      </c>
      <c r="B30" s="15"/>
      <c r="C30" s="78">
        <f>C31+C32</f>
        <v>32711.759999999995</v>
      </c>
      <c r="D30" s="210">
        <f>D31+D32</f>
        <v>30140.91</v>
      </c>
      <c r="E30" s="216">
        <f t="shared" si="9"/>
        <v>0.27797342696622046</v>
      </c>
      <c r="F30" s="217">
        <f t="shared" si="10"/>
        <v>0.261579330823208</v>
      </c>
      <c r="G30" s="53">
        <f t="shared" si="11"/>
        <v>-7.8591002135011856E-2</v>
      </c>
      <c r="I30" s="78">
        <f>I31+I32</f>
        <v>5008.7590000000009</v>
      </c>
      <c r="J30" s="210">
        <f>J31+J32</f>
        <v>5411.9569999999994</v>
      </c>
      <c r="K30" s="216">
        <f t="shared" si="12"/>
        <v>0.15234950420610111</v>
      </c>
      <c r="L30" s="217">
        <f t="shared" si="13"/>
        <v>0.16299917123358615</v>
      </c>
      <c r="M30" s="53">
        <f t="shared" si="14"/>
        <v>8.0498582583030734E-2</v>
      </c>
      <c r="O30" s="63">
        <f t="shared" si="15"/>
        <v>1.5311799181701022</v>
      </c>
      <c r="P30" s="237">
        <f t="shared" si="16"/>
        <v>1.7955519591147049</v>
      </c>
      <c r="Q30" s="53">
        <f t="shared" si="17"/>
        <v>0.17265903099130964</v>
      </c>
    </row>
    <row r="31" spans="1:17" ht="20.100000000000001" customHeight="1">
      <c r="A31" s="8"/>
      <c r="B31" t="s">
        <v>6</v>
      </c>
      <c r="C31" s="31">
        <v>32125.139999999996</v>
      </c>
      <c r="D31" s="141">
        <v>29570.51</v>
      </c>
      <c r="E31" s="214">
        <f t="shared" si="9"/>
        <v>0.27298852943313379</v>
      </c>
      <c r="F31" s="215">
        <f t="shared" si="10"/>
        <v>0.2566290871078869</v>
      </c>
      <c r="G31" s="52">
        <f t="shared" si="11"/>
        <v>-7.9521209868657308E-2</v>
      </c>
      <c r="I31" s="31">
        <v>4882.103000000001</v>
      </c>
      <c r="J31" s="141">
        <v>5297.3399999999992</v>
      </c>
      <c r="K31" s="214">
        <f t="shared" si="12"/>
        <v>0.14849705716188757</v>
      </c>
      <c r="L31" s="215">
        <f t="shared" si="13"/>
        <v>0.15954709724089183</v>
      </c>
      <c r="M31" s="52">
        <f t="shared" si="14"/>
        <v>8.5052896262122729E-2</v>
      </c>
      <c r="O31" s="27">
        <f t="shared" si="15"/>
        <v>1.5197141553313078</v>
      </c>
      <c r="P31" s="143">
        <f t="shared" si="16"/>
        <v>1.7914266612243073</v>
      </c>
      <c r="Q31" s="52">
        <f t="shared" si="17"/>
        <v>0.17879185038831483</v>
      </c>
    </row>
    <row r="32" spans="1:17" ht="20.100000000000001" customHeight="1">
      <c r="A32" s="8"/>
      <c r="B32" t="s">
        <v>39</v>
      </c>
      <c r="C32" s="31">
        <v>586.62000000000012</v>
      </c>
      <c r="D32" s="141">
        <v>570.4</v>
      </c>
      <c r="E32" s="218">
        <f t="shared" si="9"/>
        <v>4.9848975330867044E-3</v>
      </c>
      <c r="F32" s="219">
        <f t="shared" si="10"/>
        <v>4.9502437153210645E-3</v>
      </c>
      <c r="G32" s="52">
        <f t="shared" si="11"/>
        <v>-2.7649926698714904E-2</v>
      </c>
      <c r="I32" s="31">
        <v>126.65600000000001</v>
      </c>
      <c r="J32" s="141">
        <v>114.61700000000002</v>
      </c>
      <c r="K32" s="218">
        <f t="shared" si="12"/>
        <v>3.8524470442135345E-3</v>
      </c>
      <c r="L32" s="219">
        <f t="shared" si="13"/>
        <v>3.4520739926943152E-3</v>
      </c>
      <c r="M32" s="52">
        <f t="shared" si="14"/>
        <v>-9.5052741283476405E-2</v>
      </c>
      <c r="O32" s="27">
        <f t="shared" si="15"/>
        <v>2.1590808359755886</v>
      </c>
      <c r="P32" s="143">
        <f t="shared" si="16"/>
        <v>2.0094144460028054</v>
      </c>
      <c r="Q32" s="52">
        <f t="shared" si="17"/>
        <v>-6.9319493498795265E-2</v>
      </c>
    </row>
    <row r="33" spans="1:17" ht="20.100000000000001" customHeight="1">
      <c r="A33" s="23" t="s">
        <v>112</v>
      </c>
      <c r="B33" s="15"/>
      <c r="C33" s="307">
        <f>SUM(C34:C36)</f>
        <v>32536.25</v>
      </c>
      <c r="D33" s="306">
        <f>SUM(D34:D36)</f>
        <v>31630.579999999998</v>
      </c>
      <c r="E33" s="216">
        <f t="shared" si="9"/>
        <v>0.27648200259263617</v>
      </c>
      <c r="F33" s="217">
        <f t="shared" si="10"/>
        <v>0.27450750325554024</v>
      </c>
      <c r="G33" s="53">
        <f t="shared" si="11"/>
        <v>-2.7835721695032522E-2</v>
      </c>
      <c r="I33" s="307">
        <f>SUM(I34:I36)</f>
        <v>14708.785</v>
      </c>
      <c r="J33" s="306">
        <f>SUM(J34:J36)</f>
        <v>14761.852999999999</v>
      </c>
      <c r="K33" s="216">
        <f t="shared" si="12"/>
        <v>0.44739148005007556</v>
      </c>
      <c r="L33" s="217">
        <f t="shared" si="13"/>
        <v>0.4446025356210383</v>
      </c>
      <c r="M33" s="53">
        <f t="shared" si="14"/>
        <v>3.6079118703549818E-3</v>
      </c>
      <c r="O33" s="63">
        <f t="shared" si="15"/>
        <v>4.5207376387875069</v>
      </c>
      <c r="P33" s="237">
        <f t="shared" si="16"/>
        <v>4.6669561544555931</v>
      </c>
      <c r="Q33" s="53">
        <f t="shared" si="17"/>
        <v>3.2343950777754711E-2</v>
      </c>
    </row>
    <row r="34" spans="1:17" ht="20.100000000000001" customHeight="1">
      <c r="A34" s="8"/>
      <c r="B34" s="3" t="s">
        <v>7</v>
      </c>
      <c r="C34" s="31">
        <v>31191.85</v>
      </c>
      <c r="D34" s="141">
        <v>30305.309999999998</v>
      </c>
      <c r="E34" s="214">
        <f t="shared" si="9"/>
        <v>0.2650577479755386</v>
      </c>
      <c r="F34" s="215">
        <f t="shared" si="10"/>
        <v>0.26300608409599685</v>
      </c>
      <c r="G34" s="52">
        <f t="shared" si="11"/>
        <v>-2.8422167970158899E-2</v>
      </c>
      <c r="I34" s="31">
        <v>13984.704</v>
      </c>
      <c r="J34" s="141">
        <v>14068.947999999999</v>
      </c>
      <c r="K34" s="214">
        <f t="shared" si="12"/>
        <v>0.42536738558774306</v>
      </c>
      <c r="L34" s="215">
        <f t="shared" si="13"/>
        <v>0.4237333859320056</v>
      </c>
      <c r="M34" s="52">
        <f t="shared" si="14"/>
        <v>6.0240102328943668E-3</v>
      </c>
      <c r="O34" s="27">
        <f t="shared" si="15"/>
        <v>4.4834480801876131</v>
      </c>
      <c r="P34" s="143">
        <f t="shared" si="16"/>
        <v>4.642403591977776</v>
      </c>
      <c r="Q34" s="52">
        <f t="shared" si="17"/>
        <v>3.5453853584830913E-2</v>
      </c>
    </row>
    <row r="35" spans="1:17" ht="20.100000000000001" customHeight="1">
      <c r="A35" s="8"/>
      <c r="B35" s="3" t="s">
        <v>8</v>
      </c>
      <c r="C35" s="31">
        <v>927.82000000000028</v>
      </c>
      <c r="D35" s="141">
        <v>930.04000000000008</v>
      </c>
      <c r="E35" s="214">
        <f t="shared" si="9"/>
        <v>7.8842992553075347E-3</v>
      </c>
      <c r="F35" s="215">
        <f t="shared" si="10"/>
        <v>8.0713966777650834E-3</v>
      </c>
      <c r="G35" s="52">
        <f t="shared" si="11"/>
        <v>2.3927054816664864E-3</v>
      </c>
      <c r="I35" s="31">
        <v>584.8359999999999</v>
      </c>
      <c r="J35" s="141">
        <v>588.66500000000008</v>
      </c>
      <c r="K35" s="214">
        <f t="shared" si="12"/>
        <v>1.7788732626560652E-2</v>
      </c>
      <c r="L35" s="215">
        <f t="shared" si="13"/>
        <v>1.7729613730156947E-2</v>
      </c>
      <c r="M35" s="52">
        <f t="shared" si="14"/>
        <v>6.5471345813188295E-3</v>
      </c>
      <c r="O35" s="27">
        <f t="shared" si="15"/>
        <v>6.3033346985406622</v>
      </c>
      <c r="P35" s="143">
        <f t="shared" si="16"/>
        <v>6.3294589480022365</v>
      </c>
      <c r="Q35" s="52">
        <f t="shared" si="17"/>
        <v>4.1445125018702506E-3</v>
      </c>
    </row>
    <row r="36" spans="1:17" ht="20.100000000000001" customHeight="1">
      <c r="A36" s="32"/>
      <c r="B36" s="33" t="s">
        <v>9</v>
      </c>
      <c r="C36" s="211">
        <v>416.57999999999993</v>
      </c>
      <c r="D36" s="212">
        <v>395.22999999999996</v>
      </c>
      <c r="E36" s="218">
        <f t="shared" si="9"/>
        <v>3.5399553617900146E-3</v>
      </c>
      <c r="F36" s="219">
        <f t="shared" si="10"/>
        <v>3.4300224817783035E-3</v>
      </c>
      <c r="G36" s="314">
        <f t="shared" si="11"/>
        <v>-5.1250660137308487E-2</v>
      </c>
      <c r="I36" s="211">
        <v>139.24500000000003</v>
      </c>
      <c r="J36" s="212">
        <v>104.24000000000001</v>
      </c>
      <c r="K36" s="218">
        <f t="shared" si="12"/>
        <v>4.235361835771805E-3</v>
      </c>
      <c r="L36" s="219">
        <f t="shared" si="13"/>
        <v>3.1395359588756938E-3</v>
      </c>
      <c r="M36" s="314">
        <f t="shared" si="14"/>
        <v>-0.25139143236741007</v>
      </c>
      <c r="O36" s="315">
        <f t="shared" si="15"/>
        <v>3.3425752556531774</v>
      </c>
      <c r="P36" s="316">
        <f t="shared" si="16"/>
        <v>2.6374516104546726</v>
      </c>
      <c r="Q36" s="314">
        <f t="shared" si="17"/>
        <v>-0.21095221237157025</v>
      </c>
    </row>
    <row r="37" spans="1:17" ht="20.100000000000001" customHeight="1">
      <c r="A37" s="8" t="s">
        <v>113</v>
      </c>
      <c r="B37" s="3"/>
      <c r="C37" s="19">
        <v>489.15</v>
      </c>
      <c r="D37" s="140">
        <v>250.42</v>
      </c>
      <c r="E37" s="214">
        <f t="shared" si="9"/>
        <v>4.1566305756867488E-3</v>
      </c>
      <c r="F37" s="215">
        <f t="shared" si="10"/>
        <v>2.1732819621155348E-3</v>
      </c>
      <c r="G37" s="52">
        <f t="shared" si="11"/>
        <v>-0.48805070019421448</v>
      </c>
      <c r="I37" s="19">
        <v>120.646</v>
      </c>
      <c r="J37" s="140">
        <v>64.085999999999999</v>
      </c>
      <c r="K37" s="214">
        <f t="shared" si="12"/>
        <v>3.6696431759741825E-3</v>
      </c>
      <c r="L37" s="215">
        <f t="shared" si="13"/>
        <v>1.9301640585236732E-3</v>
      </c>
      <c r="M37" s="52">
        <f t="shared" si="14"/>
        <v>-0.46880957512060079</v>
      </c>
      <c r="O37" s="27">
        <f t="shared" si="15"/>
        <v>2.4664417867729735</v>
      </c>
      <c r="P37" s="143">
        <f t="shared" si="16"/>
        <v>2.5591406437185524</v>
      </c>
      <c r="Q37" s="52">
        <f t="shared" si="17"/>
        <v>3.7584044124902537E-2</v>
      </c>
    </row>
    <row r="38" spans="1:17" ht="20.100000000000001" customHeight="1">
      <c r="A38" s="8" t="s">
        <v>10</v>
      </c>
      <c r="C38" s="19">
        <v>276.19</v>
      </c>
      <c r="D38" s="140">
        <v>448.91999999999985</v>
      </c>
      <c r="E38" s="214">
        <f t="shared" si="9"/>
        <v>2.3469688208094105E-3</v>
      </c>
      <c r="F38" s="215">
        <f t="shared" si="10"/>
        <v>3.8959737178855744E-3</v>
      </c>
      <c r="G38" s="52">
        <f t="shared" si="11"/>
        <v>0.62540280241862434</v>
      </c>
      <c r="I38" s="19">
        <v>85.705999999999989</v>
      </c>
      <c r="J38" s="140">
        <v>113.54200000000002</v>
      </c>
      <c r="K38" s="214">
        <f t="shared" si="12"/>
        <v>2.6068865775909955E-3</v>
      </c>
      <c r="L38" s="215">
        <f t="shared" si="13"/>
        <v>3.4196967751598624E-3</v>
      </c>
      <c r="M38" s="52">
        <f t="shared" si="14"/>
        <v>0.32478472919048879</v>
      </c>
      <c r="O38" s="27">
        <f t="shared" ref="O38" si="18">(I38/C38)*10</f>
        <v>3.1031536261269412</v>
      </c>
      <c r="P38" s="143">
        <f t="shared" ref="P38" si="19">(J38/D38)*10</f>
        <v>2.529225697228906</v>
      </c>
      <c r="Q38" s="52">
        <f t="shared" ref="Q38" si="20">(P38-O38)/O38</f>
        <v>-0.18494989228566072</v>
      </c>
    </row>
    <row r="39" spans="1:17" ht="20.100000000000001" customHeight="1" thickBot="1">
      <c r="A39" s="8" t="s">
        <v>11</v>
      </c>
      <c r="B39" s="10"/>
      <c r="C39" s="21">
        <v>2613.2600000000002</v>
      </c>
      <c r="D39" s="142">
        <v>2490.7799999999997</v>
      </c>
      <c r="E39" s="220">
        <f t="shared" si="9"/>
        <v>2.2206595968964848E-2</v>
      </c>
      <c r="F39" s="221">
        <f t="shared" si="10"/>
        <v>2.1616353508498248E-2</v>
      </c>
      <c r="G39" s="55">
        <f t="shared" si="11"/>
        <v>-4.686866213082528E-2</v>
      </c>
      <c r="I39" s="21">
        <v>472.79300000000001</v>
      </c>
      <c r="J39" s="142">
        <v>436.26999999999992</v>
      </c>
      <c r="K39" s="220">
        <f t="shared" si="12"/>
        <v>1.4380763606736747E-2</v>
      </c>
      <c r="L39" s="221">
        <f t="shared" si="13"/>
        <v>1.3139729017447224E-2</v>
      </c>
      <c r="M39" s="55">
        <f t="shared" si="14"/>
        <v>-7.7249451662778593E-2</v>
      </c>
      <c r="O39" s="240">
        <f t="shared" si="15"/>
        <v>1.809207656337295</v>
      </c>
      <c r="P39" s="241">
        <f t="shared" si="16"/>
        <v>1.7515396783336945</v>
      </c>
      <c r="Q39" s="55">
        <f t="shared" si="17"/>
        <v>-3.1874714768976901E-2</v>
      </c>
    </row>
    <row r="40" spans="1:17" ht="26.25" customHeight="1" thickBot="1">
      <c r="A40" s="12" t="s">
        <v>12</v>
      </c>
      <c r="B40" s="48"/>
      <c r="C40" s="213">
        <f>C28+C29+C30+C33+C37+C38+C39</f>
        <v>117679.45</v>
      </c>
      <c r="D40" s="226">
        <f>D28+D29+D30+D33+D37+D38+D39</f>
        <v>115226.65000000001</v>
      </c>
      <c r="E40" s="222">
        <f t="shared" si="9"/>
        <v>1</v>
      </c>
      <c r="F40" s="223">
        <f t="shared" si="10"/>
        <v>1</v>
      </c>
      <c r="G40" s="55">
        <f t="shared" si="11"/>
        <v>-2.0843061384124319E-2</v>
      </c>
      <c r="H40" s="1"/>
      <c r="I40" s="213">
        <f>I28+I29+I30+I33+I37+I38+I39</f>
        <v>32876.765999999996</v>
      </c>
      <c r="J40" s="226">
        <f>J28+J29+J30+J33+J37+J38+J39</f>
        <v>33202.358999999997</v>
      </c>
      <c r="K40" s="222">
        <f>K28+K29+K30+K33+K37+K38+K39</f>
        <v>1</v>
      </c>
      <c r="L40" s="223">
        <f>L28+L29+L30+L33+L37+L38+L39</f>
        <v>1.0000000000000002</v>
      </c>
      <c r="M40" s="55">
        <f t="shared" si="14"/>
        <v>9.9034375826381714E-3</v>
      </c>
      <c r="N40" s="1"/>
      <c r="O40" s="24">
        <f t="shared" si="15"/>
        <v>2.7937559191515593</v>
      </c>
      <c r="P40" s="242">
        <f t="shared" si="16"/>
        <v>2.8814826257640913</v>
      </c>
      <c r="Q40" s="55">
        <f t="shared" si="17"/>
        <v>3.1400991765656423E-2</v>
      </c>
    </row>
    <row r="42" spans="1:17">
      <c r="A42" s="1"/>
    </row>
    <row r="43" spans="1:17" ht="8.25" customHeight="1" thickBot="1"/>
    <row r="44" spans="1:17" ht="15" customHeight="1">
      <c r="A44" s="466" t="s">
        <v>15</v>
      </c>
      <c r="B44" s="449"/>
      <c r="C44" s="485" t="s">
        <v>1</v>
      </c>
      <c r="D44" s="483"/>
      <c r="E44" s="478" t="s">
        <v>101</v>
      </c>
      <c r="F44" s="478"/>
      <c r="G44" s="130" t="s">
        <v>0</v>
      </c>
      <c r="I44" s="479">
        <v>1000</v>
      </c>
      <c r="J44" s="483"/>
      <c r="K44" s="478" t="s">
        <v>101</v>
      </c>
      <c r="L44" s="478"/>
      <c r="M44" s="130" t="s">
        <v>0</v>
      </c>
      <c r="O44" s="477" t="s">
        <v>22</v>
      </c>
      <c r="P44" s="478"/>
      <c r="Q44" s="130" t="s">
        <v>0</v>
      </c>
    </row>
    <row r="45" spans="1:17" ht="15" customHeight="1">
      <c r="A45" s="484"/>
      <c r="B45" s="450"/>
      <c r="C45" s="486" t="str">
        <f>C5</f>
        <v>julho</v>
      </c>
      <c r="D45" s="476"/>
      <c r="E45" s="480" t="str">
        <f>C25</f>
        <v>julho</v>
      </c>
      <c r="F45" s="480"/>
      <c r="G45" s="131" t="str">
        <f>G25</f>
        <v>2026 /2025</v>
      </c>
      <c r="I45" s="475" t="str">
        <f>C5</f>
        <v>julho</v>
      </c>
      <c r="J45" s="476"/>
      <c r="K45" s="488" t="str">
        <f>C25</f>
        <v>julho</v>
      </c>
      <c r="L45" s="482"/>
      <c r="M45" s="131" t="str">
        <f>G45</f>
        <v>2026 /2025</v>
      </c>
      <c r="O45" s="475" t="str">
        <f>C5</f>
        <v>julho</v>
      </c>
      <c r="P45" s="476"/>
      <c r="Q45" s="131" t="str">
        <f>Q25</f>
        <v>2026 /2025</v>
      </c>
    </row>
    <row r="46" spans="1:17" ht="15.75" customHeight="1">
      <c r="A46" s="484"/>
      <c r="B46" s="450"/>
      <c r="C46" s="139">
        <f>C6</f>
        <v>2025</v>
      </c>
      <c r="D46" s="137">
        <f>D6</f>
        <v>2026</v>
      </c>
      <c r="E46" s="68">
        <f>C26</f>
        <v>2025</v>
      </c>
      <c r="F46" s="137">
        <f>D26</f>
        <v>2026</v>
      </c>
      <c r="G46" s="131" t="s">
        <v>1</v>
      </c>
      <c r="I46" s="16">
        <f>C6</f>
        <v>2025</v>
      </c>
      <c r="J46" s="138">
        <f>D6</f>
        <v>2026</v>
      </c>
      <c r="K46" s="136">
        <f>C26</f>
        <v>2025</v>
      </c>
      <c r="L46" s="137">
        <f>D26</f>
        <v>2026</v>
      </c>
      <c r="M46" s="260">
        <v>1000</v>
      </c>
      <c r="O46" s="16">
        <f>O26</f>
        <v>2025</v>
      </c>
      <c r="P46" s="138">
        <f>P26</f>
        <v>2026</v>
      </c>
      <c r="Q46" s="131"/>
    </row>
    <row r="47" spans="1:17" s="267" customFormat="1" ht="18.75" customHeight="1">
      <c r="A47" s="23" t="s">
        <v>106</v>
      </c>
      <c r="B47" s="15"/>
      <c r="C47" s="78">
        <f>C48+C49</f>
        <v>110004.54000000001</v>
      </c>
      <c r="D47" s="210">
        <f>D48+D49</f>
        <v>97975.649999999951</v>
      </c>
      <c r="E47" s="216">
        <f t="shared" ref="E47:E59" si="21">C47/$C$60</f>
        <v>0.51194890625699541</v>
      </c>
      <c r="F47" s="217">
        <f t="shared" ref="F47:F59" si="22">D47/$D$60</f>
        <v>0.55437341564693654</v>
      </c>
      <c r="G47" s="53">
        <f t="shared" ref="G47:G60" si="23">(D47-C47)/C47</f>
        <v>-0.10934903232175741</v>
      </c>
      <c r="H47"/>
      <c r="I47" s="78">
        <f>I48+I49</f>
        <v>32811.838000000011</v>
      </c>
      <c r="J47" s="210">
        <f>J48+J49</f>
        <v>30580.674999999996</v>
      </c>
      <c r="K47" s="216">
        <f t="shared" ref="K47:K59" si="24">I47/$I$60</f>
        <v>0.58003742861484509</v>
      </c>
      <c r="L47" s="217">
        <f t="shared" ref="L47:L59" si="25">J47/$J$60</f>
        <v>0.6115359450114537</v>
      </c>
      <c r="M47" s="53">
        <f t="shared" ref="M47:M60" si="26">(J47-I47)/I47</f>
        <v>-6.7998720461804496E-2</v>
      </c>
      <c r="N47"/>
      <c r="O47" s="63">
        <f t="shared" ref="O47:O60" si="27">(I47/C47)*10</f>
        <v>2.9827712565317768</v>
      </c>
      <c r="P47" s="237">
        <f t="shared" ref="P47:P60" si="28">(J47/D47)*10</f>
        <v>3.1212525765330481</v>
      </c>
      <c r="Q47" s="53">
        <f t="shared" ref="Q47:Q60" si="29">(P47-O47)/O47</f>
        <v>4.6427066674328478E-2</v>
      </c>
    </row>
    <row r="48" spans="1:17" ht="20.100000000000001" customHeight="1">
      <c r="A48" s="8" t="s">
        <v>4</v>
      </c>
      <c r="C48" s="19">
        <v>57797.36</v>
      </c>
      <c r="D48" s="140">
        <v>47894.959999999985</v>
      </c>
      <c r="E48" s="214">
        <f t="shared" si="21"/>
        <v>0.26898249141846159</v>
      </c>
      <c r="F48" s="215">
        <f t="shared" si="22"/>
        <v>0.27100297438673188</v>
      </c>
      <c r="G48" s="52">
        <f t="shared" si="23"/>
        <v>-0.17132962474410623</v>
      </c>
      <c r="I48" s="19">
        <v>19737.169000000013</v>
      </c>
      <c r="J48" s="140">
        <v>17437.372999999992</v>
      </c>
      <c r="K48" s="214">
        <f t="shared" si="24"/>
        <v>0.34890751182230745</v>
      </c>
      <c r="L48" s="215">
        <f t="shared" si="25"/>
        <v>0.34870323745542581</v>
      </c>
      <c r="M48" s="52">
        <f t="shared" si="26"/>
        <v>-0.11652106743373473</v>
      </c>
      <c r="O48" s="27">
        <f t="shared" si="27"/>
        <v>3.4148910953718326</v>
      </c>
      <c r="P48" s="143">
        <f t="shared" si="28"/>
        <v>3.6407532233036628</v>
      </c>
      <c r="Q48" s="52">
        <f t="shared" si="29"/>
        <v>6.6140360446029722E-2</v>
      </c>
    </row>
    <row r="49" spans="1:17" ht="20.100000000000001" customHeight="1">
      <c r="A49" s="8" t="s">
        <v>5</v>
      </c>
      <c r="C49" s="19">
        <v>52207.18</v>
      </c>
      <c r="D49" s="140">
        <v>50080.689999999966</v>
      </c>
      <c r="E49" s="214">
        <f t="shared" si="21"/>
        <v>0.24296641483853379</v>
      </c>
      <c r="F49" s="215">
        <f t="shared" si="22"/>
        <v>0.28337044126020472</v>
      </c>
      <c r="G49" s="52">
        <f t="shared" si="23"/>
        <v>-4.0731753754943943E-2</v>
      </c>
      <c r="I49" s="19">
        <v>13074.668999999996</v>
      </c>
      <c r="J49" s="140">
        <v>13143.302000000001</v>
      </c>
      <c r="K49" s="214">
        <f t="shared" si="24"/>
        <v>0.23112991679253758</v>
      </c>
      <c r="L49" s="215">
        <f t="shared" si="25"/>
        <v>0.26283270755602783</v>
      </c>
      <c r="M49" s="52">
        <f t="shared" si="26"/>
        <v>5.2493107091281079E-3</v>
      </c>
      <c r="O49" s="27">
        <f t="shared" si="27"/>
        <v>2.5043813896862455</v>
      </c>
      <c r="P49" s="143">
        <f t="shared" si="28"/>
        <v>2.6244251027691536</v>
      </c>
      <c r="Q49" s="52">
        <f t="shared" si="29"/>
        <v>4.7933479132724076E-2</v>
      </c>
    </row>
    <row r="50" spans="1:17" ht="20.100000000000001" customHeight="1">
      <c r="A50" s="23" t="s">
        <v>38</v>
      </c>
      <c r="B50" s="15"/>
      <c r="C50" s="78">
        <f>C51+C52</f>
        <v>88208.839999999982</v>
      </c>
      <c r="D50" s="210">
        <f>D51+D52</f>
        <v>64694.389999999985</v>
      </c>
      <c r="E50" s="216">
        <f t="shared" si="21"/>
        <v>0.41051414023637839</v>
      </c>
      <c r="F50" s="217">
        <f t="shared" si="22"/>
        <v>0.36605881111781374</v>
      </c>
      <c r="G50" s="53">
        <f t="shared" si="23"/>
        <v>-0.26657702334595945</v>
      </c>
      <c r="I50" s="78">
        <f>I51+I52</f>
        <v>11204.839999999997</v>
      </c>
      <c r="J50" s="210">
        <f>J51+J52</f>
        <v>8369.7289999999994</v>
      </c>
      <c r="K50" s="216">
        <f t="shared" si="24"/>
        <v>0.19807566347367545</v>
      </c>
      <c r="L50" s="217">
        <f t="shared" si="25"/>
        <v>0.16737335371128234</v>
      </c>
      <c r="M50" s="53">
        <f t="shared" si="26"/>
        <v>-0.25302556752260613</v>
      </c>
      <c r="O50" s="63">
        <f t="shared" si="27"/>
        <v>1.2702627083634699</v>
      </c>
      <c r="P50" s="237">
        <f t="shared" si="28"/>
        <v>1.2937333515317173</v>
      </c>
      <c r="Q50" s="53">
        <f t="shared" si="29"/>
        <v>1.8476999296063407E-2</v>
      </c>
    </row>
    <row r="51" spans="1:17" ht="20.100000000000001" customHeight="1">
      <c r="A51" s="8"/>
      <c r="B51" t="s">
        <v>6</v>
      </c>
      <c r="C51" s="31">
        <v>86034.64999999998</v>
      </c>
      <c r="D51" s="141">
        <v>63670.689999999988</v>
      </c>
      <c r="E51" s="214">
        <f t="shared" si="21"/>
        <v>0.40039570155653026</v>
      </c>
      <c r="F51" s="215">
        <f t="shared" si="22"/>
        <v>0.36026643244415585</v>
      </c>
      <c r="G51" s="52">
        <f t="shared" si="23"/>
        <v>-0.2599413143425352</v>
      </c>
      <c r="I51" s="31">
        <v>10745.081999999997</v>
      </c>
      <c r="J51" s="141">
        <v>8082.0450000000001</v>
      </c>
      <c r="K51" s="214">
        <f t="shared" si="24"/>
        <v>0.18994820508182603</v>
      </c>
      <c r="L51" s="215">
        <f t="shared" si="25"/>
        <v>0.16162040330045346</v>
      </c>
      <c r="M51" s="52">
        <f t="shared" si="26"/>
        <v>-0.24783775498409388</v>
      </c>
      <c r="O51" s="27">
        <f t="shared" si="27"/>
        <v>1.2489249389635453</v>
      </c>
      <c r="P51" s="143">
        <f t="shared" si="28"/>
        <v>1.2693509368282332</v>
      </c>
      <c r="Q51" s="52">
        <f t="shared" si="29"/>
        <v>1.6354864273619985E-2</v>
      </c>
    </row>
    <row r="52" spans="1:17" ht="20.100000000000001" customHeight="1">
      <c r="A52" s="8"/>
      <c r="B52" t="s">
        <v>39</v>
      </c>
      <c r="C52" s="31">
        <v>2174.19</v>
      </c>
      <c r="D52" s="141">
        <v>1023.6999999999998</v>
      </c>
      <c r="E52" s="218">
        <f t="shared" si="21"/>
        <v>1.0118438679848093E-2</v>
      </c>
      <c r="F52" s="219">
        <f t="shared" si="22"/>
        <v>5.7923786736578846E-3</v>
      </c>
      <c r="G52" s="52">
        <f t="shared" si="23"/>
        <v>-0.52915798527267632</v>
      </c>
      <c r="I52" s="31">
        <v>459.75800000000004</v>
      </c>
      <c r="J52" s="141">
        <v>287.68400000000003</v>
      </c>
      <c r="K52" s="218">
        <f t="shared" si="24"/>
        <v>8.127458391849425E-3</v>
      </c>
      <c r="L52" s="219">
        <f t="shared" si="25"/>
        <v>5.7529504108289001E-3</v>
      </c>
      <c r="M52" s="52">
        <f t="shared" si="26"/>
        <v>-0.37427081203589713</v>
      </c>
      <c r="O52" s="27">
        <f t="shared" si="27"/>
        <v>2.1146173977435274</v>
      </c>
      <c r="P52" s="143">
        <f t="shared" si="28"/>
        <v>2.8102373742307325</v>
      </c>
      <c r="Q52" s="52">
        <f t="shared" si="29"/>
        <v>0.32895784231676589</v>
      </c>
    </row>
    <row r="53" spans="1:17" ht="20.100000000000001" customHeight="1">
      <c r="A53" s="23" t="s">
        <v>112</v>
      </c>
      <c r="B53" s="15"/>
      <c r="C53" s="307">
        <f>SUM(C54:C56)</f>
        <v>12351.469999999994</v>
      </c>
      <c r="D53" s="306">
        <f>SUM(D54:D56)</f>
        <v>11109.140000000001</v>
      </c>
      <c r="E53" s="216">
        <f t="shared" si="21"/>
        <v>5.7482368974644933E-2</v>
      </c>
      <c r="F53" s="217">
        <f t="shared" si="22"/>
        <v>6.2858596872794548E-2</v>
      </c>
      <c r="G53" s="53">
        <f t="shared" si="23"/>
        <v>-0.1005815502122414</v>
      </c>
      <c r="I53" s="78">
        <f>SUM(I54:I56)</f>
        <v>10899.791000000003</v>
      </c>
      <c r="J53" s="210">
        <f>SUM(J54:J56)</f>
        <v>9887.8149999999969</v>
      </c>
      <c r="K53" s="216">
        <f t="shared" si="24"/>
        <v>0.1926831024851223</v>
      </c>
      <c r="L53" s="217">
        <f t="shared" si="25"/>
        <v>0.19773122372620699</v>
      </c>
      <c r="M53" s="53">
        <f t="shared" si="26"/>
        <v>-9.2843615074821681E-2</v>
      </c>
      <c r="O53" s="63">
        <f t="shared" si="27"/>
        <v>8.8246913120462658</v>
      </c>
      <c r="P53" s="237">
        <f t="shared" si="28"/>
        <v>8.9006124686519357</v>
      </c>
      <c r="Q53" s="53">
        <f t="shared" si="29"/>
        <v>8.6032648532456523E-3</v>
      </c>
    </row>
    <row r="54" spans="1:17" ht="20.100000000000001" customHeight="1">
      <c r="A54" s="8"/>
      <c r="B54" s="3" t="s">
        <v>7</v>
      </c>
      <c r="C54" s="31">
        <v>11382.459999999994</v>
      </c>
      <c r="D54" s="141">
        <v>9922.11</v>
      </c>
      <c r="E54" s="214">
        <f t="shared" si="21"/>
        <v>5.2972704103976039E-2</v>
      </c>
      <c r="F54" s="215">
        <f t="shared" si="22"/>
        <v>5.6142051735554997E-2</v>
      </c>
      <c r="G54" s="52">
        <f t="shared" si="23"/>
        <v>-0.12829827647099079</v>
      </c>
      <c r="I54" s="31">
        <v>10139.930000000004</v>
      </c>
      <c r="J54" s="141">
        <v>8900.2989999999972</v>
      </c>
      <c r="K54" s="214">
        <f t="shared" si="24"/>
        <v>0.17925051694862465</v>
      </c>
      <c r="L54" s="215">
        <f t="shared" si="25"/>
        <v>0.17798340814417912</v>
      </c>
      <c r="M54" s="52">
        <f t="shared" si="26"/>
        <v>-0.12225242186090103</v>
      </c>
      <c r="O54" s="27">
        <f t="shared" si="27"/>
        <v>8.9083818436436495</v>
      </c>
      <c r="P54" s="143">
        <f t="shared" si="28"/>
        <v>8.9701676357145779</v>
      </c>
      <c r="Q54" s="52">
        <f t="shared" si="29"/>
        <v>6.9356919309665728E-3</v>
      </c>
    </row>
    <row r="55" spans="1:17" ht="20.100000000000001" customHeight="1">
      <c r="A55" s="8"/>
      <c r="B55" s="3" t="s">
        <v>8</v>
      </c>
      <c r="C55" s="31">
        <v>781.21</v>
      </c>
      <c r="D55" s="141">
        <v>1112.54</v>
      </c>
      <c r="E55" s="214">
        <f t="shared" si="21"/>
        <v>3.6356645376366048E-3</v>
      </c>
      <c r="F55" s="215">
        <f t="shared" si="22"/>
        <v>6.2950600464895421E-3</v>
      </c>
      <c r="G55" s="52">
        <f t="shared" si="23"/>
        <v>0.42412411515469578</v>
      </c>
      <c r="I55" s="31">
        <v>650.62200000000018</v>
      </c>
      <c r="J55" s="141">
        <v>888.83799999999997</v>
      </c>
      <c r="K55" s="214">
        <f t="shared" si="24"/>
        <v>1.1501492597892495E-2</v>
      </c>
      <c r="L55" s="215">
        <f t="shared" si="25"/>
        <v>1.7774505837169732E-2</v>
      </c>
      <c r="M55" s="52">
        <f t="shared" si="26"/>
        <v>0.36613579005935815</v>
      </c>
      <c r="O55" s="27">
        <f t="shared" si="27"/>
        <v>8.3283880134662915</v>
      </c>
      <c r="P55" s="143">
        <f t="shared" si="28"/>
        <v>7.9892678016071326</v>
      </c>
      <c r="Q55" s="52">
        <f t="shared" si="29"/>
        <v>-4.0718589396991418E-2</v>
      </c>
    </row>
    <row r="56" spans="1:17" ht="20.100000000000001" customHeight="1">
      <c r="A56" s="32"/>
      <c r="B56" s="33" t="s">
        <v>9</v>
      </c>
      <c r="C56" s="211">
        <v>187.79999999999998</v>
      </c>
      <c r="D56" s="212">
        <v>74.489999999999995</v>
      </c>
      <c r="E56" s="218">
        <f t="shared" si="21"/>
        <v>8.740003330322887E-4</v>
      </c>
      <c r="F56" s="219">
        <f t="shared" si="22"/>
        <v>4.2148509075000086E-4</v>
      </c>
      <c r="G56" s="52">
        <f t="shared" si="23"/>
        <v>-0.60335463258785937</v>
      </c>
      <c r="I56" s="211">
        <v>109.23899999999999</v>
      </c>
      <c r="J56" s="212">
        <v>98.678000000000026</v>
      </c>
      <c r="K56" s="218">
        <f t="shared" si="24"/>
        <v>1.9310929386051774E-3</v>
      </c>
      <c r="L56" s="219">
        <f t="shared" si="25"/>
        <v>1.9733097448581577E-3</v>
      </c>
      <c r="M56" s="52">
        <f t="shared" si="26"/>
        <v>-9.667792638160333E-2</v>
      </c>
      <c r="O56" s="27">
        <f t="shared" si="27"/>
        <v>5.8167731629392971</v>
      </c>
      <c r="P56" s="143">
        <f t="shared" si="28"/>
        <v>13.24714726808968</v>
      </c>
      <c r="Q56" s="52">
        <f t="shared" si="29"/>
        <v>1.2774048251514953</v>
      </c>
    </row>
    <row r="57" spans="1:17" ht="20.100000000000001" customHeight="1">
      <c r="A57" s="8" t="s">
        <v>113</v>
      </c>
      <c r="B57" s="3"/>
      <c r="C57" s="19">
        <v>275.44999999999993</v>
      </c>
      <c r="D57" s="140">
        <v>26.79</v>
      </c>
      <c r="E57" s="214">
        <f t="shared" si="21"/>
        <v>1.2819136940028961E-3</v>
      </c>
      <c r="F57" s="215">
        <f t="shared" si="22"/>
        <v>1.5158525414408005E-4</v>
      </c>
      <c r="G57" s="54">
        <f t="shared" si="23"/>
        <v>-0.90274096932292613</v>
      </c>
      <c r="I57" s="19">
        <v>204.26700000000002</v>
      </c>
      <c r="J57" s="140">
        <v>50.346999999999994</v>
      </c>
      <c r="K57" s="214">
        <f t="shared" si="24"/>
        <v>3.6109682557517358E-3</v>
      </c>
      <c r="L57" s="215">
        <f t="shared" si="25"/>
        <v>1.0068123160620771E-3</v>
      </c>
      <c r="M57" s="54">
        <f t="shared" si="26"/>
        <v>-0.75352357453724783</v>
      </c>
      <c r="O57" s="238">
        <f t="shared" si="27"/>
        <v>7.4157560355781467</v>
      </c>
      <c r="P57" s="239">
        <f t="shared" si="28"/>
        <v>18.793206420306085</v>
      </c>
      <c r="Q57" s="54">
        <f t="shared" si="29"/>
        <v>1.534226629104706</v>
      </c>
    </row>
    <row r="58" spans="1:17" ht="20.100000000000001" customHeight="1">
      <c r="A58" s="8" t="s">
        <v>10</v>
      </c>
      <c r="C58" s="19">
        <v>2183.9600000000009</v>
      </c>
      <c r="D58" s="140">
        <v>1102.2099999999996</v>
      </c>
      <c r="E58" s="214">
        <f t="shared" si="21"/>
        <v>1.0163907174276881E-2</v>
      </c>
      <c r="F58" s="215">
        <f t="shared" si="22"/>
        <v>6.2366100399457421E-3</v>
      </c>
      <c r="G58" s="52">
        <f t="shared" si="23"/>
        <v>-0.49531584827560987</v>
      </c>
      <c r="I58" s="19">
        <v>1117.4320000000002</v>
      </c>
      <c r="J58" s="140">
        <v>778.65</v>
      </c>
      <c r="K58" s="214">
        <f t="shared" si="24"/>
        <v>1.9753614044173431E-2</v>
      </c>
      <c r="L58" s="215">
        <f t="shared" si="25"/>
        <v>1.5571025282573666E-2</v>
      </c>
      <c r="M58" s="52">
        <f t="shared" si="26"/>
        <v>-0.3031790748788295</v>
      </c>
      <c r="O58" s="27">
        <f t="shared" si="27"/>
        <v>5.1165405959816104</v>
      </c>
      <c r="P58" s="143">
        <f t="shared" si="28"/>
        <v>7.064443254915127</v>
      </c>
      <c r="Q58" s="52">
        <f t="shared" si="29"/>
        <v>0.38070696838863072</v>
      </c>
    </row>
    <row r="59" spans="1:17" ht="20.100000000000001" customHeight="1" thickBot="1">
      <c r="A59" s="8" t="s">
        <v>11</v>
      </c>
      <c r="B59" s="10"/>
      <c r="C59" s="21">
        <v>1849.7999999999997</v>
      </c>
      <c r="D59" s="142">
        <v>1824.0499999999995</v>
      </c>
      <c r="E59" s="220">
        <f t="shared" si="21"/>
        <v>8.6087636637014239E-3</v>
      </c>
      <c r="F59" s="221">
        <f t="shared" si="22"/>
        <v>1.0320981068365404E-2</v>
      </c>
      <c r="G59" s="55">
        <f t="shared" si="23"/>
        <v>-1.3920423829603325E-2</v>
      </c>
      <c r="I59" s="21">
        <v>330.31599999999997</v>
      </c>
      <c r="J59" s="142">
        <v>339.125</v>
      </c>
      <c r="K59" s="220">
        <f t="shared" si="24"/>
        <v>5.8392231264320239E-3</v>
      </c>
      <c r="L59" s="221">
        <f t="shared" si="25"/>
        <v>6.7816399524212347E-3</v>
      </c>
      <c r="M59" s="55">
        <f t="shared" si="26"/>
        <v>2.6668402378328713E-2</v>
      </c>
      <c r="O59" s="240">
        <f t="shared" si="27"/>
        <v>1.7856849389123151</v>
      </c>
      <c r="P59" s="241">
        <f t="shared" si="28"/>
        <v>1.8591869740412823</v>
      </c>
      <c r="Q59" s="55">
        <f t="shared" si="29"/>
        <v>4.1161816134115091E-2</v>
      </c>
    </row>
    <row r="60" spans="1:17" ht="26.25" customHeight="1" thickBot="1">
      <c r="A60" s="12" t="s">
        <v>12</v>
      </c>
      <c r="B60" s="48"/>
      <c r="C60" s="213">
        <f>C48+C49+C50+C53+C57+C58+C59</f>
        <v>214874.06</v>
      </c>
      <c r="D60" s="226">
        <f>D48+D49+D50+D53+D57+D58+D59</f>
        <v>176732.22999999992</v>
      </c>
      <c r="E60" s="222">
        <f>E48+E49+E50+E53+E57+E58+E59</f>
        <v>1</v>
      </c>
      <c r="F60" s="223">
        <f>F48+F49+F50+F53+F57+F58+F59</f>
        <v>1.0000000000000002</v>
      </c>
      <c r="G60" s="55">
        <f t="shared" si="23"/>
        <v>-0.17750783877774765</v>
      </c>
      <c r="H60" s="1"/>
      <c r="I60" s="213">
        <f>I48+I49+I50+I53+I57+I58+I59</f>
        <v>56568.484000000011</v>
      </c>
      <c r="J60" s="226">
        <f>J48+J49+J50+J53+J57+J58+J59</f>
        <v>50006.340999999993</v>
      </c>
      <c r="K60" s="222">
        <f>K48+K49+K50+K53+K57+K58+K59</f>
        <v>1</v>
      </c>
      <c r="L60" s="223">
        <f>L48+L49+L50+L53+L57+L58+L59</f>
        <v>1</v>
      </c>
      <c r="M60" s="55">
        <f t="shared" si="26"/>
        <v>-0.11600351531428732</v>
      </c>
      <c r="N60" s="1"/>
      <c r="O60" s="24">
        <f t="shared" si="27"/>
        <v>2.6326343905820933</v>
      </c>
      <c r="P60" s="242">
        <f t="shared" si="28"/>
        <v>2.8294975398658195</v>
      </c>
      <c r="Q60" s="55">
        <f t="shared" si="29"/>
        <v>7.4778005631157357E-2</v>
      </c>
    </row>
    <row r="66" spans="3:13">
      <c r="C66" s="119"/>
      <c r="D66" s="119"/>
      <c r="E66" s="119"/>
      <c r="F66" s="119"/>
      <c r="G66" s="119"/>
      <c r="I66" s="119"/>
      <c r="J66" s="119"/>
      <c r="K66" s="119"/>
      <c r="L66" s="119"/>
      <c r="M66" s="119"/>
    </row>
    <row r="68" spans="3:13">
      <c r="M68" s="119"/>
    </row>
    <row r="69" spans="3:13">
      <c r="G69" s="119"/>
    </row>
  </sheetData>
  <mergeCells count="33">
    <mergeCell ref="O45:P45"/>
    <mergeCell ref="K25:L25"/>
    <mergeCell ref="O25:P25"/>
    <mergeCell ref="O44:P44"/>
    <mergeCell ref="A44:B46"/>
    <mergeCell ref="C44:D44"/>
    <mergeCell ref="E44:F44"/>
    <mergeCell ref="I44:J44"/>
    <mergeCell ref="K44:L44"/>
    <mergeCell ref="C45:D45"/>
    <mergeCell ref="E45:F45"/>
    <mergeCell ref="I45:J45"/>
    <mergeCell ref="K45:L45"/>
    <mergeCell ref="C5:D5"/>
    <mergeCell ref="C25:D25"/>
    <mergeCell ref="E25:F25"/>
    <mergeCell ref="I25:J25"/>
    <mergeCell ref="A4:B6"/>
    <mergeCell ref="C4:D4"/>
    <mergeCell ref="E4:F4"/>
    <mergeCell ref="I4:J4"/>
    <mergeCell ref="E5:F5"/>
    <mergeCell ref="A24:B26"/>
    <mergeCell ref="C24:D24"/>
    <mergeCell ref="E24:F24"/>
    <mergeCell ref="I24:J24"/>
    <mergeCell ref="K4:L4"/>
    <mergeCell ref="O4:P4"/>
    <mergeCell ref="K24:L24"/>
    <mergeCell ref="I5:J5"/>
    <mergeCell ref="K5:L5"/>
    <mergeCell ref="O5:P5"/>
    <mergeCell ref="O24:P2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9" orientation="landscape" r:id="rId1"/>
  <ignoredErrors>
    <ignoredError sqref="C13:D13 I13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17E92F0A-EBCF-4E5E-B336-BB560223A5C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G7</xm:sqref>
        </x14:conditionalFormatting>
        <x14:conditionalFormatting xmlns:xm="http://schemas.microsoft.com/office/excel/2006/main">
          <x14:cfRule type="iconSet" priority="13" id="{86471A41-5105-4AAA-8301-7D9DE9C3501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G8:G20</xm:sqref>
        </x14:conditionalFormatting>
        <x14:conditionalFormatting xmlns:xm="http://schemas.microsoft.com/office/excel/2006/main">
          <x14:cfRule type="iconSet" priority="5" id="{3444AD7F-4941-41EE-8084-1E5CE16C91B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G27</xm:sqref>
        </x14:conditionalFormatting>
        <x14:conditionalFormatting xmlns:xm="http://schemas.microsoft.com/office/excel/2006/main">
          <x14:cfRule type="iconSet" priority="14" id="{75E842F8-7474-45A8-B235-45ED2239E3C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G28:G40</xm:sqref>
        </x14:conditionalFormatting>
        <x14:conditionalFormatting xmlns:xm="http://schemas.microsoft.com/office/excel/2006/main">
          <x14:cfRule type="iconSet" priority="2" id="{41450FDC-3008-41C9-8C1F-20A305F8394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G47</xm:sqref>
        </x14:conditionalFormatting>
        <x14:conditionalFormatting xmlns:xm="http://schemas.microsoft.com/office/excel/2006/main">
          <x14:cfRule type="iconSet" priority="15" id="{1B326A39-3FBF-4153-9008-F85A7721BC8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G48:G60</xm:sqref>
        </x14:conditionalFormatting>
        <x14:conditionalFormatting xmlns:xm="http://schemas.microsoft.com/office/excel/2006/main">
          <x14:cfRule type="iconSet" priority="9" id="{119265EC-987D-4786-8026-E658C441BFC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M7</xm:sqref>
        </x14:conditionalFormatting>
        <x14:conditionalFormatting xmlns:xm="http://schemas.microsoft.com/office/excel/2006/main">
          <x14:cfRule type="iconSet" priority="16" id="{F297521C-CD33-4AF5-AC8D-2F4163184AE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M8:M20</xm:sqref>
        </x14:conditionalFormatting>
        <x14:conditionalFormatting xmlns:xm="http://schemas.microsoft.com/office/excel/2006/main">
          <x14:cfRule type="iconSet" priority="6" id="{DDD864ED-EB8D-4FFE-8E07-52B2CF4FC28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M27</xm:sqref>
        </x14:conditionalFormatting>
        <x14:conditionalFormatting xmlns:xm="http://schemas.microsoft.com/office/excel/2006/main">
          <x14:cfRule type="iconSet" priority="17" id="{A11947CF-9AB1-4996-A2B0-64F32D57E4F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M28:M40</xm:sqref>
        </x14:conditionalFormatting>
        <x14:conditionalFormatting xmlns:xm="http://schemas.microsoft.com/office/excel/2006/main">
          <x14:cfRule type="iconSet" priority="3" id="{506B5275-01E8-4666-873D-4E965C9DBD8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M47</xm:sqref>
        </x14:conditionalFormatting>
        <x14:conditionalFormatting xmlns:xm="http://schemas.microsoft.com/office/excel/2006/main">
          <x14:cfRule type="iconSet" priority="18" id="{E7EC4B8E-8CF4-4660-99F8-1848855BF85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M48:M60</xm:sqref>
        </x14:conditionalFormatting>
        <x14:conditionalFormatting xmlns:xm="http://schemas.microsoft.com/office/excel/2006/main">
          <x14:cfRule type="iconSet" priority="7" id="{9F827A92-1320-4B0F-85AA-7FB38528DF7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Q7</xm:sqref>
        </x14:conditionalFormatting>
        <x14:conditionalFormatting xmlns:xm="http://schemas.microsoft.com/office/excel/2006/main">
          <x14:cfRule type="iconSet" priority="12" id="{59E42393-0007-4779-A2FE-D588A54D3A7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Q8:Q20</xm:sqref>
        </x14:conditionalFormatting>
        <x14:conditionalFormatting xmlns:xm="http://schemas.microsoft.com/office/excel/2006/main">
          <x14:cfRule type="iconSet" priority="4" id="{10F20472-8591-4616-B905-06205F4AACB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Q27</xm:sqref>
        </x14:conditionalFormatting>
        <x14:conditionalFormatting xmlns:xm="http://schemas.microsoft.com/office/excel/2006/main">
          <x14:cfRule type="iconSet" priority="11" id="{A24D4345-550E-47DD-8ABD-3FA47C2043C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Q28:Q40</xm:sqref>
        </x14:conditionalFormatting>
        <x14:conditionalFormatting xmlns:xm="http://schemas.microsoft.com/office/excel/2006/main">
          <x14:cfRule type="iconSet" priority="1" id="{82D4CA2E-5620-44CB-B439-AA036F05D95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Q47</xm:sqref>
        </x14:conditionalFormatting>
        <x14:conditionalFormatting xmlns:xm="http://schemas.microsoft.com/office/excel/2006/main">
          <x14:cfRule type="iconSet" priority="10" id="{46A44E6B-82C1-42BE-829A-07BF2DA9386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Q48:Q60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>
    <pageSetUpPr fitToPage="1"/>
  </sheetPr>
  <dimension ref="A1:S19"/>
  <sheetViews>
    <sheetView showGridLines="0" workbookViewId="0">
      <selection activeCell="K7" sqref="K7:L1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7" max="8" width="9.140625" customWidth="1"/>
    <col min="9" max="9" width="10.85546875" customWidth="1"/>
    <col min="10" max="10" width="2.140625" customWidth="1"/>
    <col min="13" max="14" width="9.140625" customWidth="1"/>
    <col min="15" max="15" width="10.85546875" customWidth="1"/>
    <col min="16" max="16" width="2" customWidth="1"/>
    <col min="17" max="18" width="9.140625" style="34"/>
    <col min="19" max="19" width="10.85546875" customWidth="1"/>
  </cols>
  <sheetData>
    <row r="1" spans="1:19" ht="15.75">
      <c r="A1" s="30" t="s">
        <v>91</v>
      </c>
      <c r="B1" s="4"/>
    </row>
    <row r="3" spans="1:19" ht="15.75" thickBot="1"/>
    <row r="4" spans="1:19">
      <c r="A4" s="466" t="s">
        <v>16</v>
      </c>
      <c r="B4" s="449"/>
      <c r="C4" s="449"/>
      <c r="D4" s="449"/>
      <c r="E4" s="485" t="s">
        <v>1</v>
      </c>
      <c r="F4" s="483"/>
      <c r="G4" s="478" t="s">
        <v>100</v>
      </c>
      <c r="H4" s="478"/>
      <c r="I4" s="130" t="s">
        <v>0</v>
      </c>
      <c r="K4" s="479" t="s">
        <v>19</v>
      </c>
      <c r="L4" s="478"/>
      <c r="M4" s="489" t="s">
        <v>100</v>
      </c>
      <c r="N4" s="490"/>
      <c r="O4" s="130" t="s">
        <v>0</v>
      </c>
      <c r="Q4" s="477" t="s">
        <v>22</v>
      </c>
      <c r="R4" s="478"/>
      <c r="S4" s="130" t="s">
        <v>0</v>
      </c>
    </row>
    <row r="5" spans="1:19">
      <c r="A5" s="484"/>
      <c r="B5" s="450"/>
      <c r="C5" s="450"/>
      <c r="D5" s="450"/>
      <c r="E5" s="486" t="s">
        <v>195</v>
      </c>
      <c r="F5" s="476"/>
      <c r="G5" s="480" t="str">
        <f>E5</f>
        <v>jan-jul</v>
      </c>
      <c r="H5" s="480"/>
      <c r="I5" s="131" t="s">
        <v>150</v>
      </c>
      <c r="K5" s="475" t="str">
        <f>E5</f>
        <v>jan-jul</v>
      </c>
      <c r="L5" s="480"/>
      <c r="M5" s="481" t="str">
        <f>E5</f>
        <v>jan-jul</v>
      </c>
      <c r="N5" s="482"/>
      <c r="O5" s="131" t="str">
        <f>I5</f>
        <v>2026 /2025</v>
      </c>
      <c r="Q5" s="475" t="str">
        <f>E5</f>
        <v>jan-jul</v>
      </c>
      <c r="R5" s="476"/>
      <c r="S5" s="131" t="str">
        <f>O5</f>
        <v>2026 /2025</v>
      </c>
    </row>
    <row r="6" spans="1:19" ht="19.5" customHeight="1" thickBot="1">
      <c r="A6" s="467"/>
      <c r="B6" s="491"/>
      <c r="C6" s="491"/>
      <c r="D6" s="491"/>
      <c r="E6" s="99">
        <v>2025</v>
      </c>
      <c r="F6" s="144">
        <v>2026</v>
      </c>
      <c r="G6" s="68">
        <f>E6</f>
        <v>2025</v>
      </c>
      <c r="H6" s="137">
        <f>F6</f>
        <v>2026</v>
      </c>
      <c r="I6" s="131" t="s">
        <v>1</v>
      </c>
      <c r="K6" s="16">
        <f>E6</f>
        <v>2025</v>
      </c>
      <c r="L6" s="138">
        <f>F6</f>
        <v>2026</v>
      </c>
      <c r="M6" s="136">
        <f>G6</f>
        <v>2025</v>
      </c>
      <c r="N6" s="137">
        <f>H6</f>
        <v>2026</v>
      </c>
      <c r="O6" s="260">
        <v>1000</v>
      </c>
      <c r="Q6" s="16">
        <f>E6</f>
        <v>2025</v>
      </c>
      <c r="R6" s="138">
        <f>F6</f>
        <v>2026</v>
      </c>
      <c r="S6" s="131"/>
    </row>
    <row r="7" spans="1:19" ht="24" customHeight="1" thickBot="1">
      <c r="A7" s="12" t="s">
        <v>20</v>
      </c>
      <c r="B7" s="13"/>
      <c r="C7" s="13"/>
      <c r="D7" s="13"/>
      <c r="E7" s="17">
        <v>915208.0000000007</v>
      </c>
      <c r="F7" s="145">
        <v>740105.84000000008</v>
      </c>
      <c r="G7" s="243">
        <f>E7/E15</f>
        <v>0.45229387765147311</v>
      </c>
      <c r="H7" s="244">
        <f>F7/F15</f>
        <v>0.40648714085797427</v>
      </c>
      <c r="I7" s="164">
        <f t="shared" ref="I7:I11" si="0">(F7-E7)/E7</f>
        <v>-0.19132498841793394</v>
      </c>
      <c r="J7" s="1"/>
      <c r="K7" s="17">
        <v>233556.45600000015</v>
      </c>
      <c r="L7" s="145">
        <v>212766.06000000008</v>
      </c>
      <c r="M7" s="243">
        <f>K7/K15</f>
        <v>0.43307332284034927</v>
      </c>
      <c r="N7" s="244">
        <f>L7/L15</f>
        <v>0.42221482372916092</v>
      </c>
      <c r="O7" s="164">
        <f t="shared" ref="O7:O18" si="1">(L7-K7)/K7</f>
        <v>-8.9016575932287872E-2</v>
      </c>
      <c r="P7" s="1"/>
      <c r="Q7" s="187">
        <f t="shared" ref="Q7:Q18" si="2">(K7/E7)*10</f>
        <v>2.5519494584837545</v>
      </c>
      <c r="R7" s="188">
        <f t="shared" ref="R7:R18" si="3">(L7/F7)*10</f>
        <v>2.8748058520927233</v>
      </c>
      <c r="S7" s="55">
        <f>(R7-Q7)/Q7</f>
        <v>0.12651363158296813</v>
      </c>
    </row>
    <row r="8" spans="1:19" s="3" customFormat="1" ht="24" customHeight="1">
      <c r="A8" s="46"/>
      <c r="B8" s="177" t="s">
        <v>33</v>
      </c>
      <c r="C8" s="177"/>
      <c r="D8" s="178"/>
      <c r="E8" s="180">
        <v>641352.02000000072</v>
      </c>
      <c r="F8" s="181">
        <v>589705.81000000017</v>
      </c>
      <c r="G8" s="245">
        <f>E8/E7</f>
        <v>0.70077186825290017</v>
      </c>
      <c r="H8" s="246">
        <f>F8/F7</f>
        <v>0.7967857813417607</v>
      </c>
      <c r="I8" s="206">
        <f t="shared" si="0"/>
        <v>-8.0527087136952474E-2</v>
      </c>
      <c r="K8" s="180">
        <v>206471.34800000014</v>
      </c>
      <c r="L8" s="181">
        <v>190676.8680000001</v>
      </c>
      <c r="M8" s="250">
        <f>K8/K7</f>
        <v>0.88403185908935011</v>
      </c>
      <c r="N8" s="246">
        <f>L8/L7</f>
        <v>0.89618084764083161</v>
      </c>
      <c r="O8" s="207">
        <f t="shared" si="1"/>
        <v>-7.6497199989220915E-2</v>
      </c>
      <c r="Q8" s="189">
        <f t="shared" si="2"/>
        <v>3.2193139112589044</v>
      </c>
      <c r="R8" s="190">
        <f t="shared" si="3"/>
        <v>3.2334235947242922</v>
      </c>
      <c r="S8" s="182">
        <f t="shared" ref="S8:S18" si="4">(R8-Q8)/Q8</f>
        <v>4.3828231276366002E-3</v>
      </c>
    </row>
    <row r="9" spans="1:19" ht="24" customHeight="1">
      <c r="A9" s="8"/>
      <c r="B9" t="s">
        <v>37</v>
      </c>
      <c r="E9" s="19">
        <v>94089.75999999998</v>
      </c>
      <c r="F9" s="140">
        <v>92549.609999999942</v>
      </c>
      <c r="G9" s="247">
        <f>E9/E7</f>
        <v>0.10280696847055523</v>
      </c>
      <c r="H9" s="215">
        <f>F9/F7</f>
        <v>0.12504915513164971</v>
      </c>
      <c r="I9" s="182">
        <f t="shared" ref="I9:I10" si="5">(F9-E9)/E9</f>
        <v>-1.6368943868068513E-2</v>
      </c>
      <c r="K9" s="19">
        <v>14992.562999999996</v>
      </c>
      <c r="L9" s="140">
        <v>16457.989999999994</v>
      </c>
      <c r="M9" s="247">
        <f>K9/K7</f>
        <v>6.419245803250237E-2</v>
      </c>
      <c r="N9" s="215">
        <f>L9/L7</f>
        <v>7.7352515716087367E-2</v>
      </c>
      <c r="O9" s="182">
        <f t="shared" si="1"/>
        <v>9.7743594607539633E-2</v>
      </c>
      <c r="Q9" s="189">
        <f t="shared" si="2"/>
        <v>1.5934319526375664</v>
      </c>
      <c r="R9" s="190">
        <f t="shared" si="3"/>
        <v>1.7782884228253371</v>
      </c>
      <c r="S9" s="182">
        <f t="shared" si="4"/>
        <v>0.11601152460999826</v>
      </c>
    </row>
    <row r="10" spans="1:19" ht="24" customHeight="1" thickBot="1">
      <c r="A10" s="8"/>
      <c r="B10" t="s">
        <v>36</v>
      </c>
      <c r="E10" s="19">
        <v>179766.22000000003</v>
      </c>
      <c r="F10" s="140">
        <v>57850.419999999955</v>
      </c>
      <c r="G10" s="247">
        <f>E10/E7</f>
        <v>0.19642116327654466</v>
      </c>
      <c r="H10" s="215">
        <f>F10/F7</f>
        <v>7.8165063526589584E-2</v>
      </c>
      <c r="I10" s="186">
        <f t="shared" si="5"/>
        <v>-0.67819081916502477</v>
      </c>
      <c r="K10" s="19">
        <v>12092.545</v>
      </c>
      <c r="L10" s="140">
        <v>5631.2020000000011</v>
      </c>
      <c r="M10" s="247">
        <f>K10/K7</f>
        <v>5.1775682878147426E-2</v>
      </c>
      <c r="N10" s="215">
        <f>L10/L7</f>
        <v>2.6466636643081132E-2</v>
      </c>
      <c r="O10" s="209">
        <f t="shared" si="1"/>
        <v>-0.53432449496776724</v>
      </c>
      <c r="Q10" s="189">
        <f t="shared" si="2"/>
        <v>0.67268171962452106</v>
      </c>
      <c r="R10" s="190">
        <f t="shared" si="3"/>
        <v>0.97340728036201041</v>
      </c>
      <c r="S10" s="182">
        <f t="shared" si="4"/>
        <v>0.44705475407500145</v>
      </c>
    </row>
    <row r="11" spans="1:19" ht="24" customHeight="1" thickBot="1">
      <c r="A11" s="12" t="s">
        <v>21</v>
      </c>
      <c r="B11" s="13"/>
      <c r="C11" s="13"/>
      <c r="D11" s="13"/>
      <c r="E11" s="17">
        <v>1108272.8500000038</v>
      </c>
      <c r="F11" s="145">
        <v>1080630.3300000038</v>
      </c>
      <c r="G11" s="243">
        <f>E11/E15</f>
        <v>0.547706122348527</v>
      </c>
      <c r="H11" s="244">
        <f>F11/F15</f>
        <v>0.59351285914202589</v>
      </c>
      <c r="I11" s="164">
        <f t="shared" si="0"/>
        <v>-2.4941980668388587E-2</v>
      </c>
      <c r="J11" s="1"/>
      <c r="K11" s="17">
        <v>305743.57400000014</v>
      </c>
      <c r="L11" s="145">
        <v>291162.38600000012</v>
      </c>
      <c r="M11" s="243">
        <f>K11/K15</f>
        <v>0.56692667715965084</v>
      </c>
      <c r="N11" s="244">
        <f>L11/L15</f>
        <v>0.57778517627083903</v>
      </c>
      <c r="O11" s="164">
        <f t="shared" si="1"/>
        <v>-4.7690905843862534E-2</v>
      </c>
      <c r="Q11" s="191">
        <f t="shared" si="2"/>
        <v>2.7587391859324089</v>
      </c>
      <c r="R11" s="192">
        <f t="shared" si="3"/>
        <v>2.6943754762093257</v>
      </c>
      <c r="S11" s="57">
        <f t="shared" si="4"/>
        <v>-2.3330842600595189E-2</v>
      </c>
    </row>
    <row r="12" spans="1:19" s="3" customFormat="1" ht="24" customHeight="1">
      <c r="A12" s="46"/>
      <c r="B12" s="3" t="s">
        <v>33</v>
      </c>
      <c r="E12" s="31">
        <v>818438.84000000393</v>
      </c>
      <c r="F12" s="141">
        <v>771377.51000000385</v>
      </c>
      <c r="G12" s="247">
        <f>E12/E11</f>
        <v>0.73848135862933129</v>
      </c>
      <c r="H12" s="215">
        <f>F12/F11</f>
        <v>0.7138218210107069</v>
      </c>
      <c r="I12" s="206">
        <f t="shared" ref="I12:I18" si="6">(F12-E12)/E12</f>
        <v>-5.7501339990169389E-2</v>
      </c>
      <c r="K12" s="31">
        <v>276780.12200000021</v>
      </c>
      <c r="L12" s="141">
        <v>260225.89800000013</v>
      </c>
      <c r="M12" s="247">
        <f>K12/K11</f>
        <v>0.90526881196201392</v>
      </c>
      <c r="N12" s="215">
        <f>L12/L11</f>
        <v>0.89374833602304671</v>
      </c>
      <c r="O12" s="206">
        <f t="shared" si="1"/>
        <v>-5.9810017715072987E-2</v>
      </c>
      <c r="Q12" s="189">
        <f t="shared" si="2"/>
        <v>3.3818058048173629</v>
      </c>
      <c r="R12" s="190">
        <f t="shared" si="3"/>
        <v>3.3735219736961071</v>
      </c>
      <c r="S12" s="182">
        <f t="shared" si="4"/>
        <v>-2.4495289201572688E-3</v>
      </c>
    </row>
    <row r="13" spans="1:19" ht="24" customHeight="1">
      <c r="A13" s="8"/>
      <c r="B13" s="3" t="s">
        <v>37</v>
      </c>
      <c r="D13" s="3"/>
      <c r="E13" s="19">
        <v>96472.309999999896</v>
      </c>
      <c r="F13" s="140">
        <v>98058.490000000093</v>
      </c>
      <c r="G13" s="247">
        <f>E13/E11</f>
        <v>8.7047436017222257E-2</v>
      </c>
      <c r="H13" s="215">
        <f>F13/F11</f>
        <v>9.0741937624497129E-2</v>
      </c>
      <c r="I13" s="182">
        <f t="shared" ref="I13:I14" si="7">(F13-E13)/E13</f>
        <v>1.6441816309780481E-2</v>
      </c>
      <c r="K13" s="19">
        <v>12018.029999999995</v>
      </c>
      <c r="L13" s="140">
        <v>12293.771999999994</v>
      </c>
      <c r="M13" s="247">
        <f>K13/K11</f>
        <v>3.930754731087166E-2</v>
      </c>
      <c r="N13" s="215">
        <f>L13/L11</f>
        <v>4.222307753722003E-2</v>
      </c>
      <c r="O13" s="182">
        <f t="shared" si="1"/>
        <v>2.2944026600033324E-2</v>
      </c>
      <c r="Q13" s="189">
        <f t="shared" si="2"/>
        <v>1.2457491688547737</v>
      </c>
      <c r="R13" s="190">
        <f t="shared" si="3"/>
        <v>1.2537182654964383</v>
      </c>
      <c r="S13" s="182">
        <f t="shared" si="4"/>
        <v>6.3970314738324187E-3</v>
      </c>
    </row>
    <row r="14" spans="1:19" ht="24" customHeight="1" thickBot="1">
      <c r="A14" s="8"/>
      <c r="B14" t="s">
        <v>36</v>
      </c>
      <c r="E14" s="19">
        <v>193361.69999999992</v>
      </c>
      <c r="F14" s="140">
        <v>211194.3299999999</v>
      </c>
      <c r="G14" s="247">
        <f>E14/E11</f>
        <v>0.17447120535344637</v>
      </c>
      <c r="H14" s="215">
        <f>F14/F11</f>
        <v>0.19543624136479601</v>
      </c>
      <c r="I14" s="186">
        <f t="shared" si="7"/>
        <v>9.2224209861621942E-2</v>
      </c>
      <c r="K14" s="19">
        <v>16945.421999999991</v>
      </c>
      <c r="L14" s="140">
        <v>18642.716000000015</v>
      </c>
      <c r="M14" s="247">
        <f>K14/K11</f>
        <v>5.5423640727114622E-2</v>
      </c>
      <c r="N14" s="215">
        <f>L14/L11</f>
        <v>6.4028586439733345E-2</v>
      </c>
      <c r="O14" s="209">
        <f t="shared" si="1"/>
        <v>0.10016239194279283</v>
      </c>
      <c r="Q14" s="189">
        <f t="shared" si="2"/>
        <v>0.87635876184373629</v>
      </c>
      <c r="R14" s="190">
        <f t="shared" si="3"/>
        <v>0.88272805429956502</v>
      </c>
      <c r="S14" s="182">
        <f t="shared" si="4"/>
        <v>7.2679052611154746E-3</v>
      </c>
    </row>
    <row r="15" spans="1:19" ht="24" customHeight="1" thickBot="1">
      <c r="A15" s="12" t="s">
        <v>12</v>
      </c>
      <c r="B15" s="13"/>
      <c r="C15" s="13"/>
      <c r="D15" s="13"/>
      <c r="E15" s="17">
        <v>2023480.8500000043</v>
      </c>
      <c r="F15" s="145">
        <v>1820736.1700000037</v>
      </c>
      <c r="G15" s="243">
        <f>G7+G11</f>
        <v>1</v>
      </c>
      <c r="H15" s="244">
        <f>H7+H11</f>
        <v>1.0000000000000002</v>
      </c>
      <c r="I15" s="164">
        <f t="shared" si="6"/>
        <v>-0.10019599641874555</v>
      </c>
      <c r="J15" s="1"/>
      <c r="K15" s="17">
        <v>539300.03000000026</v>
      </c>
      <c r="L15" s="145">
        <v>503928.44600000023</v>
      </c>
      <c r="M15" s="243">
        <f>M7+M11</f>
        <v>1</v>
      </c>
      <c r="N15" s="244">
        <f>N7+N11</f>
        <v>1</v>
      </c>
      <c r="O15" s="164">
        <f t="shared" si="1"/>
        <v>-6.5587951107660816E-2</v>
      </c>
      <c r="Q15" s="191">
        <f t="shared" si="2"/>
        <v>2.6652094582461663</v>
      </c>
      <c r="R15" s="192">
        <f t="shared" si="3"/>
        <v>2.7677181038260978</v>
      </c>
      <c r="S15" s="57">
        <f t="shared" si="4"/>
        <v>3.8461759642481191E-2</v>
      </c>
    </row>
    <row r="16" spans="1:19" s="42" customFormat="1" ht="24" customHeight="1">
      <c r="A16" s="179"/>
      <c r="B16" s="177" t="s">
        <v>33</v>
      </c>
      <c r="C16" s="177"/>
      <c r="D16" s="178"/>
      <c r="E16" s="180">
        <f>E8+E12</f>
        <v>1459790.8600000045</v>
      </c>
      <c r="F16" s="181">
        <f t="shared" ref="F16:F17" si="8">F8+F12</f>
        <v>1361083.320000004</v>
      </c>
      <c r="G16" s="245">
        <f>E16/E15</f>
        <v>0.72142558700271442</v>
      </c>
      <c r="H16" s="246">
        <f>F16/F15</f>
        <v>0.74754560403993142</v>
      </c>
      <c r="I16" s="207">
        <f t="shared" si="6"/>
        <v>-6.7617590097803604E-2</v>
      </c>
      <c r="J16" s="3"/>
      <c r="K16" s="180">
        <f t="shared" ref="K16:L18" si="9">K8+K12</f>
        <v>483251.47000000032</v>
      </c>
      <c r="L16" s="181">
        <f t="shared" si="9"/>
        <v>450902.76600000024</v>
      </c>
      <c r="M16" s="250">
        <f>K16/K15</f>
        <v>0.89607165421444546</v>
      </c>
      <c r="N16" s="246">
        <f>L16/L15</f>
        <v>0.89477537848696886</v>
      </c>
      <c r="O16" s="207">
        <f t="shared" si="1"/>
        <v>-6.6939690840464625E-2</v>
      </c>
      <c r="P16" s="3"/>
      <c r="Q16" s="189">
        <f t="shared" si="2"/>
        <v>3.3104157810660553</v>
      </c>
      <c r="R16" s="190">
        <f t="shared" si="3"/>
        <v>3.312822656587981</v>
      </c>
      <c r="S16" s="182">
        <f t="shared" si="4"/>
        <v>7.2706139684685397E-4</v>
      </c>
    </row>
    <row r="17" spans="1:19" ht="24" customHeight="1">
      <c r="A17" s="8"/>
      <c r="B17" s="3" t="s">
        <v>37</v>
      </c>
      <c r="C17" s="3"/>
      <c r="D17" s="183"/>
      <c r="E17" s="19">
        <f>E9+E13</f>
        <v>190562.06999999989</v>
      </c>
      <c r="F17" s="140">
        <f t="shared" si="8"/>
        <v>190608.10000000003</v>
      </c>
      <c r="G17" s="248">
        <f>E17/E15</f>
        <v>9.4175376060514474E-2</v>
      </c>
      <c r="H17" s="215">
        <f>F17/F15</f>
        <v>0.10468738037977224</v>
      </c>
      <c r="I17" s="182">
        <f t="shared" si="6"/>
        <v>2.4154859359023747E-4</v>
      </c>
      <c r="K17" s="19">
        <f t="shared" si="9"/>
        <v>27010.592999999993</v>
      </c>
      <c r="L17" s="140">
        <f t="shared" si="9"/>
        <v>28751.761999999988</v>
      </c>
      <c r="M17" s="247">
        <f>K17/K15</f>
        <v>5.0084538285673712E-2</v>
      </c>
      <c r="N17" s="215">
        <f>L17/L15</f>
        <v>5.7055247085614956E-2</v>
      </c>
      <c r="O17" s="182">
        <f t="shared" si="1"/>
        <v>6.4462449972867861E-2</v>
      </c>
      <c r="Q17" s="189">
        <f t="shared" si="2"/>
        <v>1.4174170652113514</v>
      </c>
      <c r="R17" s="190">
        <f t="shared" si="3"/>
        <v>1.5084228844419509</v>
      </c>
      <c r="S17" s="182">
        <f t="shared" si="4"/>
        <v>6.4205392656980387E-2</v>
      </c>
    </row>
    <row r="18" spans="1:19" ht="24" customHeight="1" thickBot="1">
      <c r="A18" s="9"/>
      <c r="B18" s="184" t="s">
        <v>36</v>
      </c>
      <c r="C18" s="184"/>
      <c r="D18" s="185"/>
      <c r="E18" s="21">
        <f>E10+E14</f>
        <v>373127.91999999993</v>
      </c>
      <c r="F18" s="142">
        <f>F10+F14</f>
        <v>269044.74999999988</v>
      </c>
      <c r="G18" s="249">
        <f>E18/E15</f>
        <v>0.18439903693677118</v>
      </c>
      <c r="H18" s="221">
        <f>F18/F15</f>
        <v>0.14776701558029648</v>
      </c>
      <c r="I18" s="208">
        <f t="shared" si="6"/>
        <v>-0.2789476863591448</v>
      </c>
      <c r="K18" s="21">
        <f t="shared" si="9"/>
        <v>29037.96699999999</v>
      </c>
      <c r="L18" s="142">
        <f t="shared" si="9"/>
        <v>24273.918000000016</v>
      </c>
      <c r="M18" s="249">
        <f>K18/K15</f>
        <v>5.3843807499880866E-2</v>
      </c>
      <c r="N18" s="221">
        <f>L18/L15</f>
        <v>4.8169374427416242E-2</v>
      </c>
      <c r="O18" s="208">
        <f t="shared" si="1"/>
        <v>-0.16406275962776509</v>
      </c>
      <c r="Q18" s="193">
        <f t="shared" si="2"/>
        <v>0.77823088124844675</v>
      </c>
      <c r="R18" s="194">
        <f t="shared" si="3"/>
        <v>0.9022260423219568</v>
      </c>
      <c r="S18" s="186">
        <f t="shared" si="4"/>
        <v>0.15932953068451308</v>
      </c>
    </row>
    <row r="19" spans="1:19" ht="6.75" customHeight="1">
      <c r="Q19" s="195"/>
      <c r="R19" s="195"/>
    </row>
  </sheetData>
  <mergeCells count="11">
    <mergeCell ref="A4:D6"/>
    <mergeCell ref="E4:F4"/>
    <mergeCell ref="G4:H4"/>
    <mergeCell ref="M4:N4"/>
    <mergeCell ref="Q4:R4"/>
    <mergeCell ref="E5:F5"/>
    <mergeCell ref="G5:H5"/>
    <mergeCell ref="K5:L5"/>
    <mergeCell ref="M5:N5"/>
    <mergeCell ref="Q5:R5"/>
    <mergeCell ref="K4:L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I17:I18 O17:O18 O13:O14 O9:O10 S9:S10 S17:S18 S13:S14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45" id="{F814DC98-662A-407F-BF95-DB3D2F25B9D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I7:I18</xm:sqref>
        </x14:conditionalFormatting>
        <x14:conditionalFormatting xmlns:xm="http://schemas.microsoft.com/office/excel/2006/main">
          <x14:cfRule type="iconSet" priority="246" id="{F6525144-5EFD-421F-96F9-446DF505F32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O7:O18</xm:sqref>
        </x14:conditionalFormatting>
        <x14:conditionalFormatting xmlns:xm="http://schemas.microsoft.com/office/excel/2006/main">
          <x14:cfRule type="iconSet" priority="217" id="{61E8918D-EEF9-4FC0-AF13-9957D7A7C44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S7:S18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52A8-A733-417E-BA7A-5387B52ECE0D}">
  <sheetPr codeName="Folha25">
    <pageSetUpPr fitToPage="1"/>
  </sheetPr>
  <dimension ref="A1:S40"/>
  <sheetViews>
    <sheetView showGridLines="0" workbookViewId="0">
      <selection activeCell="K7" sqref="K7:L1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7" max="8" width="9.140625" customWidth="1"/>
    <col min="9" max="9" width="10.85546875" customWidth="1"/>
    <col min="10" max="10" width="2.140625" customWidth="1"/>
    <col min="15" max="15" width="10.85546875" customWidth="1"/>
    <col min="16" max="16" width="2" customWidth="1"/>
    <col min="17" max="18" width="9.140625" style="34"/>
    <col min="19" max="19" width="10.85546875" customWidth="1"/>
  </cols>
  <sheetData>
    <row r="1" spans="1:19" ht="15.75">
      <c r="A1" s="30" t="s">
        <v>197</v>
      </c>
      <c r="B1" s="4"/>
    </row>
    <row r="3" spans="1:19" ht="15.75" thickBot="1"/>
    <row r="4" spans="1:19">
      <c r="A4" s="466" t="s">
        <v>16</v>
      </c>
      <c r="B4" s="449"/>
      <c r="C4" s="449"/>
      <c r="D4" s="449"/>
      <c r="E4" s="485" t="s">
        <v>1</v>
      </c>
      <c r="F4" s="483"/>
      <c r="G4" s="478" t="s">
        <v>100</v>
      </c>
      <c r="H4" s="478"/>
      <c r="I4" s="130" t="s">
        <v>0</v>
      </c>
      <c r="K4" s="479" t="s">
        <v>19</v>
      </c>
      <c r="L4" s="478"/>
      <c r="M4" s="489" t="s">
        <v>13</v>
      </c>
      <c r="N4" s="490"/>
      <c r="O4" s="130" t="s">
        <v>0</v>
      </c>
      <c r="Q4" s="477" t="s">
        <v>22</v>
      </c>
      <c r="R4" s="478"/>
      <c r="S4" s="130" t="s">
        <v>0</v>
      </c>
    </row>
    <row r="5" spans="1:19">
      <c r="A5" s="484"/>
      <c r="B5" s="450"/>
      <c r="C5" s="450"/>
      <c r="D5" s="450"/>
      <c r="E5" s="486" t="s">
        <v>63</v>
      </c>
      <c r="F5" s="476"/>
      <c r="G5" s="480" t="str">
        <f>E5</f>
        <v>jul</v>
      </c>
      <c r="H5" s="480"/>
      <c r="I5" s="131" t="s">
        <v>150</v>
      </c>
      <c r="K5" s="475" t="str">
        <f>E5</f>
        <v>jul</v>
      </c>
      <c r="L5" s="480"/>
      <c r="M5" s="481" t="str">
        <f>E5</f>
        <v>jul</v>
      </c>
      <c r="N5" s="482"/>
      <c r="O5" s="131" t="str">
        <f>I5</f>
        <v>2026 /2025</v>
      </c>
      <c r="Q5" s="475" t="str">
        <f>E5</f>
        <v>jul</v>
      </c>
      <c r="R5" s="476"/>
      <c r="S5" s="131" t="str">
        <f>O5</f>
        <v>2026 /2025</v>
      </c>
    </row>
    <row r="6" spans="1:19" ht="19.5" customHeight="1" thickBot="1">
      <c r="A6" s="467"/>
      <c r="B6" s="491"/>
      <c r="C6" s="491"/>
      <c r="D6" s="491"/>
      <c r="E6" s="99">
        <v>2025</v>
      </c>
      <c r="F6" s="144">
        <v>2026</v>
      </c>
      <c r="G6" s="68">
        <f>E6</f>
        <v>2025</v>
      </c>
      <c r="H6" s="137">
        <f>F6</f>
        <v>2026</v>
      </c>
      <c r="I6" s="131" t="s">
        <v>1</v>
      </c>
      <c r="K6" s="16">
        <f>E6</f>
        <v>2025</v>
      </c>
      <c r="L6" s="138">
        <f>F6</f>
        <v>2026</v>
      </c>
      <c r="M6" s="136">
        <f>G6</f>
        <v>2025</v>
      </c>
      <c r="N6" s="137">
        <f>H6</f>
        <v>2026</v>
      </c>
      <c r="O6" s="260">
        <v>1000</v>
      </c>
      <c r="Q6" s="16">
        <f>E6</f>
        <v>2025</v>
      </c>
      <c r="R6" s="138">
        <f>F6</f>
        <v>2026</v>
      </c>
      <c r="S6" s="131"/>
    </row>
    <row r="7" spans="1:19" ht="24" customHeight="1" thickBot="1">
      <c r="A7" s="12" t="s">
        <v>20</v>
      </c>
      <c r="B7" s="13"/>
      <c r="C7" s="13"/>
      <c r="D7" s="13"/>
      <c r="E7" s="17">
        <v>117679.45000000004</v>
      </c>
      <c r="F7" s="145">
        <v>115226.64999999992</v>
      </c>
      <c r="G7" s="243">
        <f>E7/E15</f>
        <v>0.35386620938086044</v>
      </c>
      <c r="H7" s="244">
        <f>F7/F15</f>
        <v>0.39466739288765584</v>
      </c>
      <c r="I7" s="164">
        <f t="shared" ref="I7:I18" si="0">(F7-E7)/E7</f>
        <v>-2.0843061384125422E-2</v>
      </c>
      <c r="J7" s="1"/>
      <c r="K7" s="17">
        <v>32876.765999999974</v>
      </c>
      <c r="L7" s="145">
        <v>33202.358999999997</v>
      </c>
      <c r="M7" s="243">
        <f>K7/K15</f>
        <v>0.36756301760015198</v>
      </c>
      <c r="N7" s="244">
        <f>L7/L15</f>
        <v>0.39902508992449104</v>
      </c>
      <c r="O7" s="164">
        <f t="shared" ref="O7:O18" si="1">(L7-K7)/K7</f>
        <v>9.903437582638841E-3</v>
      </c>
      <c r="P7" s="1"/>
      <c r="Q7" s="187">
        <f t="shared" ref="Q7:R18" si="2">(K7/E7)*10</f>
        <v>2.7937559191515566</v>
      </c>
      <c r="R7" s="188">
        <f t="shared" si="2"/>
        <v>2.8814826257640935</v>
      </c>
      <c r="S7" s="55">
        <f>(R7-Q7)/Q7</f>
        <v>3.1400991765658207E-2</v>
      </c>
    </row>
    <row r="8" spans="1:19" s="3" customFormat="1" ht="24" customHeight="1">
      <c r="A8" s="46"/>
      <c r="B8" s="177" t="s">
        <v>33</v>
      </c>
      <c r="C8" s="177"/>
      <c r="D8" s="178"/>
      <c r="E8" s="180">
        <v>92585.320000000036</v>
      </c>
      <c r="F8" s="181">
        <v>92769.949999999924</v>
      </c>
      <c r="G8" s="245">
        <f>E8/E7</f>
        <v>0.78675860568688927</v>
      </c>
      <c r="H8" s="246">
        <f>F8/F7</f>
        <v>0.8051084536433194</v>
      </c>
      <c r="I8" s="206">
        <f t="shared" si="0"/>
        <v>1.9941606293512638E-3</v>
      </c>
      <c r="K8" s="180">
        <v>29926.936999999976</v>
      </c>
      <c r="L8" s="181">
        <v>29891.428999999993</v>
      </c>
      <c r="M8" s="250">
        <f>K8/K7</f>
        <v>0.91027618105746777</v>
      </c>
      <c r="N8" s="246">
        <f>L8/L7</f>
        <v>0.90028027827781743</v>
      </c>
      <c r="O8" s="207">
        <f t="shared" si="1"/>
        <v>-1.1864896163607879E-3</v>
      </c>
      <c r="Q8" s="189">
        <f t="shared" si="2"/>
        <v>3.2323630787256521</v>
      </c>
      <c r="R8" s="190">
        <f t="shared" si="2"/>
        <v>3.2221025235003382</v>
      </c>
      <c r="S8" s="182">
        <f t="shared" ref="S8:S18" si="3">(R8-Q8)/Q8</f>
        <v>-3.1743201414610486E-3</v>
      </c>
    </row>
    <row r="9" spans="1:19" ht="24" customHeight="1">
      <c r="A9" s="8"/>
      <c r="B9" t="s">
        <v>37</v>
      </c>
      <c r="E9" s="19">
        <v>10546.820000000003</v>
      </c>
      <c r="F9" s="140">
        <v>13171.500000000004</v>
      </c>
      <c r="G9" s="247">
        <f>E9/E7</f>
        <v>8.9623294466451023E-2</v>
      </c>
      <c r="H9" s="215">
        <f>F9/F7</f>
        <v>0.11430949350692754</v>
      </c>
      <c r="I9" s="182">
        <f t="shared" si="0"/>
        <v>0.24885984590615934</v>
      </c>
      <c r="K9" s="19">
        <v>1734.4280000000001</v>
      </c>
      <c r="L9" s="140">
        <v>2538.9319999999998</v>
      </c>
      <c r="M9" s="247">
        <f>K9/K7</f>
        <v>5.2755432210090297E-2</v>
      </c>
      <c r="N9" s="215">
        <f>L9/L7</f>
        <v>7.6468422017845178E-2</v>
      </c>
      <c r="O9" s="182">
        <f t="shared" si="1"/>
        <v>0.4638439877585</v>
      </c>
      <c r="Q9" s="189">
        <f t="shared" si="2"/>
        <v>1.6445032720763222</v>
      </c>
      <c r="R9" s="190">
        <f t="shared" si="2"/>
        <v>1.9275951865770784</v>
      </c>
      <c r="S9" s="182">
        <f t="shared" si="3"/>
        <v>0.17214433033224016</v>
      </c>
    </row>
    <row r="10" spans="1:19" ht="24" customHeight="1" thickBot="1">
      <c r="A10" s="8"/>
      <c r="B10" t="s">
        <v>36</v>
      </c>
      <c r="E10" s="19">
        <v>14547.310000000001</v>
      </c>
      <c r="F10" s="140">
        <v>9285.2000000000007</v>
      </c>
      <c r="G10" s="247">
        <f>E10/E7</f>
        <v>0.12361809984665968</v>
      </c>
      <c r="H10" s="215">
        <f>F10/F7</f>
        <v>8.058205284975313E-2</v>
      </c>
      <c r="I10" s="186">
        <f t="shared" si="0"/>
        <v>-0.3617239200924432</v>
      </c>
      <c r="K10" s="19">
        <v>1215.4009999999998</v>
      </c>
      <c r="L10" s="140">
        <v>771.99799999999982</v>
      </c>
      <c r="M10" s="247">
        <f>K10/K7</f>
        <v>3.6968386732442016E-2</v>
      </c>
      <c r="N10" s="215">
        <f>L10/L7</f>
        <v>2.3251299704337269E-2</v>
      </c>
      <c r="O10" s="209">
        <f t="shared" si="1"/>
        <v>-0.36482033501700267</v>
      </c>
      <c r="Q10" s="189">
        <f t="shared" si="2"/>
        <v>0.83548161137694854</v>
      </c>
      <c r="R10" s="190">
        <f t="shared" si="2"/>
        <v>0.83142850988670125</v>
      </c>
      <c r="S10" s="182">
        <f t="shared" si="3"/>
        <v>-4.8512156761504497E-3</v>
      </c>
    </row>
    <row r="11" spans="1:19" ht="24" customHeight="1" thickBot="1">
      <c r="A11" s="12" t="s">
        <v>21</v>
      </c>
      <c r="B11" s="13"/>
      <c r="C11" s="13"/>
      <c r="D11" s="13"/>
      <c r="E11" s="17">
        <v>214874.05999999991</v>
      </c>
      <c r="F11" s="145">
        <v>176732.22999999998</v>
      </c>
      <c r="G11" s="243">
        <f>E11/E15</f>
        <v>0.64613379061913956</v>
      </c>
      <c r="H11" s="244">
        <f>F11/F15</f>
        <v>0.60533260711234416</v>
      </c>
      <c r="I11" s="164">
        <f t="shared" si="0"/>
        <v>-0.17750783877774703</v>
      </c>
      <c r="J11" s="1"/>
      <c r="K11" s="17">
        <v>56568.48399999996</v>
      </c>
      <c r="L11" s="145">
        <v>50006.341</v>
      </c>
      <c r="M11" s="243">
        <f>K11/K15</f>
        <v>0.63243698239984791</v>
      </c>
      <c r="N11" s="244">
        <f>L11/L15</f>
        <v>0.60097491007550896</v>
      </c>
      <c r="O11" s="164">
        <f t="shared" si="1"/>
        <v>-0.11600351531428639</v>
      </c>
      <c r="Q11" s="191">
        <f t="shared" si="2"/>
        <v>2.6326343905820919</v>
      </c>
      <c r="R11" s="192">
        <f t="shared" si="2"/>
        <v>2.8294975398658191</v>
      </c>
      <c r="S11" s="57">
        <f t="shared" si="3"/>
        <v>7.4778005631157732E-2</v>
      </c>
    </row>
    <row r="12" spans="1:19" s="3" customFormat="1" ht="24" customHeight="1">
      <c r="A12" s="46"/>
      <c r="B12" s="3" t="s">
        <v>33</v>
      </c>
      <c r="E12" s="31">
        <v>158811.23999999993</v>
      </c>
      <c r="F12" s="141">
        <v>130406.62999999998</v>
      </c>
      <c r="G12" s="247">
        <f>E12/E11</f>
        <v>0.73908986501209128</v>
      </c>
      <c r="H12" s="215">
        <f>F12/F11</f>
        <v>0.73787689998592776</v>
      </c>
      <c r="I12" s="206">
        <f t="shared" si="0"/>
        <v>-0.17885768035058455</v>
      </c>
      <c r="K12" s="31">
        <v>51289.424999999967</v>
      </c>
      <c r="L12" s="141">
        <v>45143.209000000003</v>
      </c>
      <c r="M12" s="247">
        <f>K12/K11</f>
        <v>0.9066784430708803</v>
      </c>
      <c r="N12" s="215">
        <f>L12/L11</f>
        <v>0.90274969328389776</v>
      </c>
      <c r="O12" s="206">
        <f t="shared" si="1"/>
        <v>-0.11983398137140293</v>
      </c>
      <c r="Q12" s="189">
        <f t="shared" si="2"/>
        <v>3.2295840647047394</v>
      </c>
      <c r="R12" s="190">
        <f t="shared" si="2"/>
        <v>3.4617265241805582</v>
      </c>
      <c r="S12" s="182">
        <f t="shared" si="3"/>
        <v>7.1879986656127534E-2</v>
      </c>
    </row>
    <row r="13" spans="1:19" ht="24" customHeight="1">
      <c r="A13" s="8"/>
      <c r="B13" s="3" t="s">
        <v>37</v>
      </c>
      <c r="D13" s="3"/>
      <c r="E13" s="19">
        <v>16445.999999999996</v>
      </c>
      <c r="F13" s="140">
        <v>15003.550000000003</v>
      </c>
      <c r="G13" s="247">
        <f>E13/E11</f>
        <v>7.6537856640303645E-2</v>
      </c>
      <c r="H13" s="215">
        <f>F13/F11</f>
        <v>8.4894249339806355E-2</v>
      </c>
      <c r="I13" s="182">
        <f t="shared" si="0"/>
        <v>-8.7708257327009223E-2</v>
      </c>
      <c r="K13" s="19">
        <v>2027.4710000000005</v>
      </c>
      <c r="L13" s="140">
        <v>2016.0489999999993</v>
      </c>
      <c r="M13" s="247">
        <f>K13/K11</f>
        <v>3.5840999380503141E-2</v>
      </c>
      <c r="N13" s="215">
        <f>L13/L11</f>
        <v>4.0315867141729071E-2</v>
      </c>
      <c r="O13" s="182">
        <f t="shared" si="1"/>
        <v>-5.6336194204509756E-3</v>
      </c>
      <c r="Q13" s="189">
        <f t="shared" si="2"/>
        <v>1.2328049373707899</v>
      </c>
      <c r="R13" s="190">
        <f t="shared" si="2"/>
        <v>1.3437146541985057</v>
      </c>
      <c r="S13" s="182">
        <f t="shared" si="3"/>
        <v>8.9965341203332272E-2</v>
      </c>
    </row>
    <row r="14" spans="1:19" ht="24" customHeight="1" thickBot="1">
      <c r="A14" s="8"/>
      <c r="B14" t="s">
        <v>36</v>
      </c>
      <c r="E14" s="19">
        <v>39616.819999999985</v>
      </c>
      <c r="F14" s="140">
        <v>31322.05</v>
      </c>
      <c r="G14" s="247">
        <f>E14/E11</f>
        <v>0.18437227834760511</v>
      </c>
      <c r="H14" s="215">
        <f>F14/F11</f>
        <v>0.17722885067426583</v>
      </c>
      <c r="I14" s="186">
        <f t="shared" si="0"/>
        <v>-0.20937495740445572</v>
      </c>
      <c r="K14" s="19">
        <v>3251.5879999999988</v>
      </c>
      <c r="L14" s="140">
        <v>2847.083000000001</v>
      </c>
      <c r="M14" s="247">
        <f>K14/K11</f>
        <v>5.7480557548616668E-2</v>
      </c>
      <c r="N14" s="215">
        <f>L14/L11</f>
        <v>5.6934439574373198E-2</v>
      </c>
      <c r="O14" s="209">
        <f t="shared" si="1"/>
        <v>-0.1244022920492996</v>
      </c>
      <c r="Q14" s="189">
        <f t="shared" si="2"/>
        <v>0.82075946529782051</v>
      </c>
      <c r="R14" s="190">
        <f t="shared" si="2"/>
        <v>0.90897083683858526</v>
      </c>
      <c r="S14" s="182">
        <f t="shared" si="3"/>
        <v>0.10747530216877414</v>
      </c>
    </row>
    <row r="15" spans="1:19" ht="24" customHeight="1" thickBot="1">
      <c r="A15" s="12" t="s">
        <v>12</v>
      </c>
      <c r="B15" s="13"/>
      <c r="C15" s="13"/>
      <c r="D15" s="13"/>
      <c r="E15" s="17">
        <v>332553.50999999995</v>
      </c>
      <c r="F15" s="145">
        <v>291958.87999999989</v>
      </c>
      <c r="G15" s="243">
        <f>G7+G11</f>
        <v>1</v>
      </c>
      <c r="H15" s="244">
        <f>H7+H11</f>
        <v>1</v>
      </c>
      <c r="I15" s="164">
        <f t="shared" si="0"/>
        <v>-0.12206946785796989</v>
      </c>
      <c r="J15" s="1"/>
      <c r="K15" s="17">
        <v>89445.249999999942</v>
      </c>
      <c r="L15" s="145">
        <v>83208.7</v>
      </c>
      <c r="M15" s="243">
        <f>M7+M11</f>
        <v>0.99999999999999989</v>
      </c>
      <c r="N15" s="244">
        <f>N7+N11</f>
        <v>1</v>
      </c>
      <c r="O15" s="164">
        <f t="shared" si="1"/>
        <v>-6.972477577065242E-2</v>
      </c>
      <c r="Q15" s="191">
        <f t="shared" si="2"/>
        <v>2.6896498551466186</v>
      </c>
      <c r="R15" s="192">
        <f t="shared" si="2"/>
        <v>2.850014358186332</v>
      </c>
      <c r="S15" s="57">
        <f t="shared" si="3"/>
        <v>5.9622817718394644E-2</v>
      </c>
    </row>
    <row r="16" spans="1:19" s="42" customFormat="1" ht="24" customHeight="1">
      <c r="A16" s="179"/>
      <c r="B16" s="177" t="s">
        <v>33</v>
      </c>
      <c r="C16" s="177"/>
      <c r="D16" s="178"/>
      <c r="E16" s="180">
        <f>E8+E12</f>
        <v>251396.55999999997</v>
      </c>
      <c r="F16" s="181">
        <f t="shared" ref="F16:F17" si="4">F8+F12</f>
        <v>223176.5799999999</v>
      </c>
      <c r="G16" s="245">
        <f>E16/E15</f>
        <v>0.7559582215806413</v>
      </c>
      <c r="H16" s="246">
        <f>F16/F15</f>
        <v>0.76441100198767709</v>
      </c>
      <c r="I16" s="207">
        <f t="shared" si="0"/>
        <v>-0.11225284864677572</v>
      </c>
      <c r="J16" s="3"/>
      <c r="K16" s="180">
        <f t="shared" ref="K16:L18" si="5">K8+K12</f>
        <v>81216.361999999936</v>
      </c>
      <c r="L16" s="181">
        <f t="shared" si="5"/>
        <v>75034.637999999992</v>
      </c>
      <c r="M16" s="250">
        <f>K16/K15</f>
        <v>0.90800083850176494</v>
      </c>
      <c r="N16" s="246">
        <f>L16/L15</f>
        <v>0.90176433473903561</v>
      </c>
      <c r="O16" s="207">
        <f t="shared" si="1"/>
        <v>-7.6114268698713058E-2</v>
      </c>
      <c r="P16" s="3"/>
      <c r="Q16" s="189">
        <f t="shared" si="2"/>
        <v>3.2306075309861022</v>
      </c>
      <c r="R16" s="190">
        <f t="shared" si="2"/>
        <v>3.3621197170419954</v>
      </c>
      <c r="S16" s="182">
        <f t="shared" si="3"/>
        <v>4.0708190269014441E-2</v>
      </c>
    </row>
    <row r="17" spans="1:19" ht="24" customHeight="1">
      <c r="A17" s="8"/>
      <c r="B17" s="3" t="s">
        <v>37</v>
      </c>
      <c r="C17" s="3"/>
      <c r="D17" s="183"/>
      <c r="E17" s="19">
        <f>E9+E13</f>
        <v>26992.82</v>
      </c>
      <c r="F17" s="140">
        <f t="shared" si="4"/>
        <v>28175.050000000007</v>
      </c>
      <c r="G17" s="248">
        <f>E17/E15</f>
        <v>8.1168350921931337E-2</v>
      </c>
      <c r="H17" s="215">
        <f>F17/F15</f>
        <v>9.65034870663979E-2</v>
      </c>
      <c r="I17" s="182">
        <f t="shared" si="0"/>
        <v>4.3797943304923564E-2</v>
      </c>
      <c r="K17" s="19">
        <f t="shared" si="5"/>
        <v>3761.8990000000003</v>
      </c>
      <c r="L17" s="140">
        <f t="shared" si="5"/>
        <v>4554.9809999999989</v>
      </c>
      <c r="M17" s="247">
        <f>K17/K15</f>
        <v>4.2058119352341265E-2</v>
      </c>
      <c r="N17" s="215">
        <f>L17/L15</f>
        <v>5.4741643602171396E-2</v>
      </c>
      <c r="O17" s="182">
        <f t="shared" si="1"/>
        <v>0.21081958872367346</v>
      </c>
      <c r="Q17" s="189">
        <f t="shared" si="2"/>
        <v>1.3936665379904731</v>
      </c>
      <c r="R17" s="190">
        <f t="shared" si="2"/>
        <v>1.6166718426409175</v>
      </c>
      <c r="S17" s="182">
        <f t="shared" si="3"/>
        <v>0.16001338811793209</v>
      </c>
    </row>
    <row r="18" spans="1:19" ht="24" customHeight="1" thickBot="1">
      <c r="A18" s="9"/>
      <c r="B18" s="184" t="s">
        <v>36</v>
      </c>
      <c r="C18" s="184"/>
      <c r="D18" s="185"/>
      <c r="E18" s="21">
        <f>E10+E14</f>
        <v>54164.12999999999</v>
      </c>
      <c r="F18" s="142">
        <f>F10+F14</f>
        <v>40607.25</v>
      </c>
      <c r="G18" s="249">
        <f>E18/E15</f>
        <v>0.16287342749742739</v>
      </c>
      <c r="H18" s="221">
        <f>F18/F15</f>
        <v>0.13908551094592503</v>
      </c>
      <c r="I18" s="208">
        <f t="shared" si="0"/>
        <v>-0.25029258293265289</v>
      </c>
      <c r="K18" s="21">
        <f t="shared" si="5"/>
        <v>4466.9889999999987</v>
      </c>
      <c r="L18" s="142">
        <f t="shared" si="5"/>
        <v>3619.081000000001</v>
      </c>
      <c r="M18" s="249">
        <f>K18/K15</f>
        <v>4.9941042145893733E-2</v>
      </c>
      <c r="N18" s="221">
        <f>L18/L15</f>
        <v>4.3494021658792903E-2</v>
      </c>
      <c r="O18" s="208">
        <f t="shared" si="1"/>
        <v>-0.18981645130534189</v>
      </c>
      <c r="Q18" s="193">
        <f t="shared" si="2"/>
        <v>0.82471351427596085</v>
      </c>
      <c r="R18" s="194">
        <f t="shared" si="2"/>
        <v>0.89124011106391121</v>
      </c>
      <c r="S18" s="186">
        <f t="shared" si="3"/>
        <v>8.0666310950846892E-2</v>
      </c>
    </row>
    <row r="19" spans="1:19" ht="6.75" customHeight="1">
      <c r="Q19" s="195"/>
      <c r="R19" s="195"/>
    </row>
    <row r="20" spans="1:19">
      <c r="Q20"/>
      <c r="R20"/>
    </row>
    <row r="21" spans="1:19">
      <c r="Q21"/>
      <c r="R21"/>
    </row>
    <row r="22" spans="1:19">
      <c r="Q22"/>
      <c r="R22"/>
    </row>
    <row r="23" spans="1:19">
      <c r="Q23"/>
      <c r="R23"/>
    </row>
    <row r="24" spans="1:19">
      <c r="Q24"/>
      <c r="R24"/>
    </row>
    <row r="25" spans="1:19">
      <c r="Q25"/>
      <c r="R25"/>
    </row>
    <row r="26" spans="1:19">
      <c r="Q26"/>
      <c r="R26"/>
    </row>
    <row r="27" spans="1:19" ht="19.5" customHeight="1">
      <c r="Q27"/>
      <c r="R27"/>
    </row>
    <row r="28" spans="1:19" ht="24" customHeight="1">
      <c r="Q28"/>
      <c r="R28"/>
    </row>
    <row r="29" spans="1:19" ht="24" customHeight="1">
      <c r="Q29"/>
      <c r="R29"/>
    </row>
    <row r="30" spans="1:19" ht="24" customHeight="1">
      <c r="Q30"/>
      <c r="R30"/>
    </row>
    <row r="31" spans="1:19" ht="24" customHeight="1">
      <c r="Q31"/>
      <c r="R31"/>
    </row>
    <row r="32" spans="1:19" ht="24" customHeight="1">
      <c r="Q32"/>
      <c r="R32"/>
    </row>
    <row r="33" spans="17:18" ht="24" customHeight="1">
      <c r="Q33"/>
      <c r="R33"/>
    </row>
    <row r="34" spans="17:18" ht="24" customHeight="1">
      <c r="Q34"/>
      <c r="R34"/>
    </row>
    <row r="35" spans="17:18" ht="24" customHeight="1">
      <c r="Q35"/>
      <c r="R35"/>
    </row>
    <row r="36" spans="17:18" ht="24" customHeight="1">
      <c r="Q36"/>
      <c r="R36"/>
    </row>
    <row r="37" spans="17:18" ht="24" customHeight="1">
      <c r="Q37"/>
      <c r="R37"/>
    </row>
    <row r="38" spans="17:18" ht="24" customHeight="1">
      <c r="Q38"/>
      <c r="R38"/>
    </row>
    <row r="39" spans="17:18" ht="24" customHeight="1">
      <c r="Q39"/>
      <c r="R39"/>
    </row>
    <row r="40" spans="17:18">
      <c r="Q40"/>
      <c r="R40"/>
    </row>
  </sheetData>
  <mergeCells count="11">
    <mergeCell ref="Q5:R5"/>
    <mergeCell ref="A4:D6"/>
    <mergeCell ref="E4:F4"/>
    <mergeCell ref="G4:H4"/>
    <mergeCell ref="K4:L4"/>
    <mergeCell ref="M4:N4"/>
    <mergeCell ref="Q4:R4"/>
    <mergeCell ref="E5:F5"/>
    <mergeCell ref="G5:H5"/>
    <mergeCell ref="K5:L5"/>
    <mergeCell ref="M5:N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3D817A36-1A17-4CC4-BB67-F87E337E396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I7:I18</xm:sqref>
        </x14:conditionalFormatting>
        <x14:conditionalFormatting xmlns:xm="http://schemas.microsoft.com/office/excel/2006/main">
          <x14:cfRule type="iconSet" priority="5" id="{280ECDF9-A74A-4F1C-B802-75CF72FE2AC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O7:O18</xm:sqref>
        </x14:conditionalFormatting>
        <x14:conditionalFormatting xmlns:xm="http://schemas.microsoft.com/office/excel/2006/main">
          <x14:cfRule type="iconSet" priority="4" id="{C0A41E30-6A01-458B-BB4C-B470224D480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S7:S18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>
    <pageSetUpPr fitToPage="1"/>
  </sheetPr>
  <dimension ref="A1:R96"/>
  <sheetViews>
    <sheetView showGridLines="0" topLeftCell="A82" zoomScaleNormal="100" workbookViewId="0">
      <selection activeCell="H96" sqref="H96:I96"/>
    </sheetView>
  </sheetViews>
  <sheetFormatPr defaultRowHeight="15"/>
  <cols>
    <col min="1" max="1" width="33.140625" customWidth="1"/>
    <col min="2" max="5" width="9.7109375" customWidth="1"/>
    <col min="6" max="6" width="10.85546875" customWidth="1"/>
    <col min="7" max="7" width="1.85546875" customWidth="1"/>
    <col min="8" max="11" width="9.7109375" customWidth="1"/>
    <col min="12" max="12" width="10.85546875" customWidth="1"/>
    <col min="13" max="13" width="1.85546875" customWidth="1"/>
    <col min="14" max="15" width="9.7109375" style="34" customWidth="1"/>
    <col min="16" max="16" width="10.85546875" customWidth="1"/>
    <col min="17" max="17" width="1.85546875" customWidth="1"/>
  </cols>
  <sheetData>
    <row r="1" spans="1:18" ht="15.75">
      <c r="A1" s="4" t="s">
        <v>31</v>
      </c>
    </row>
    <row r="3" spans="1:18" ht="8.25" customHeight="1" thickBot="1"/>
    <row r="4" spans="1:18">
      <c r="A4" s="492" t="s">
        <v>3</v>
      </c>
      <c r="B4" s="485" t="s">
        <v>1</v>
      </c>
      <c r="C4" s="478"/>
      <c r="D4" s="485" t="s">
        <v>100</v>
      </c>
      <c r="E4" s="478"/>
      <c r="F4" s="130" t="s">
        <v>0</v>
      </c>
      <c r="H4" s="495" t="s">
        <v>19</v>
      </c>
      <c r="I4" s="496"/>
      <c r="J4" s="485" t="s">
        <v>13</v>
      </c>
      <c r="K4" s="483"/>
      <c r="L4" s="130" t="s">
        <v>0</v>
      </c>
      <c r="N4" s="477" t="s">
        <v>22</v>
      </c>
      <c r="O4" s="478"/>
      <c r="P4" s="130" t="s">
        <v>0</v>
      </c>
    </row>
    <row r="5" spans="1:18">
      <c r="A5" s="493"/>
      <c r="B5" s="486" t="s">
        <v>195</v>
      </c>
      <c r="C5" s="480"/>
      <c r="D5" s="486" t="str">
        <f>B5</f>
        <v>jan-jul</v>
      </c>
      <c r="E5" s="480"/>
      <c r="F5" s="131" t="s">
        <v>151</v>
      </c>
      <c r="H5" s="475" t="str">
        <f>B5</f>
        <v>jan-jul</v>
      </c>
      <c r="I5" s="480"/>
      <c r="J5" s="486" t="str">
        <f>B5</f>
        <v>jan-jul</v>
      </c>
      <c r="K5" s="476"/>
      <c r="L5" s="131" t="str">
        <f>F5</f>
        <v>2026 / 2025</v>
      </c>
      <c r="N5" s="475" t="str">
        <f>B5</f>
        <v>jan-jul</v>
      </c>
      <c r="O5" s="476"/>
      <c r="P5" s="131" t="str">
        <f>L5</f>
        <v>2026 / 2025</v>
      </c>
    </row>
    <row r="6" spans="1:18" ht="19.5" customHeight="1" thickBot="1">
      <c r="A6" s="494"/>
      <c r="B6" s="99">
        <v>2025</v>
      </c>
      <c r="C6" s="134">
        <v>2026</v>
      </c>
      <c r="D6" s="99">
        <f>B6</f>
        <v>2025</v>
      </c>
      <c r="E6" s="134">
        <f>C6</f>
        <v>2026</v>
      </c>
      <c r="F6" s="131" t="s">
        <v>1</v>
      </c>
      <c r="H6" s="25">
        <f>B6</f>
        <v>2025</v>
      </c>
      <c r="I6" s="134">
        <f>C6</f>
        <v>2026</v>
      </c>
      <c r="J6" s="99">
        <f>B6</f>
        <v>2025</v>
      </c>
      <c r="K6" s="134">
        <f>C6</f>
        <v>2026</v>
      </c>
      <c r="L6" s="260">
        <v>1000</v>
      </c>
      <c r="N6" s="25">
        <f>B6</f>
        <v>2025</v>
      </c>
      <c r="O6" s="134">
        <f>C6</f>
        <v>2026</v>
      </c>
      <c r="P6" s="132"/>
    </row>
    <row r="7" spans="1:18" ht="20.100000000000001" customHeight="1">
      <c r="A7" s="8" t="s">
        <v>165</v>
      </c>
      <c r="B7" s="19">
        <v>184640.03000000006</v>
      </c>
      <c r="C7" s="147">
        <v>170212.51999999981</v>
      </c>
      <c r="D7" s="214">
        <f>B7/$B$33</f>
        <v>9.1248716290050422E-2</v>
      </c>
      <c r="E7" s="246">
        <f>C7/$C$33</f>
        <v>9.3485548760202777E-2</v>
      </c>
      <c r="F7" s="52">
        <f>(C7-B7)/B7</f>
        <v>-7.8138581324971826E-2</v>
      </c>
      <c r="H7" s="19">
        <v>58505.392999999989</v>
      </c>
      <c r="I7" s="147">
        <v>54514.034999999989</v>
      </c>
      <c r="J7" s="214">
        <f t="shared" ref="J7:J32" si="0">H7/$H$33</f>
        <v>0.10848394167528602</v>
      </c>
      <c r="K7" s="246">
        <f>I7/$I$33</f>
        <v>0.10817812614610761</v>
      </c>
      <c r="L7" s="52">
        <f>(I7-H7)/H7</f>
        <v>-6.8222052623422264E-2</v>
      </c>
      <c r="N7" s="40">
        <f t="shared" ref="N7:N33" si="1">(H7/B7)*10</f>
        <v>3.1686191233829399</v>
      </c>
      <c r="O7" s="149">
        <f t="shared" ref="O7:O33" si="2">(I7/C7)*10</f>
        <v>3.2027041841575485</v>
      </c>
      <c r="P7" s="52">
        <f>(O7-N7)/N7</f>
        <v>1.0757070966048476E-2</v>
      </c>
      <c r="Q7" s="2"/>
      <c r="R7" s="2"/>
    </row>
    <row r="8" spans="1:18" ht="20.100000000000001" customHeight="1">
      <c r="A8" s="8" t="s">
        <v>166</v>
      </c>
      <c r="B8" s="19">
        <v>139180.23000000001</v>
      </c>
      <c r="C8" s="140">
        <v>128044.28999999998</v>
      </c>
      <c r="D8" s="214">
        <f t="shared" ref="D8:D32" si="3">B8/$B$33</f>
        <v>6.8782578298183558E-2</v>
      </c>
      <c r="E8" s="215">
        <f t="shared" ref="E8:E32" si="4">C8/$C$33</f>
        <v>7.0325559578464356E-2</v>
      </c>
      <c r="F8" s="52">
        <f t="shared" ref="F8:F33" si="5">(C8-B8)/B8</f>
        <v>-8.0010932587193093E-2</v>
      </c>
      <c r="H8" s="19">
        <v>55093.441999999995</v>
      </c>
      <c r="I8" s="140">
        <v>48254.507999999987</v>
      </c>
      <c r="J8" s="214">
        <f t="shared" si="0"/>
        <v>0.10215731306375044</v>
      </c>
      <c r="K8" s="215">
        <f t="shared" ref="K8:K32" si="6">I8/$I$33</f>
        <v>9.5756666215266559E-2</v>
      </c>
      <c r="L8" s="52">
        <f t="shared" ref="L8:L33" si="7">(I8-H8)/H8</f>
        <v>-0.12413335873986615</v>
      </c>
      <c r="N8" s="40">
        <f t="shared" si="1"/>
        <v>3.9584244112831248</v>
      </c>
      <c r="O8" s="143">
        <f t="shared" si="2"/>
        <v>3.768579450126202</v>
      </c>
      <c r="P8" s="52">
        <f t="shared" ref="P8:P33" si="8">(O8-N8)/N8</f>
        <v>-4.7959728778901839E-2</v>
      </c>
      <c r="Q8" s="2"/>
    </row>
    <row r="9" spans="1:18" ht="20.100000000000001" customHeight="1">
      <c r="A9" s="8" t="s">
        <v>167</v>
      </c>
      <c r="B9" s="19">
        <v>155356.38999999996</v>
      </c>
      <c r="C9" s="140">
        <v>160057.78000000006</v>
      </c>
      <c r="D9" s="214">
        <f t="shared" si="3"/>
        <v>7.6776802706089345E-2</v>
      </c>
      <c r="E9" s="215">
        <f t="shared" si="4"/>
        <v>8.7908277232719614E-2</v>
      </c>
      <c r="F9" s="52">
        <f t="shared" si="5"/>
        <v>3.0261967338453877E-2</v>
      </c>
      <c r="H9" s="19">
        <v>48070.125000000022</v>
      </c>
      <c r="I9" s="140">
        <v>48151.12200000001</v>
      </c>
      <c r="J9" s="214">
        <f t="shared" si="0"/>
        <v>8.913428949744362E-2</v>
      </c>
      <c r="K9" s="215">
        <f t="shared" si="6"/>
        <v>9.5551506135853267E-2</v>
      </c>
      <c r="L9" s="52">
        <f t="shared" si="7"/>
        <v>1.6849758555857394E-3</v>
      </c>
      <c r="N9" s="40">
        <f t="shared" si="1"/>
        <v>3.0941839598615823</v>
      </c>
      <c r="O9" s="143">
        <f t="shared" si="2"/>
        <v>3.0083587314531037</v>
      </c>
      <c r="P9" s="52">
        <f t="shared" si="8"/>
        <v>-2.7737597221697829E-2</v>
      </c>
      <c r="Q9" s="2"/>
    </row>
    <row r="10" spans="1:18" ht="20.100000000000001" customHeight="1">
      <c r="A10" s="8" t="s">
        <v>168</v>
      </c>
      <c r="B10" s="19">
        <v>115129.65000000004</v>
      </c>
      <c r="C10" s="140">
        <v>117787.75</v>
      </c>
      <c r="D10" s="214">
        <f t="shared" si="3"/>
        <v>5.6896832011036846E-2</v>
      </c>
      <c r="E10" s="215">
        <f t="shared" si="4"/>
        <v>6.4692376600614263E-2</v>
      </c>
      <c r="F10" s="52">
        <f t="shared" si="5"/>
        <v>2.3087883963861276E-2</v>
      </c>
      <c r="H10" s="19">
        <v>39877.33100000002</v>
      </c>
      <c r="I10" s="140">
        <v>39499.269999999946</v>
      </c>
      <c r="J10" s="214">
        <f t="shared" si="0"/>
        <v>7.3942756873201038E-2</v>
      </c>
      <c r="K10" s="215">
        <f t="shared" si="6"/>
        <v>7.8382695625799095E-2</v>
      </c>
      <c r="L10" s="52">
        <f t="shared" si="7"/>
        <v>-9.4805993911697365E-3</v>
      </c>
      <c r="N10" s="40">
        <f t="shared" si="1"/>
        <v>3.463689067064827</v>
      </c>
      <c r="O10" s="143">
        <f t="shared" si="2"/>
        <v>3.3534276696855105</v>
      </c>
      <c r="P10" s="52">
        <f t="shared" si="8"/>
        <v>-3.1833514857831445E-2</v>
      </c>
      <c r="Q10" s="2"/>
    </row>
    <row r="11" spans="1:18" ht="20.100000000000001" customHeight="1">
      <c r="A11" s="8" t="s">
        <v>169</v>
      </c>
      <c r="B11" s="19">
        <v>232134.00999999992</v>
      </c>
      <c r="C11" s="140">
        <v>242453.93</v>
      </c>
      <c r="D11" s="214">
        <f t="shared" si="3"/>
        <v>0.11472014177944898</v>
      </c>
      <c r="E11" s="215">
        <f t="shared" si="4"/>
        <v>0.13316258225374852</v>
      </c>
      <c r="F11" s="52">
        <f t="shared" si="5"/>
        <v>4.4456734280341234E-2</v>
      </c>
      <c r="H11" s="19">
        <v>30037.629000000001</v>
      </c>
      <c r="I11" s="140">
        <v>29795.693999999996</v>
      </c>
      <c r="J11" s="214">
        <f t="shared" si="0"/>
        <v>5.56974361748135E-2</v>
      </c>
      <c r="K11" s="215">
        <f t="shared" si="6"/>
        <v>5.9126834844326272E-2</v>
      </c>
      <c r="L11" s="52">
        <f t="shared" si="7"/>
        <v>-8.0543973693797521E-3</v>
      </c>
      <c r="N11" s="40">
        <f t="shared" si="1"/>
        <v>1.2939779483411331</v>
      </c>
      <c r="O11" s="143">
        <f t="shared" si="2"/>
        <v>1.2289218821901544</v>
      </c>
      <c r="P11" s="52">
        <f t="shared" si="8"/>
        <v>-5.0276023818164699E-2</v>
      </c>
      <c r="Q11" s="2"/>
    </row>
    <row r="12" spans="1:18" ht="20.100000000000001" customHeight="1">
      <c r="A12" s="8" t="s">
        <v>171</v>
      </c>
      <c r="B12" s="19">
        <v>75472.219999999958</v>
      </c>
      <c r="C12" s="140">
        <v>73212.470000000016</v>
      </c>
      <c r="D12" s="214">
        <f t="shared" si="3"/>
        <v>3.7298213126158303E-2</v>
      </c>
      <c r="E12" s="215">
        <f t="shared" si="4"/>
        <v>4.0210367216464996E-2</v>
      </c>
      <c r="F12" s="52">
        <f t="shared" si="5"/>
        <v>-2.9941480454661901E-2</v>
      </c>
      <c r="H12" s="19">
        <v>29481.031999999985</v>
      </c>
      <c r="I12" s="140">
        <v>27935.606999999996</v>
      </c>
      <c r="J12" s="214">
        <f t="shared" si="0"/>
        <v>5.4665363174557932E-2</v>
      </c>
      <c r="K12" s="215">
        <f t="shared" si="6"/>
        <v>5.5435661990789836E-2</v>
      </c>
      <c r="L12" s="52">
        <f t="shared" si="7"/>
        <v>-5.242099394620884E-2</v>
      </c>
      <c r="N12" s="40">
        <f t="shared" si="1"/>
        <v>3.9062097285597268</v>
      </c>
      <c r="O12" s="143">
        <f t="shared" si="2"/>
        <v>3.8156897315443654</v>
      </c>
      <c r="P12" s="52">
        <f t="shared" si="8"/>
        <v>-2.3173358141406648E-2</v>
      </c>
      <c r="Q12" s="2"/>
    </row>
    <row r="13" spans="1:18" ht="20.100000000000001" customHeight="1">
      <c r="A13" s="8" t="s">
        <v>170</v>
      </c>
      <c r="B13" s="19">
        <v>82443.92999999992</v>
      </c>
      <c r="C13" s="140">
        <v>83889.629999999976</v>
      </c>
      <c r="D13" s="214">
        <f t="shared" si="3"/>
        <v>4.0743617613183701E-2</v>
      </c>
      <c r="E13" s="215">
        <f t="shared" si="4"/>
        <v>4.6074566640811006E-2</v>
      </c>
      <c r="F13" s="52">
        <f t="shared" si="5"/>
        <v>1.7535554163903355E-2</v>
      </c>
      <c r="H13" s="19">
        <v>27731.274999999994</v>
      </c>
      <c r="I13" s="140">
        <v>27048.134000000009</v>
      </c>
      <c r="J13" s="214">
        <f t="shared" si="0"/>
        <v>5.1420866785414417E-2</v>
      </c>
      <c r="K13" s="215">
        <f t="shared" si="6"/>
        <v>5.3674552835225348E-2</v>
      </c>
      <c r="L13" s="52">
        <f t="shared" si="7"/>
        <v>-2.4634316308932251E-2</v>
      </c>
      <c r="N13" s="40">
        <f t="shared" si="1"/>
        <v>3.3636527273748378</v>
      </c>
      <c r="O13" s="143">
        <f t="shared" si="2"/>
        <v>3.224252389717301</v>
      </c>
      <c r="P13" s="52">
        <f t="shared" si="8"/>
        <v>-4.1443142011372787E-2</v>
      </c>
      <c r="Q13" s="2"/>
    </row>
    <row r="14" spans="1:18" ht="20.100000000000001" customHeight="1">
      <c r="A14" s="8" t="s">
        <v>172</v>
      </c>
      <c r="B14" s="19">
        <v>124956.26999999997</v>
      </c>
      <c r="C14" s="140">
        <v>103990.26000000004</v>
      </c>
      <c r="D14" s="214">
        <f t="shared" si="3"/>
        <v>6.1753127043431118E-2</v>
      </c>
      <c r="E14" s="215">
        <f t="shared" si="4"/>
        <v>5.7114403345982889E-2</v>
      </c>
      <c r="F14" s="52">
        <f t="shared" si="5"/>
        <v>-0.16778677852659926</v>
      </c>
      <c r="H14" s="19">
        <v>27283.480999999982</v>
      </c>
      <c r="I14" s="140">
        <v>24789.490999999987</v>
      </c>
      <c r="J14" s="214">
        <f t="shared" si="0"/>
        <v>5.0590542336888034E-2</v>
      </c>
      <c r="K14" s="215">
        <f t="shared" si="6"/>
        <v>4.9192481981856571E-2</v>
      </c>
      <c r="L14" s="52">
        <f t="shared" si="7"/>
        <v>-9.1410256631109355E-2</v>
      </c>
      <c r="N14" s="40">
        <f t="shared" si="1"/>
        <v>2.1834423354666384</v>
      </c>
      <c r="O14" s="143">
        <f t="shared" si="2"/>
        <v>2.3838281585217671</v>
      </c>
      <c r="P14" s="52">
        <f t="shared" si="8"/>
        <v>9.1775184441636709E-2</v>
      </c>
      <c r="Q14" s="2"/>
    </row>
    <row r="15" spans="1:18" ht="20.100000000000001" customHeight="1">
      <c r="A15" s="8" t="s">
        <v>173</v>
      </c>
      <c r="B15" s="19">
        <v>94727.489999999947</v>
      </c>
      <c r="C15" s="140">
        <v>95616.609999999957</v>
      </c>
      <c r="D15" s="214">
        <f t="shared" si="3"/>
        <v>4.6814127250079954E-2</v>
      </c>
      <c r="E15" s="215">
        <f t="shared" si="4"/>
        <v>5.2515357016277645E-2</v>
      </c>
      <c r="F15" s="52">
        <f t="shared" si="5"/>
        <v>9.3860821182954433E-3</v>
      </c>
      <c r="H15" s="19">
        <v>22512.137999999992</v>
      </c>
      <c r="I15" s="140">
        <v>21748.886999999992</v>
      </c>
      <c r="J15" s="214">
        <f t="shared" si="0"/>
        <v>4.174325375060705E-2</v>
      </c>
      <c r="K15" s="215">
        <f t="shared" si="6"/>
        <v>4.3158680905264847E-2</v>
      </c>
      <c r="L15" s="52">
        <f t="shared" si="7"/>
        <v>-3.3903976601422775E-2</v>
      </c>
      <c r="N15" s="40">
        <f t="shared" si="1"/>
        <v>2.376515835054851</v>
      </c>
      <c r="O15" s="143">
        <f t="shared" si="2"/>
        <v>2.2745929812822272</v>
      </c>
      <c r="P15" s="52">
        <f t="shared" si="8"/>
        <v>-4.2887513000842828E-2</v>
      </c>
      <c r="Q15" s="2"/>
    </row>
    <row r="16" spans="1:18" ht="20.100000000000001" customHeight="1">
      <c r="A16" s="8" t="s">
        <v>174</v>
      </c>
      <c r="B16" s="19">
        <v>61967.080000000016</v>
      </c>
      <c r="C16" s="140">
        <v>56690.759999999995</v>
      </c>
      <c r="D16" s="214">
        <f t="shared" si="3"/>
        <v>3.0624001210587202E-2</v>
      </c>
      <c r="E16" s="215">
        <f t="shared" si="4"/>
        <v>3.1136174990141496E-2</v>
      </c>
      <c r="F16" s="52">
        <f t="shared" si="5"/>
        <v>-8.5147145871647012E-2</v>
      </c>
      <c r="H16" s="19">
        <v>21742.585999999996</v>
      </c>
      <c r="I16" s="140">
        <v>19953.471999999998</v>
      </c>
      <c r="J16" s="214">
        <f t="shared" si="0"/>
        <v>4.0316307788820262E-2</v>
      </c>
      <c r="K16" s="215">
        <f t="shared" si="6"/>
        <v>3.9595843732147626E-2</v>
      </c>
      <c r="L16" s="52">
        <f t="shared" si="7"/>
        <v>-8.2286164120495969E-2</v>
      </c>
      <c r="N16" s="40">
        <f t="shared" si="1"/>
        <v>3.5087317330427688</v>
      </c>
      <c r="O16" s="143">
        <f t="shared" si="2"/>
        <v>3.5197044456627502</v>
      </c>
      <c r="P16" s="52">
        <f t="shared" si="8"/>
        <v>3.1272589228319046E-3</v>
      </c>
      <c r="Q16" s="2"/>
    </row>
    <row r="17" spans="1:17" ht="20.100000000000001" customHeight="1">
      <c r="A17" s="8" t="s">
        <v>175</v>
      </c>
      <c r="B17" s="19">
        <v>48034.010000000038</v>
      </c>
      <c r="C17" s="140">
        <v>44875.819999999985</v>
      </c>
      <c r="D17" s="214">
        <f t="shared" si="3"/>
        <v>2.3738307184869103E-2</v>
      </c>
      <c r="E17" s="215">
        <f t="shared" si="4"/>
        <v>2.4647074485261638E-2</v>
      </c>
      <c r="F17" s="52">
        <f t="shared" si="5"/>
        <v>-6.5749039066279297E-2</v>
      </c>
      <c r="H17" s="19">
        <v>17200.690999999999</v>
      </c>
      <c r="I17" s="140">
        <v>15676.97699999999</v>
      </c>
      <c r="J17" s="214">
        <f t="shared" si="0"/>
        <v>3.1894474398601463E-2</v>
      </c>
      <c r="K17" s="215">
        <f t="shared" si="6"/>
        <v>3.1109529784313836E-2</v>
      </c>
      <c r="L17" s="52">
        <f t="shared" si="7"/>
        <v>-8.8584464426458745E-2</v>
      </c>
      <c r="N17" s="40">
        <f t="shared" si="1"/>
        <v>3.5809400464379273</v>
      </c>
      <c r="O17" s="143">
        <f t="shared" si="2"/>
        <v>3.4934129337358062</v>
      </c>
      <c r="P17" s="52">
        <f t="shared" si="8"/>
        <v>-2.4442495983474241E-2</v>
      </c>
      <c r="Q17" s="2"/>
    </row>
    <row r="18" spans="1:17" ht="20.100000000000001" customHeight="1">
      <c r="A18" s="8" t="s">
        <v>177</v>
      </c>
      <c r="B18" s="19">
        <v>57868.839999999975</v>
      </c>
      <c r="C18" s="140">
        <v>58744.950000000019</v>
      </c>
      <c r="D18" s="214">
        <f t="shared" si="3"/>
        <v>2.8598659582076094E-2</v>
      </c>
      <c r="E18" s="215">
        <f t="shared" si="4"/>
        <v>3.2264394461939003E-2</v>
      </c>
      <c r="F18" s="52">
        <f t="shared" si="5"/>
        <v>1.5139581163196716E-2</v>
      </c>
      <c r="H18" s="19">
        <v>13949.205999999998</v>
      </c>
      <c r="I18" s="140">
        <v>14117.362999999998</v>
      </c>
      <c r="J18" s="214">
        <f t="shared" si="0"/>
        <v>2.5865390736210418E-2</v>
      </c>
      <c r="K18" s="215">
        <f t="shared" si="6"/>
        <v>2.8014618170612252E-2</v>
      </c>
      <c r="L18" s="52">
        <f t="shared" si="7"/>
        <v>1.2054951371425676E-2</v>
      </c>
      <c r="N18" s="40">
        <f t="shared" si="1"/>
        <v>2.4104865416344969</v>
      </c>
      <c r="O18" s="143">
        <f t="shared" si="2"/>
        <v>2.403161973922864</v>
      </c>
      <c r="P18" s="52">
        <f t="shared" si="8"/>
        <v>-3.0386262628399898E-3</v>
      </c>
      <c r="Q18" s="2"/>
    </row>
    <row r="19" spans="1:17" ht="20.100000000000001" customHeight="1">
      <c r="A19" s="8" t="s">
        <v>176</v>
      </c>
      <c r="B19" s="19">
        <v>80125.88</v>
      </c>
      <c r="C19" s="140">
        <v>59177.750000000007</v>
      </c>
      <c r="D19" s="214">
        <f t="shared" si="3"/>
        <v>3.9598042155921567E-2</v>
      </c>
      <c r="E19" s="215">
        <f t="shared" si="4"/>
        <v>3.2502100510256808E-2</v>
      </c>
      <c r="F19" s="52">
        <f t="shared" si="5"/>
        <v>-0.26144024876856264</v>
      </c>
      <c r="H19" s="19">
        <v>17956.329000000005</v>
      </c>
      <c r="I19" s="140">
        <v>14024.247000000005</v>
      </c>
      <c r="J19" s="214">
        <f t="shared" si="0"/>
        <v>3.3295620250568148E-2</v>
      </c>
      <c r="K19" s="215">
        <f t="shared" si="6"/>
        <v>2.782983796870241E-2</v>
      </c>
      <c r="L19" s="52">
        <f t="shared" si="7"/>
        <v>-0.21898028266245284</v>
      </c>
      <c r="N19" s="40">
        <f t="shared" si="1"/>
        <v>2.2410148880736167</v>
      </c>
      <c r="O19" s="143">
        <f t="shared" si="2"/>
        <v>2.3698513377071624</v>
      </c>
      <c r="P19" s="52">
        <f t="shared" si="8"/>
        <v>5.7490224772354763E-2</v>
      </c>
      <c r="Q19" s="2"/>
    </row>
    <row r="20" spans="1:17" ht="20.100000000000001" customHeight="1">
      <c r="A20" s="8" t="s">
        <v>178</v>
      </c>
      <c r="B20" s="19">
        <v>168336.92999999991</v>
      </c>
      <c r="C20" s="140">
        <v>51214.609999999979</v>
      </c>
      <c r="D20" s="214">
        <f t="shared" si="3"/>
        <v>8.3191758399887961E-2</v>
      </c>
      <c r="E20" s="215">
        <f t="shared" si="4"/>
        <v>2.8128517927998319E-2</v>
      </c>
      <c r="F20" s="52">
        <f t="shared" si="5"/>
        <v>-0.69576129254584829</v>
      </c>
      <c r="H20" s="19">
        <v>20362.873000000018</v>
      </c>
      <c r="I20" s="140">
        <v>13108.005000000005</v>
      </c>
      <c r="J20" s="214">
        <f t="shared" si="0"/>
        <v>3.7757967489821985E-2</v>
      </c>
      <c r="K20" s="215">
        <f t="shared" si="6"/>
        <v>2.6011639358814845E-2</v>
      </c>
      <c r="L20" s="52">
        <f t="shared" si="7"/>
        <v>-0.35627919498393018</v>
      </c>
      <c r="N20" s="40">
        <f t="shared" si="1"/>
        <v>1.2096497779780129</v>
      </c>
      <c r="O20" s="143">
        <f t="shared" si="2"/>
        <v>2.5594268901003074</v>
      </c>
      <c r="P20" s="52">
        <f t="shared" si="8"/>
        <v>1.1158412432220763</v>
      </c>
      <c r="Q20" s="2"/>
    </row>
    <row r="21" spans="1:17" ht="20.100000000000001" customHeight="1">
      <c r="A21" s="8" t="s">
        <v>179</v>
      </c>
      <c r="B21" s="19">
        <v>24168.119999999992</v>
      </c>
      <c r="C21" s="140">
        <v>20489.55</v>
      </c>
      <c r="D21" s="214">
        <f t="shared" si="3"/>
        <v>1.1943834309081795E-2</v>
      </c>
      <c r="E21" s="215">
        <f t="shared" si="4"/>
        <v>1.1253442611622312E-2</v>
      </c>
      <c r="F21" s="52">
        <f t="shared" si="5"/>
        <v>-0.15220753620885669</v>
      </c>
      <c r="H21" s="19">
        <v>8560.7610000000077</v>
      </c>
      <c r="I21" s="140">
        <v>8172.1570000000029</v>
      </c>
      <c r="J21" s="214">
        <f t="shared" si="0"/>
        <v>1.5873837425894467E-2</v>
      </c>
      <c r="K21" s="215">
        <f t="shared" si="6"/>
        <v>1.6216899571491944E-2</v>
      </c>
      <c r="L21" s="52">
        <f t="shared" si="7"/>
        <v>-4.5393627973027685E-2</v>
      </c>
      <c r="N21" s="40">
        <f t="shared" si="1"/>
        <v>3.5421708432430865</v>
      </c>
      <c r="O21" s="143">
        <f t="shared" si="2"/>
        <v>3.9884511860924245</v>
      </c>
      <c r="P21" s="52">
        <f t="shared" si="8"/>
        <v>0.12599063190321433</v>
      </c>
      <c r="Q21" s="2"/>
    </row>
    <row r="22" spans="1:17" ht="20.100000000000001" customHeight="1">
      <c r="A22" s="8" t="s">
        <v>180</v>
      </c>
      <c r="B22" s="19">
        <v>3141.2900000000009</v>
      </c>
      <c r="C22" s="140">
        <v>2889.4199999999983</v>
      </c>
      <c r="D22" s="214">
        <f t="shared" si="3"/>
        <v>1.5524189418446935E-3</v>
      </c>
      <c r="E22" s="215">
        <f t="shared" si="4"/>
        <v>1.586951502149814E-3</v>
      </c>
      <c r="F22" s="52">
        <f t="shared" si="5"/>
        <v>-8.0180435426211061E-2</v>
      </c>
      <c r="H22" s="19">
        <v>8305.255000000001</v>
      </c>
      <c r="I22" s="140">
        <v>7561.1509999999989</v>
      </c>
      <c r="J22" s="214">
        <f t="shared" si="0"/>
        <v>1.5400064042273467E-2</v>
      </c>
      <c r="K22" s="215">
        <f t="shared" si="6"/>
        <v>1.5004413940148949E-2</v>
      </c>
      <c r="L22" s="52">
        <f t="shared" si="7"/>
        <v>-8.9594359234003287E-2</v>
      </c>
      <c r="N22" s="40">
        <f t="shared" si="1"/>
        <v>26.438994807865551</v>
      </c>
      <c r="O22" s="143">
        <f t="shared" si="2"/>
        <v>26.168404039565047</v>
      </c>
      <c r="P22" s="52">
        <f t="shared" si="8"/>
        <v>-1.02345331305865E-2</v>
      </c>
      <c r="Q22" s="2"/>
    </row>
    <row r="23" spans="1:17" ht="20.100000000000001" customHeight="1">
      <c r="A23" s="8" t="s">
        <v>181</v>
      </c>
      <c r="B23" s="19">
        <v>22683.029999999984</v>
      </c>
      <c r="C23" s="140">
        <v>22092.109999999986</v>
      </c>
      <c r="D23" s="214">
        <f t="shared" si="3"/>
        <v>1.1209905940053737E-2</v>
      </c>
      <c r="E23" s="215">
        <f t="shared" si="4"/>
        <v>1.2133614064469314E-2</v>
      </c>
      <c r="F23" s="52">
        <f t="shared" si="5"/>
        <v>-2.6051193337045302E-2</v>
      </c>
      <c r="H23" s="19">
        <v>7903.1740000000009</v>
      </c>
      <c r="I23" s="140">
        <v>7536.5980000000009</v>
      </c>
      <c r="J23" s="214">
        <f t="shared" si="0"/>
        <v>1.4654503171453564E-2</v>
      </c>
      <c r="K23" s="215">
        <f t="shared" si="6"/>
        <v>1.4955690752968527E-2</v>
      </c>
      <c r="L23" s="52">
        <f t="shared" si="7"/>
        <v>-4.6383389762138599E-2</v>
      </c>
      <c r="N23" s="40">
        <f t="shared" si="1"/>
        <v>3.4841791418518628</v>
      </c>
      <c r="O23" s="143">
        <f t="shared" si="2"/>
        <v>3.4114432709234226</v>
      </c>
      <c r="P23" s="52">
        <f t="shared" si="8"/>
        <v>-2.0876042237535662E-2</v>
      </c>
      <c r="Q23" s="2"/>
    </row>
    <row r="24" spans="1:17" ht="20.100000000000001" customHeight="1">
      <c r="A24" s="8" t="s">
        <v>203</v>
      </c>
      <c r="B24" s="19">
        <v>14280.679999999997</v>
      </c>
      <c r="C24" s="140">
        <v>14779.360000000011</v>
      </c>
      <c r="D24" s="214">
        <f t="shared" si="3"/>
        <v>7.0574821600115452E-3</v>
      </c>
      <c r="E24" s="215">
        <f t="shared" si="4"/>
        <v>8.1172441364747629E-3</v>
      </c>
      <c r="F24" s="52">
        <f t="shared" si="5"/>
        <v>3.4919905774796083E-2</v>
      </c>
      <c r="H24" s="19">
        <v>5278.6789999999974</v>
      </c>
      <c r="I24" s="140">
        <v>5715.6219999999994</v>
      </c>
      <c r="J24" s="214">
        <f t="shared" si="0"/>
        <v>9.7880191106238176E-3</v>
      </c>
      <c r="K24" s="215">
        <f t="shared" si="6"/>
        <v>1.1342130108686101E-2</v>
      </c>
      <c r="L24" s="52">
        <f t="shared" si="7"/>
        <v>8.2775065504078246E-2</v>
      </c>
      <c r="N24" s="40">
        <f t="shared" si="1"/>
        <v>3.696377903573218</v>
      </c>
      <c r="O24" s="143">
        <f t="shared" si="2"/>
        <v>3.8673000725335838</v>
      </c>
      <c r="P24" s="52">
        <f t="shared" si="8"/>
        <v>4.624044765421266E-2</v>
      </c>
      <c r="Q24" s="2"/>
    </row>
    <row r="25" spans="1:17" ht="20.100000000000001" customHeight="1">
      <c r="A25" s="8" t="s">
        <v>182</v>
      </c>
      <c r="B25" s="19">
        <v>24433.62</v>
      </c>
      <c r="C25" s="140">
        <v>20298.870000000003</v>
      </c>
      <c r="D25" s="214">
        <f t="shared" si="3"/>
        <v>1.2075043853268986E-2</v>
      </c>
      <c r="E25" s="215">
        <f t="shared" si="4"/>
        <v>1.1148715741721113E-2</v>
      </c>
      <c r="F25" s="52">
        <f t="shared" si="5"/>
        <v>-0.16922379901136206</v>
      </c>
      <c r="H25" s="19">
        <v>6099.4979999999996</v>
      </c>
      <c r="I25" s="140">
        <v>5439.3740000000016</v>
      </c>
      <c r="J25" s="214">
        <f t="shared" si="0"/>
        <v>1.1310027184682339E-2</v>
      </c>
      <c r="K25" s="215">
        <f t="shared" si="6"/>
        <v>1.0793941169973169E-2</v>
      </c>
      <c r="L25" s="52">
        <f t="shared" si="7"/>
        <v>-0.10822595564421826</v>
      </c>
      <c r="N25" s="40">
        <f t="shared" si="1"/>
        <v>2.4963546130290966</v>
      </c>
      <c r="O25" s="143">
        <f t="shared" si="2"/>
        <v>2.6796437437157836</v>
      </c>
      <c r="P25" s="52">
        <f t="shared" si="8"/>
        <v>7.3422713956605143E-2</v>
      </c>
      <c r="Q25" s="2"/>
    </row>
    <row r="26" spans="1:17" ht="20.100000000000001" customHeight="1">
      <c r="A26" s="8" t="s">
        <v>183</v>
      </c>
      <c r="B26" s="19">
        <v>27855.380000000012</v>
      </c>
      <c r="C26" s="140">
        <v>26103.07</v>
      </c>
      <c r="D26" s="214">
        <f t="shared" si="3"/>
        <v>1.3766070481961821E-2</v>
      </c>
      <c r="E26" s="215">
        <f t="shared" si="4"/>
        <v>1.4336547178057109E-2</v>
      </c>
      <c r="F26" s="52">
        <f t="shared" si="5"/>
        <v>-6.2907416807812769E-2</v>
      </c>
      <c r="H26" s="19">
        <v>6176.0340000000015</v>
      </c>
      <c r="I26" s="140">
        <v>5423.797999999998</v>
      </c>
      <c r="J26" s="214">
        <f t="shared" si="0"/>
        <v>1.1451944476991782E-2</v>
      </c>
      <c r="K26" s="215">
        <f t="shared" si="6"/>
        <v>1.0763032019827666E-2</v>
      </c>
      <c r="L26" s="52">
        <f t="shared" si="7"/>
        <v>-0.12179919993963818</v>
      </c>
      <c r="N26" s="40">
        <f t="shared" si="1"/>
        <v>2.217178153735472</v>
      </c>
      <c r="O26" s="143">
        <f t="shared" si="2"/>
        <v>2.077839120072849</v>
      </c>
      <c r="P26" s="52">
        <f t="shared" si="8"/>
        <v>-6.2845213149816795E-2</v>
      </c>
      <c r="Q26" s="2"/>
    </row>
    <row r="27" spans="1:17" ht="20.100000000000001" customHeight="1">
      <c r="A27" s="8" t="s">
        <v>184</v>
      </c>
      <c r="B27" s="19">
        <v>12522.87</v>
      </c>
      <c r="C27" s="140">
        <v>14118.370000000006</v>
      </c>
      <c r="D27" s="214">
        <f t="shared" si="3"/>
        <v>6.1887761379110662E-3</v>
      </c>
      <c r="E27" s="215">
        <f t="shared" si="4"/>
        <v>7.754209661249279E-3</v>
      </c>
      <c r="F27" s="52">
        <f t="shared" si="5"/>
        <v>0.12740689634245228</v>
      </c>
      <c r="H27" s="19">
        <v>4920.0169999999989</v>
      </c>
      <c r="I27" s="140">
        <v>4906.2919999999995</v>
      </c>
      <c r="J27" s="214">
        <f t="shared" si="0"/>
        <v>9.1229681555923519E-3</v>
      </c>
      <c r="K27" s="215">
        <f t="shared" si="6"/>
        <v>9.7360886033411153E-3</v>
      </c>
      <c r="L27" s="52">
        <f t="shared" si="7"/>
        <v>-2.7896245073948845E-3</v>
      </c>
      <c r="N27" s="40">
        <f t="shared" si="1"/>
        <v>3.9288254210097193</v>
      </c>
      <c r="O27" s="143">
        <f t="shared" si="2"/>
        <v>3.4751122119621436</v>
      </c>
      <c r="P27" s="52">
        <f t="shared" si="8"/>
        <v>-0.11548316874079127</v>
      </c>
      <c r="Q27" s="2"/>
    </row>
    <row r="28" spans="1:17" ht="20.100000000000001" customHeight="1">
      <c r="A28" s="8" t="s">
        <v>204</v>
      </c>
      <c r="B28" s="19">
        <v>53446.939999999981</v>
      </c>
      <c r="C28" s="140">
        <v>45083.260000000009</v>
      </c>
      <c r="D28" s="214">
        <f t="shared" si="3"/>
        <v>2.6413365859133276E-2</v>
      </c>
      <c r="E28" s="215">
        <f t="shared" si="4"/>
        <v>2.4761006423022848E-2</v>
      </c>
      <c r="F28" s="52">
        <f t="shared" si="5"/>
        <v>-0.15648566597077351</v>
      </c>
      <c r="H28" s="19">
        <v>4233.5800000000017</v>
      </c>
      <c r="I28" s="140">
        <v>3962.0519999999997</v>
      </c>
      <c r="J28" s="214">
        <f t="shared" si="0"/>
        <v>7.8501386324788501E-3</v>
      </c>
      <c r="K28" s="215">
        <f t="shared" si="6"/>
        <v>7.8623305182498049E-3</v>
      </c>
      <c r="L28" s="52">
        <f t="shared" si="7"/>
        <v>-6.4136735339831052E-2</v>
      </c>
      <c r="N28" s="40">
        <f t="shared" si="1"/>
        <v>0.79210895890391542</v>
      </c>
      <c r="O28" s="143">
        <f t="shared" si="2"/>
        <v>0.87882996926131762</v>
      </c>
      <c r="P28" s="52">
        <f t="shared" si="8"/>
        <v>0.10948116339626157</v>
      </c>
      <c r="Q28" s="2"/>
    </row>
    <row r="29" spans="1:17" ht="20.100000000000001" customHeight="1">
      <c r="A29" s="8" t="s">
        <v>205</v>
      </c>
      <c r="B29" s="19">
        <v>25524.530000000002</v>
      </c>
      <c r="C29" s="140">
        <v>30383.100000000006</v>
      </c>
      <c r="D29" s="214">
        <f t="shared" si="3"/>
        <v>1.2614169291495891E-2</v>
      </c>
      <c r="E29" s="215">
        <f t="shared" si="4"/>
        <v>1.6687261175242107E-2</v>
      </c>
      <c r="F29" s="52">
        <f t="shared" si="5"/>
        <v>0.1903490485427157</v>
      </c>
      <c r="H29" s="19">
        <v>2818.1899999999982</v>
      </c>
      <c r="I29" s="140">
        <v>3522.8300000000004</v>
      </c>
      <c r="J29" s="214">
        <f t="shared" si="0"/>
        <v>5.2256440631015706E-3</v>
      </c>
      <c r="K29" s="215">
        <f t="shared" si="6"/>
        <v>6.9907345536116047E-3</v>
      </c>
      <c r="L29" s="52">
        <f t="shared" si="7"/>
        <v>0.25003282248535497</v>
      </c>
      <c r="N29" s="40">
        <f t="shared" si="1"/>
        <v>1.104110438076626</v>
      </c>
      <c r="O29" s="143">
        <f t="shared" si="2"/>
        <v>1.1594702318064976</v>
      </c>
      <c r="P29" s="52">
        <f t="shared" si="8"/>
        <v>5.0139724995543908E-2</v>
      </c>
      <c r="Q29" s="2"/>
    </row>
    <row r="30" spans="1:17" ht="20.100000000000001" customHeight="1">
      <c r="A30" s="8" t="s">
        <v>186</v>
      </c>
      <c r="B30" s="19">
        <v>9350.2900000000045</v>
      </c>
      <c r="C30" s="140">
        <v>8677.9399999999969</v>
      </c>
      <c r="D30" s="214">
        <f t="shared" si="3"/>
        <v>4.6208937435706426E-3</v>
      </c>
      <c r="E30" s="215">
        <f t="shared" si="4"/>
        <v>4.7661710372898227E-3</v>
      </c>
      <c r="F30" s="52">
        <f t="shared" si="5"/>
        <v>-7.1906860642825768E-2</v>
      </c>
      <c r="H30" s="19">
        <v>3181.3669999999997</v>
      </c>
      <c r="I30" s="140">
        <v>3059.4360000000006</v>
      </c>
      <c r="J30" s="214">
        <f t="shared" si="0"/>
        <v>5.8990669813239211E-3</v>
      </c>
      <c r="K30" s="215">
        <f t="shared" si="6"/>
        <v>6.0711714615134067E-3</v>
      </c>
      <c r="L30" s="52">
        <f t="shared" si="7"/>
        <v>-3.8326606141321995E-2</v>
      </c>
      <c r="N30" s="40">
        <f t="shared" si="1"/>
        <v>3.4024260210111112</v>
      </c>
      <c r="O30" s="143">
        <f t="shared" si="2"/>
        <v>3.5255325572658966</v>
      </c>
      <c r="P30" s="52">
        <f t="shared" si="8"/>
        <v>3.6181987644863293E-2</v>
      </c>
      <c r="Q30" s="2"/>
    </row>
    <row r="31" spans="1:17" ht="20.100000000000001" customHeight="1">
      <c r="A31" s="8" t="s">
        <v>185</v>
      </c>
      <c r="B31" s="19">
        <v>18509.849999999999</v>
      </c>
      <c r="C31" s="140">
        <v>13581.750000000005</v>
      </c>
      <c r="D31" s="214">
        <f t="shared" si="3"/>
        <v>9.147529120426318E-3</v>
      </c>
      <c r="E31" s="215">
        <f t="shared" si="4"/>
        <v>7.4594827212116129E-3</v>
      </c>
      <c r="F31" s="52">
        <f t="shared" si="5"/>
        <v>-0.26624202789325646</v>
      </c>
      <c r="H31" s="19">
        <v>3964.7460000000001</v>
      </c>
      <c r="I31" s="140">
        <v>3033.6929999999993</v>
      </c>
      <c r="J31" s="214">
        <f t="shared" si="0"/>
        <v>7.3516517327098995E-3</v>
      </c>
      <c r="K31" s="215">
        <f t="shared" si="6"/>
        <v>6.0200868279620765E-3</v>
      </c>
      <c r="L31" s="52">
        <f t="shared" si="7"/>
        <v>-0.23483295020664646</v>
      </c>
      <c r="N31" s="40">
        <f t="shared" si="1"/>
        <v>2.1419654940477639</v>
      </c>
      <c r="O31" s="143">
        <f t="shared" si="2"/>
        <v>2.2336539842067467</v>
      </c>
      <c r="P31" s="52">
        <f t="shared" si="8"/>
        <v>4.2805773675520353E-2</v>
      </c>
      <c r="Q31" s="2"/>
    </row>
    <row r="32" spans="1:17" ht="20.100000000000001" customHeight="1" thickBot="1">
      <c r="A32" s="8" t="s">
        <v>17</v>
      </c>
      <c r="B32" s="19">
        <f>B33-SUM(B7:B31)</f>
        <v>167191.2899999998</v>
      </c>
      <c r="C32" s="140">
        <f>C33-SUM(C7:C31)</f>
        <v>156270.23999999953</v>
      </c>
      <c r="D32" s="214">
        <f t="shared" si="3"/>
        <v>8.2625585510235897E-2</v>
      </c>
      <c r="E32" s="215">
        <f t="shared" si="4"/>
        <v>8.5828052726606499E-2</v>
      </c>
      <c r="F32" s="52">
        <f t="shared" si="5"/>
        <v>-6.5320687459258744E-2</v>
      </c>
      <c r="H32" s="19">
        <f>H33-SUM(H7:H31)</f>
        <v>48055.197999999858</v>
      </c>
      <c r="I32" s="140">
        <f>I33-SUM(I7:I31)</f>
        <v>46978.631000000052</v>
      </c>
      <c r="J32" s="214">
        <f t="shared" si="0"/>
        <v>8.9106611026889548E-2</v>
      </c>
      <c r="K32" s="215">
        <f t="shared" si="6"/>
        <v>9.3224804777144968E-2</v>
      </c>
      <c r="L32" s="52">
        <f t="shared" si="7"/>
        <v>-2.2402716975587312E-2</v>
      </c>
      <c r="N32" s="40">
        <f t="shared" si="1"/>
        <v>2.8742644428426809</v>
      </c>
      <c r="O32" s="143">
        <f t="shared" si="2"/>
        <v>3.0062429673109987</v>
      </c>
      <c r="P32" s="52">
        <f t="shared" si="8"/>
        <v>4.591732148966416E-2</v>
      </c>
      <c r="Q32" s="2"/>
    </row>
    <row r="33" spans="1:17" ht="26.25" customHeight="1" thickBot="1">
      <c r="A33" s="35" t="s">
        <v>18</v>
      </c>
      <c r="B33" s="36">
        <v>2023480.8499999999</v>
      </c>
      <c r="C33" s="148">
        <v>1820736.1699999995</v>
      </c>
      <c r="D33" s="251">
        <f>SUM(D7:D32)</f>
        <v>0.99999999999999967</v>
      </c>
      <c r="E33" s="252">
        <f>SUM(E7:E32)</f>
        <v>0.99999999999999989</v>
      </c>
      <c r="F33" s="57">
        <f t="shared" si="5"/>
        <v>-0.10019599641874566</v>
      </c>
      <c r="G33" s="56"/>
      <c r="H33" s="36">
        <v>539300.02999999991</v>
      </c>
      <c r="I33" s="148">
        <v>503928.44600000011</v>
      </c>
      <c r="J33" s="251">
        <f>SUM(J7:J32)</f>
        <v>0.99999999999999967</v>
      </c>
      <c r="K33" s="252">
        <f>SUM(K7:K32)</f>
        <v>0.99999999999999978</v>
      </c>
      <c r="L33" s="57">
        <f t="shared" si="7"/>
        <v>-6.5587951107660428E-2</v>
      </c>
      <c r="M33" s="56"/>
      <c r="N33" s="37">
        <f t="shared" si="1"/>
        <v>2.6652094582461698</v>
      </c>
      <c r="O33" s="150">
        <f t="shared" si="2"/>
        <v>2.7677181038261041</v>
      </c>
      <c r="P33" s="57">
        <f t="shared" si="8"/>
        <v>3.8461759642482142E-2</v>
      </c>
      <c r="Q33" s="2"/>
    </row>
    <row r="35" spans="1:17" ht="15.75" thickBot="1">
      <c r="L35" s="10"/>
    </row>
    <row r="36" spans="1:17">
      <c r="A36" s="492" t="s">
        <v>2</v>
      </c>
      <c r="B36" s="485" t="s">
        <v>1</v>
      </c>
      <c r="C36" s="478"/>
      <c r="D36" s="485" t="s">
        <v>100</v>
      </c>
      <c r="E36" s="478"/>
      <c r="F36" s="130" t="s">
        <v>0</v>
      </c>
      <c r="H36" s="495" t="s">
        <v>19</v>
      </c>
      <c r="I36" s="496"/>
      <c r="J36" s="485" t="s">
        <v>100</v>
      </c>
      <c r="K36" s="478"/>
      <c r="L36" s="130" t="s">
        <v>0</v>
      </c>
      <c r="N36" s="477" t="s">
        <v>22</v>
      </c>
      <c r="O36" s="478"/>
      <c r="P36" s="130" t="s">
        <v>0</v>
      </c>
    </row>
    <row r="37" spans="1:17">
      <c r="A37" s="493"/>
      <c r="B37" s="486" t="str">
        <f>B5</f>
        <v>jan-jul</v>
      </c>
      <c r="C37" s="480"/>
      <c r="D37" s="486" t="str">
        <f>B37</f>
        <v>jan-jul</v>
      </c>
      <c r="E37" s="480"/>
      <c r="F37" s="131" t="str">
        <f>F5</f>
        <v>2026 / 2025</v>
      </c>
      <c r="H37" s="475" t="str">
        <f>B37</f>
        <v>jan-jul</v>
      </c>
      <c r="I37" s="480"/>
      <c r="J37" s="486" t="str">
        <f>H37</f>
        <v>jan-jul</v>
      </c>
      <c r="K37" s="480"/>
      <c r="L37" s="131" t="str">
        <f>F37</f>
        <v>2026 / 2025</v>
      </c>
      <c r="N37" s="475" t="str">
        <f>B37</f>
        <v>jan-jul</v>
      </c>
      <c r="O37" s="476"/>
      <c r="P37" s="131" t="str">
        <f>L37</f>
        <v>2026 / 2025</v>
      </c>
    </row>
    <row r="38" spans="1:17" ht="19.5" customHeight="1" thickBot="1">
      <c r="A38" s="494"/>
      <c r="B38" s="99">
        <f>B6</f>
        <v>2025</v>
      </c>
      <c r="C38" s="134">
        <f>C6</f>
        <v>2026</v>
      </c>
      <c r="D38" s="99">
        <f>B38</f>
        <v>2025</v>
      </c>
      <c r="E38" s="134">
        <f>C38</f>
        <v>2026</v>
      </c>
      <c r="F38" s="131" t="str">
        <f>F6</f>
        <v>HL</v>
      </c>
      <c r="H38" s="25">
        <f>B38</f>
        <v>2025</v>
      </c>
      <c r="I38" s="134">
        <f>C38</f>
        <v>2026</v>
      </c>
      <c r="J38" s="99">
        <f>B38</f>
        <v>2025</v>
      </c>
      <c r="K38" s="134">
        <f>C38</f>
        <v>2026</v>
      </c>
      <c r="L38" s="260">
        <f>L6</f>
        <v>1000</v>
      </c>
      <c r="N38" s="25">
        <f>B38</f>
        <v>2025</v>
      </c>
      <c r="O38" s="134">
        <f>C38</f>
        <v>2026</v>
      </c>
      <c r="P38" s="132"/>
    </row>
    <row r="39" spans="1:17" ht="20.100000000000001" customHeight="1">
      <c r="A39" s="38" t="s">
        <v>165</v>
      </c>
      <c r="B39" s="19">
        <v>184640.03000000006</v>
      </c>
      <c r="C39" s="147">
        <v>170212.51999999981</v>
      </c>
      <c r="D39" s="247">
        <f>B39/$B$62</f>
        <v>0.2017465210094318</v>
      </c>
      <c r="E39" s="246">
        <f>C39/$C$62</f>
        <v>0.22998402498756104</v>
      </c>
      <c r="F39" s="52">
        <f>(C39-B39)/B39</f>
        <v>-7.8138581324971826E-2</v>
      </c>
      <c r="H39" s="39">
        <v>58505.392999999989</v>
      </c>
      <c r="I39" s="147">
        <v>54514.034999999989</v>
      </c>
      <c r="J39" s="250">
        <f>H39/$H$62</f>
        <v>0.25049786249539596</v>
      </c>
      <c r="K39" s="246">
        <f>I39/$I$62</f>
        <v>0.25621584100396466</v>
      </c>
      <c r="L39" s="52">
        <f>(I39-H39)/H39</f>
        <v>-6.8222052623422264E-2</v>
      </c>
      <c r="N39" s="40">
        <f t="shared" ref="N39:N62" si="9">(H39/B39)*10</f>
        <v>3.1686191233829399</v>
      </c>
      <c r="O39" s="149">
        <f t="shared" ref="O39:O62" si="10">(I39/C39)*10</f>
        <v>3.2027041841575485</v>
      </c>
      <c r="P39" s="52">
        <f>(O39-N39)/N39</f>
        <v>1.0757070966048476E-2</v>
      </c>
    </row>
    <row r="40" spans="1:17" ht="20.100000000000001" customHeight="1">
      <c r="A40" s="38" t="s">
        <v>170</v>
      </c>
      <c r="B40" s="19">
        <v>82443.92999999992</v>
      </c>
      <c r="C40" s="140">
        <v>83889.629999999976</v>
      </c>
      <c r="D40" s="247">
        <f t="shared" ref="D40:D61" si="11">B40/$B$62</f>
        <v>9.0082178040401653E-2</v>
      </c>
      <c r="E40" s="215">
        <f t="shared" ref="E40:E61" si="12">C40/$C$62</f>
        <v>0.11334815301552004</v>
      </c>
      <c r="F40" s="52">
        <f t="shared" ref="F40:F62" si="13">(C40-B40)/B40</f>
        <v>1.7535554163903355E-2</v>
      </c>
      <c r="H40" s="19">
        <v>27731.274999999994</v>
      </c>
      <c r="I40" s="140">
        <v>27048.134000000009</v>
      </c>
      <c r="J40" s="247">
        <f t="shared" ref="J40:J62" si="14">H40/$H$62</f>
        <v>0.11873478248017258</v>
      </c>
      <c r="K40" s="215">
        <f t="shared" ref="K40:K62" si="15">I40/$I$62</f>
        <v>0.12712616852518685</v>
      </c>
      <c r="L40" s="52">
        <f t="shared" ref="L40:L62" si="16">(I40-H40)/H40</f>
        <v>-2.4634316308932251E-2</v>
      </c>
      <c r="N40" s="40">
        <f t="shared" si="9"/>
        <v>3.3636527273748378</v>
      </c>
      <c r="O40" s="143">
        <f t="shared" si="10"/>
        <v>3.224252389717301</v>
      </c>
      <c r="P40" s="52">
        <f t="shared" ref="P40:P62" si="17">(O40-N40)/N40</f>
        <v>-4.1443142011372787E-2</v>
      </c>
    </row>
    <row r="41" spans="1:17" ht="20.100000000000001" customHeight="1">
      <c r="A41" s="38" t="s">
        <v>172</v>
      </c>
      <c r="B41" s="19">
        <v>124956.26999999997</v>
      </c>
      <c r="C41" s="140">
        <v>103990.26000000004</v>
      </c>
      <c r="D41" s="247">
        <f t="shared" si="11"/>
        <v>0.13653319245461137</v>
      </c>
      <c r="E41" s="215">
        <f t="shared" si="12"/>
        <v>0.14050728203955271</v>
      </c>
      <c r="F41" s="52">
        <f t="shared" si="13"/>
        <v>-0.16778677852659926</v>
      </c>
      <c r="H41" s="19">
        <v>27283.480999999982</v>
      </c>
      <c r="I41" s="140">
        <v>24789.490999999987</v>
      </c>
      <c r="J41" s="247">
        <f t="shared" si="14"/>
        <v>0.1168174987207375</v>
      </c>
      <c r="K41" s="215">
        <f t="shared" si="15"/>
        <v>0.11651055154191413</v>
      </c>
      <c r="L41" s="52">
        <f t="shared" si="16"/>
        <v>-9.1410256631109355E-2</v>
      </c>
      <c r="N41" s="40">
        <f t="shared" si="9"/>
        <v>2.1834423354666384</v>
      </c>
      <c r="O41" s="143">
        <f t="shared" si="10"/>
        <v>2.3838281585217671</v>
      </c>
      <c r="P41" s="52">
        <f t="shared" si="17"/>
        <v>9.1775184441636709E-2</v>
      </c>
    </row>
    <row r="42" spans="1:17" ht="20.100000000000001" customHeight="1">
      <c r="A42" s="38" t="s">
        <v>173</v>
      </c>
      <c r="B42" s="19">
        <v>94727.489999999947</v>
      </c>
      <c r="C42" s="140">
        <v>95616.609999999957</v>
      </c>
      <c r="D42" s="247">
        <f t="shared" si="11"/>
        <v>0.10350378274665425</v>
      </c>
      <c r="E42" s="215">
        <f t="shared" si="12"/>
        <v>0.12919315702197401</v>
      </c>
      <c r="F42" s="52">
        <f t="shared" si="13"/>
        <v>9.3860821182954433E-3</v>
      </c>
      <c r="H42" s="19">
        <v>22512.137999999992</v>
      </c>
      <c r="I42" s="140">
        <v>21748.886999999992</v>
      </c>
      <c r="J42" s="247">
        <f t="shared" si="14"/>
        <v>9.638842096490792E-2</v>
      </c>
      <c r="K42" s="215">
        <f t="shared" si="15"/>
        <v>0.10221971963009513</v>
      </c>
      <c r="L42" s="52">
        <f t="shared" si="16"/>
        <v>-3.3903976601422775E-2</v>
      </c>
      <c r="N42" s="40">
        <f t="shared" si="9"/>
        <v>2.376515835054851</v>
      </c>
      <c r="O42" s="143">
        <f t="shared" si="10"/>
        <v>2.2745929812822272</v>
      </c>
      <c r="P42" s="52">
        <f t="shared" si="17"/>
        <v>-4.2887513000842828E-2</v>
      </c>
    </row>
    <row r="43" spans="1:17" ht="20.100000000000001" customHeight="1">
      <c r="A43" s="38" t="s">
        <v>174</v>
      </c>
      <c r="B43" s="19">
        <v>61967.080000000016</v>
      </c>
      <c r="C43" s="140">
        <v>56690.759999999995</v>
      </c>
      <c r="D43" s="247">
        <f t="shared" si="11"/>
        <v>6.7708193110200099E-2</v>
      </c>
      <c r="E43" s="215">
        <f t="shared" si="12"/>
        <v>7.6598179525241963E-2</v>
      </c>
      <c r="F43" s="52">
        <f t="shared" si="13"/>
        <v>-8.5147145871647012E-2</v>
      </c>
      <c r="H43" s="19">
        <v>21742.585999999996</v>
      </c>
      <c r="I43" s="140">
        <v>19953.471999999998</v>
      </c>
      <c r="J43" s="247">
        <f t="shared" si="14"/>
        <v>9.30934917080605E-2</v>
      </c>
      <c r="K43" s="215">
        <f t="shared" si="15"/>
        <v>9.3781273197426337E-2</v>
      </c>
      <c r="L43" s="52">
        <f t="shared" si="16"/>
        <v>-8.2286164120495969E-2</v>
      </c>
      <c r="N43" s="40">
        <f t="shared" si="9"/>
        <v>3.5087317330427688</v>
      </c>
      <c r="O43" s="143">
        <f t="shared" si="10"/>
        <v>3.5197044456627502</v>
      </c>
      <c r="P43" s="52">
        <f t="shared" si="17"/>
        <v>3.1272589228319046E-3</v>
      </c>
    </row>
    <row r="44" spans="1:17" ht="20.100000000000001" customHeight="1">
      <c r="A44" s="38" t="s">
        <v>177</v>
      </c>
      <c r="B44" s="19">
        <v>57868.839999999975</v>
      </c>
      <c r="C44" s="140">
        <v>58744.950000000019</v>
      </c>
      <c r="D44" s="247">
        <f t="shared" si="11"/>
        <v>6.3230260224998003E-2</v>
      </c>
      <c r="E44" s="215">
        <f t="shared" si="12"/>
        <v>7.9373714981089777E-2</v>
      </c>
      <c r="F44" s="52">
        <f t="shared" si="13"/>
        <v>1.5139581163196716E-2</v>
      </c>
      <c r="H44" s="19">
        <v>13949.205999999998</v>
      </c>
      <c r="I44" s="140">
        <v>14117.362999999998</v>
      </c>
      <c r="J44" s="247">
        <f t="shared" si="14"/>
        <v>5.972519980351132E-2</v>
      </c>
      <c r="K44" s="215">
        <f t="shared" si="15"/>
        <v>6.6351574118541284E-2</v>
      </c>
      <c r="L44" s="52">
        <f t="shared" si="16"/>
        <v>1.2054951371425676E-2</v>
      </c>
      <c r="N44" s="40">
        <f t="shared" si="9"/>
        <v>2.4104865416344969</v>
      </c>
      <c r="O44" s="143">
        <f t="shared" si="10"/>
        <v>2.403161973922864</v>
      </c>
      <c r="P44" s="52">
        <f t="shared" si="17"/>
        <v>-3.0386262628399898E-3</v>
      </c>
    </row>
    <row r="45" spans="1:17" ht="20.100000000000001" customHeight="1">
      <c r="A45" s="38" t="s">
        <v>178</v>
      </c>
      <c r="B45" s="19">
        <v>168336.92999999991</v>
      </c>
      <c r="C45" s="140">
        <v>51214.609999999979</v>
      </c>
      <c r="D45" s="247">
        <f t="shared" si="11"/>
        <v>0.18393297479917123</v>
      </c>
      <c r="E45" s="215">
        <f t="shared" si="12"/>
        <v>6.9199035100168907E-2</v>
      </c>
      <c r="F45" s="52">
        <f t="shared" si="13"/>
        <v>-0.69576129254584829</v>
      </c>
      <c r="H45" s="19">
        <v>20362.873000000018</v>
      </c>
      <c r="I45" s="140">
        <v>13108.005000000005</v>
      </c>
      <c r="J45" s="247">
        <f t="shared" si="14"/>
        <v>8.7186084892468221E-2</v>
      </c>
      <c r="K45" s="215">
        <f t="shared" si="15"/>
        <v>6.1607593805139825E-2</v>
      </c>
      <c r="L45" s="52">
        <f t="shared" si="16"/>
        <v>-0.35627919498393018</v>
      </c>
      <c r="N45" s="40">
        <f t="shared" si="9"/>
        <v>1.2096497779780129</v>
      </c>
      <c r="O45" s="143">
        <f t="shared" si="10"/>
        <v>2.5594268901003074</v>
      </c>
      <c r="P45" s="52">
        <f t="shared" si="17"/>
        <v>1.1158412432220763</v>
      </c>
    </row>
    <row r="46" spans="1:17" ht="20.100000000000001" customHeight="1">
      <c r="A46" s="38" t="s">
        <v>179</v>
      </c>
      <c r="B46" s="19">
        <v>24168.119999999992</v>
      </c>
      <c r="C46" s="140">
        <v>20489.55</v>
      </c>
      <c r="D46" s="247">
        <f t="shared" si="11"/>
        <v>2.6407242943680555E-2</v>
      </c>
      <c r="E46" s="215">
        <f t="shared" si="12"/>
        <v>2.7684621431983299E-2</v>
      </c>
      <c r="F46" s="52">
        <f t="shared" si="13"/>
        <v>-0.15220753620885669</v>
      </c>
      <c r="H46" s="19">
        <v>8560.7610000000077</v>
      </c>
      <c r="I46" s="140">
        <v>8172.1570000000029</v>
      </c>
      <c r="J46" s="247">
        <f t="shared" si="14"/>
        <v>3.6653925764312888E-2</v>
      </c>
      <c r="K46" s="215">
        <f t="shared" si="15"/>
        <v>3.8409119386804483E-2</v>
      </c>
      <c r="L46" s="52">
        <f t="shared" si="16"/>
        <v>-4.5393627973027685E-2</v>
      </c>
      <c r="N46" s="40">
        <f t="shared" si="9"/>
        <v>3.5421708432430865</v>
      </c>
      <c r="O46" s="143">
        <f t="shared" si="10"/>
        <v>3.9884511860924245</v>
      </c>
      <c r="P46" s="52">
        <f t="shared" si="17"/>
        <v>0.12599063190321433</v>
      </c>
    </row>
    <row r="47" spans="1:17" ht="20.100000000000001" customHeight="1">
      <c r="A47" s="38" t="s">
        <v>203</v>
      </c>
      <c r="B47" s="19">
        <v>14280.679999999997</v>
      </c>
      <c r="C47" s="140">
        <v>14779.360000000011</v>
      </c>
      <c r="D47" s="247">
        <f t="shared" si="11"/>
        <v>1.5603753463693495E-2</v>
      </c>
      <c r="E47" s="215">
        <f t="shared" si="12"/>
        <v>1.9969251965367567E-2</v>
      </c>
      <c r="F47" s="52">
        <f t="shared" si="13"/>
        <v>3.4919905774796083E-2</v>
      </c>
      <c r="H47" s="19">
        <v>5278.6789999999974</v>
      </c>
      <c r="I47" s="140">
        <v>5715.6219999999994</v>
      </c>
      <c r="J47" s="247">
        <f t="shared" si="14"/>
        <v>2.2601297735053823E-2</v>
      </c>
      <c r="K47" s="215">
        <f t="shared" si="15"/>
        <v>2.6863410451836166E-2</v>
      </c>
      <c r="L47" s="52">
        <f t="shared" si="16"/>
        <v>8.2775065504078246E-2</v>
      </c>
      <c r="N47" s="40">
        <f t="shared" si="9"/>
        <v>3.696377903573218</v>
      </c>
      <c r="O47" s="143">
        <f t="shared" si="10"/>
        <v>3.8673000725335838</v>
      </c>
      <c r="P47" s="52">
        <f t="shared" si="17"/>
        <v>4.624044765421266E-2</v>
      </c>
    </row>
    <row r="48" spans="1:17" ht="20.100000000000001" customHeight="1">
      <c r="A48" s="38" t="s">
        <v>182</v>
      </c>
      <c r="B48" s="19">
        <v>24433.62</v>
      </c>
      <c r="C48" s="140">
        <v>20298.870000000003</v>
      </c>
      <c r="D48" s="247">
        <f t="shared" si="11"/>
        <v>2.6697340932334508E-2</v>
      </c>
      <c r="E48" s="215">
        <f t="shared" si="12"/>
        <v>2.7426982605623009E-2</v>
      </c>
      <c r="F48" s="52">
        <f t="shared" si="13"/>
        <v>-0.16922379901136206</v>
      </c>
      <c r="H48" s="19">
        <v>6099.4979999999996</v>
      </c>
      <c r="I48" s="140">
        <v>5439.3740000000016</v>
      </c>
      <c r="J48" s="247">
        <f t="shared" si="14"/>
        <v>2.6115732805947357E-2</v>
      </c>
      <c r="K48" s="215">
        <f t="shared" si="15"/>
        <v>2.5565045477648096E-2</v>
      </c>
      <c r="L48" s="52">
        <f t="shared" si="16"/>
        <v>-0.10822595564421826</v>
      </c>
      <c r="N48" s="40">
        <f t="shared" si="9"/>
        <v>2.4963546130290966</v>
      </c>
      <c r="O48" s="143">
        <f t="shared" si="10"/>
        <v>2.6796437437157836</v>
      </c>
      <c r="P48" s="52">
        <f t="shared" si="17"/>
        <v>7.3422713956605143E-2</v>
      </c>
    </row>
    <row r="49" spans="1:16" ht="20.100000000000001" customHeight="1">
      <c r="A49" s="38" t="s">
        <v>183</v>
      </c>
      <c r="B49" s="19">
        <v>27855.380000000012</v>
      </c>
      <c r="C49" s="140">
        <v>26103.07</v>
      </c>
      <c r="D49" s="247">
        <f t="shared" si="11"/>
        <v>3.0436119439515401E-2</v>
      </c>
      <c r="E49" s="215">
        <f t="shared" si="12"/>
        <v>3.5269374445146932E-2</v>
      </c>
      <c r="F49" s="52">
        <f t="shared" si="13"/>
        <v>-6.2907416807812769E-2</v>
      </c>
      <c r="H49" s="19">
        <v>6176.0340000000015</v>
      </c>
      <c r="I49" s="140">
        <v>5423.797999999998</v>
      </c>
      <c r="J49" s="247">
        <f t="shared" si="14"/>
        <v>2.6443430876515791E-2</v>
      </c>
      <c r="K49" s="215">
        <f t="shared" si="15"/>
        <v>2.5491838312933932E-2</v>
      </c>
      <c r="L49" s="52">
        <f t="shared" si="16"/>
        <v>-0.12179919993963818</v>
      </c>
      <c r="N49" s="40">
        <f t="shared" si="9"/>
        <v>2.217178153735472</v>
      </c>
      <c r="O49" s="143">
        <f t="shared" si="10"/>
        <v>2.077839120072849</v>
      </c>
      <c r="P49" s="52">
        <f t="shared" si="17"/>
        <v>-6.2845213149816795E-2</v>
      </c>
    </row>
    <row r="50" spans="1:16" ht="20.100000000000001" customHeight="1">
      <c r="A50" s="38" t="s">
        <v>186</v>
      </c>
      <c r="B50" s="19">
        <v>9350.2900000000045</v>
      </c>
      <c r="C50" s="140">
        <v>8677.9399999999969</v>
      </c>
      <c r="D50" s="247">
        <f t="shared" si="11"/>
        <v>1.0216573718761205E-2</v>
      </c>
      <c r="E50" s="215">
        <f t="shared" si="12"/>
        <v>1.1725268915591855E-2</v>
      </c>
      <c r="F50" s="52">
        <f t="shared" si="13"/>
        <v>-7.1906860642825768E-2</v>
      </c>
      <c r="H50" s="19">
        <v>3181.3669999999997</v>
      </c>
      <c r="I50" s="140">
        <v>3059.4360000000006</v>
      </c>
      <c r="J50" s="247">
        <f t="shared" si="14"/>
        <v>1.3621404668000272E-2</v>
      </c>
      <c r="K50" s="215">
        <f t="shared" si="15"/>
        <v>1.4379342269157033E-2</v>
      </c>
      <c r="L50" s="52">
        <f t="shared" si="16"/>
        <v>-3.8326606141321995E-2</v>
      </c>
      <c r="N50" s="40">
        <f t="shared" si="9"/>
        <v>3.4024260210111112</v>
      </c>
      <c r="O50" s="143">
        <f t="shared" si="10"/>
        <v>3.5255325572658966</v>
      </c>
      <c r="P50" s="52">
        <f t="shared" si="17"/>
        <v>3.6181987644863293E-2</v>
      </c>
    </row>
    <row r="51" spans="1:16" ht="20.100000000000001" customHeight="1">
      <c r="A51" s="38" t="s">
        <v>206</v>
      </c>
      <c r="B51" s="19">
        <v>12416.639999999998</v>
      </c>
      <c r="C51" s="140">
        <v>7881.3099999999995</v>
      </c>
      <c r="D51" s="247">
        <f t="shared" si="11"/>
        <v>1.3567014274350746E-2</v>
      </c>
      <c r="E51" s="215">
        <f t="shared" si="12"/>
        <v>1.0648895839005947E-2</v>
      </c>
      <c r="F51" s="52">
        <f t="shared" si="13"/>
        <v>-0.36526226096592951</v>
      </c>
      <c r="H51" s="19">
        <v>3272.7769999999991</v>
      </c>
      <c r="I51" s="140">
        <v>2080.1069999999995</v>
      </c>
      <c r="J51" s="247">
        <f t="shared" si="14"/>
        <v>1.4012787554885657E-2</v>
      </c>
      <c r="K51" s="215">
        <f t="shared" si="15"/>
        <v>9.7764981877278747E-3</v>
      </c>
      <c r="L51" s="52">
        <f t="shared" si="16"/>
        <v>-0.36442140726361738</v>
      </c>
      <c r="N51" s="40">
        <f t="shared" si="9"/>
        <v>2.6357992178238234</v>
      </c>
      <c r="O51" s="143">
        <f t="shared" si="10"/>
        <v>2.6392909300611187</v>
      </c>
      <c r="P51" s="52">
        <f t="shared" si="17"/>
        <v>1.324726183118801E-3</v>
      </c>
    </row>
    <row r="52" spans="1:16" ht="20.100000000000001" customHeight="1">
      <c r="A52" s="38" t="s">
        <v>207</v>
      </c>
      <c r="B52" s="19">
        <v>8854.3100000000049</v>
      </c>
      <c r="C52" s="140">
        <v>5468.4600000000009</v>
      </c>
      <c r="D52" s="247">
        <f t="shared" si="11"/>
        <v>9.6746422671130546E-3</v>
      </c>
      <c r="E52" s="215">
        <f t="shared" si="12"/>
        <v>7.3887540192900001E-3</v>
      </c>
      <c r="F52" s="52">
        <f t="shared" si="13"/>
        <v>-0.3823956920415032</v>
      </c>
      <c r="H52" s="19">
        <v>2849.7779999999993</v>
      </c>
      <c r="I52" s="140">
        <v>1765.4929999999999</v>
      </c>
      <c r="J52" s="247">
        <f t="shared" si="14"/>
        <v>1.2201666564079049E-2</v>
      </c>
      <c r="K52" s="215">
        <f t="shared" si="15"/>
        <v>8.2978131004540871E-3</v>
      </c>
      <c r="L52" s="52">
        <f t="shared" si="16"/>
        <v>-0.3804805146225424</v>
      </c>
      <c r="N52" s="40">
        <f t="shared" ref="N52" si="18">(H52/B52)*10</f>
        <v>3.2185206978296419</v>
      </c>
      <c r="O52" s="143">
        <f t="shared" ref="O52" si="19">(I52/C52)*10</f>
        <v>3.2285012599525271</v>
      </c>
      <c r="P52" s="52">
        <f t="shared" ref="P52" si="20">(O52-N52)/N52</f>
        <v>3.1009780765478565E-3</v>
      </c>
    </row>
    <row r="53" spans="1:16" ht="20.100000000000001" customHeight="1">
      <c r="A53" s="38" t="s">
        <v>208</v>
      </c>
      <c r="B53" s="19">
        <v>2505.6999999999994</v>
      </c>
      <c r="C53" s="140">
        <v>3268.6900000000005</v>
      </c>
      <c r="D53" s="247">
        <f t="shared" si="11"/>
        <v>2.7378475712624881E-3</v>
      </c>
      <c r="E53" s="215">
        <f t="shared" si="12"/>
        <v>4.4165169673569945E-3</v>
      </c>
      <c r="F53" s="52">
        <f t="shared" si="13"/>
        <v>0.30450173604182518</v>
      </c>
      <c r="H53" s="19">
        <v>1227.7310000000002</v>
      </c>
      <c r="I53" s="140">
        <v>1449.18</v>
      </c>
      <c r="J53" s="247">
        <f t="shared" si="14"/>
        <v>5.2566776402875387E-3</v>
      </c>
      <c r="K53" s="215">
        <f t="shared" si="15"/>
        <v>6.811142717029213E-3</v>
      </c>
      <c r="L53" s="52">
        <f t="shared" si="16"/>
        <v>0.18037257347089861</v>
      </c>
      <c r="N53" s="40">
        <f t="shared" si="9"/>
        <v>4.8997525641537312</v>
      </c>
      <c r="O53" s="143">
        <f t="shared" si="10"/>
        <v>4.4335192385940543</v>
      </c>
      <c r="P53" s="52">
        <f t="shared" si="17"/>
        <v>-9.515446330302664E-2</v>
      </c>
    </row>
    <row r="54" spans="1:16" ht="20.100000000000001" customHeight="1">
      <c r="A54" s="38" t="s">
        <v>209</v>
      </c>
      <c r="B54" s="19">
        <v>1912.9699999999996</v>
      </c>
      <c r="C54" s="140">
        <v>2641.2300000000005</v>
      </c>
      <c r="D54" s="247">
        <f t="shared" si="11"/>
        <v>2.0902024457828162E-3</v>
      </c>
      <c r="E54" s="215">
        <f t="shared" si="12"/>
        <v>3.5687193064170403E-3</v>
      </c>
      <c r="F54" s="52">
        <f t="shared" si="13"/>
        <v>0.38069598582309239</v>
      </c>
      <c r="H54" s="19">
        <v>841.67399999999964</v>
      </c>
      <c r="I54" s="140">
        <v>1177.9029999999993</v>
      </c>
      <c r="J54" s="247">
        <f t="shared" si="14"/>
        <v>3.6037282566061873E-3</v>
      </c>
      <c r="K54" s="215">
        <f t="shared" si="15"/>
        <v>5.5361414315798288E-3</v>
      </c>
      <c r="L54" s="52">
        <f t="shared" si="16"/>
        <v>0.39947651941250395</v>
      </c>
      <c r="N54" s="40">
        <f t="shared" ref="N54" si="21">(H54/B54)*10</f>
        <v>4.3998285388688787</v>
      </c>
      <c r="O54" s="143">
        <f t="shared" ref="O54" si="22">(I54/C54)*10</f>
        <v>4.4596759842951927</v>
      </c>
      <c r="P54" s="52">
        <f t="shared" ref="P54" si="23">(O54-N54)/N54</f>
        <v>1.3602222199708674E-2</v>
      </c>
    </row>
    <row r="55" spans="1:16" ht="20.100000000000001" customHeight="1">
      <c r="A55" s="38" t="s">
        <v>210</v>
      </c>
      <c r="B55" s="19">
        <v>1761.4599999999996</v>
      </c>
      <c r="C55" s="140">
        <v>2911.0900000000006</v>
      </c>
      <c r="D55" s="247">
        <f t="shared" si="11"/>
        <v>1.9246553788865477E-3</v>
      </c>
      <c r="E55" s="215">
        <f t="shared" si="12"/>
        <v>3.9333428310740007E-3</v>
      </c>
      <c r="F55" s="52">
        <f t="shared" si="13"/>
        <v>0.65265745461151614</v>
      </c>
      <c r="H55" s="19">
        <v>582.70100000000014</v>
      </c>
      <c r="I55" s="140">
        <v>883.94299999999964</v>
      </c>
      <c r="J55" s="247">
        <f t="shared" si="14"/>
        <v>2.4949042727382374E-3</v>
      </c>
      <c r="K55" s="215">
        <f t="shared" si="15"/>
        <v>4.1545300975164923E-3</v>
      </c>
      <c r="L55" s="52">
        <f t="shared" si="16"/>
        <v>0.51697525832287816</v>
      </c>
      <c r="N55" s="40">
        <f t="shared" ref="N55" si="24">(H55/B55)*10</f>
        <v>3.3080569527551025</v>
      </c>
      <c r="O55" s="143">
        <f t="shared" ref="O55" si="25">(I55/C55)*10</f>
        <v>3.0364674400310521</v>
      </c>
      <c r="P55" s="52">
        <f t="shared" ref="P55" si="26">(O55-N55)/N55</f>
        <v>-8.2099406570935285E-2</v>
      </c>
    </row>
    <row r="56" spans="1:16" ht="20.100000000000001" customHeight="1">
      <c r="A56" s="38" t="s">
        <v>211</v>
      </c>
      <c r="B56" s="19">
        <v>3683.5099999999993</v>
      </c>
      <c r="C56" s="140">
        <v>2815.7500000000009</v>
      </c>
      <c r="D56" s="247">
        <f t="shared" si="11"/>
        <v>4.02477906661655E-3</v>
      </c>
      <c r="E56" s="215">
        <f t="shared" si="12"/>
        <v>3.8045234178938534E-3</v>
      </c>
      <c r="F56" s="52">
        <f t="shared" si="13"/>
        <v>-0.23557965093076944</v>
      </c>
      <c r="H56" s="19">
        <v>952.07399999999973</v>
      </c>
      <c r="I56" s="140">
        <v>767.83100000000036</v>
      </c>
      <c r="J56" s="247">
        <f t="shared" si="14"/>
        <v>4.076419107849452E-3</v>
      </c>
      <c r="K56" s="215">
        <f t="shared" si="15"/>
        <v>3.6088039605564936E-3</v>
      </c>
      <c r="L56" s="52">
        <f t="shared" si="16"/>
        <v>-0.19351752069692002</v>
      </c>
      <c r="N56" s="40">
        <f t="shared" ref="N56" si="27">(H56/B56)*10</f>
        <v>2.5846923179250227</v>
      </c>
      <c r="O56" s="143">
        <f t="shared" ref="O56" si="28">(I56/C56)*10</f>
        <v>2.7269146763739682</v>
      </c>
      <c r="P56" s="52">
        <f t="shared" ref="P56" si="29">(O56-N56)/N56</f>
        <v>5.5024869870438135E-2</v>
      </c>
    </row>
    <row r="57" spans="1:16" ht="20.100000000000001" customHeight="1">
      <c r="A57" s="38" t="s">
        <v>212</v>
      </c>
      <c r="B57" s="19">
        <v>5675.5099999999984</v>
      </c>
      <c r="C57" s="140">
        <v>1393.07</v>
      </c>
      <c r="D57" s="247">
        <f t="shared" si="11"/>
        <v>6.2013334673647943E-3</v>
      </c>
      <c r="E57" s="215">
        <f t="shared" si="12"/>
        <v>1.8822578132878943E-3</v>
      </c>
      <c r="F57" s="52">
        <f t="shared" si="13"/>
        <v>-0.75454716844829806</v>
      </c>
      <c r="H57" s="19">
        <v>1175.1280000000002</v>
      </c>
      <c r="I57" s="140">
        <v>345.44200000000006</v>
      </c>
      <c r="J57" s="247">
        <f t="shared" si="14"/>
        <v>5.0314515818821997E-3</v>
      </c>
      <c r="K57" s="215">
        <f t="shared" si="15"/>
        <v>1.6235766174360711E-3</v>
      </c>
      <c r="L57" s="52">
        <f t="shared" ref="L57:L58" si="30">(I57-H57)/H57</f>
        <v>-0.7060388315145244</v>
      </c>
      <c r="N57" s="40">
        <f t="shared" ref="N57:N58" si="31">(H57/B57)*10</f>
        <v>2.0705240586308551</v>
      </c>
      <c r="O57" s="143">
        <f t="shared" ref="O57:O58" si="32">(I57/C57)*10</f>
        <v>2.4797174585627433</v>
      </c>
      <c r="P57" s="52">
        <f t="shared" ref="P57:P58" si="33">(O57-N57)/N57</f>
        <v>0.19762793782868163</v>
      </c>
    </row>
    <row r="58" spans="1:16" ht="20.100000000000001" customHeight="1">
      <c r="A58" s="38" t="s">
        <v>213</v>
      </c>
      <c r="B58" s="19">
        <v>947.88999999999976</v>
      </c>
      <c r="C58" s="140">
        <v>879.31000000000029</v>
      </c>
      <c r="D58" s="247">
        <f t="shared" si="11"/>
        <v>1.0357099151231193E-3</v>
      </c>
      <c r="E58" s="215">
        <f t="shared" si="12"/>
        <v>1.1880868282298656E-3</v>
      </c>
      <c r="F58" s="52">
        <f t="shared" si="13"/>
        <v>-7.2350167213494701E-2</v>
      </c>
      <c r="H58" s="19">
        <v>283.62200000000001</v>
      </c>
      <c r="I58" s="140">
        <v>244.98399999999998</v>
      </c>
      <c r="J58" s="247">
        <f t="shared" si="14"/>
        <v>1.2143616359720753E-3</v>
      </c>
      <c r="K58" s="215">
        <f t="shared" si="15"/>
        <v>1.1514242450135141E-3</v>
      </c>
      <c r="L58" s="52">
        <f t="shared" si="30"/>
        <v>-0.13623061680687687</v>
      </c>
      <c r="N58" s="40">
        <f t="shared" si="31"/>
        <v>2.9921404382365053</v>
      </c>
      <c r="O58" s="143">
        <f t="shared" si="32"/>
        <v>2.7860936416053486</v>
      </c>
      <c r="P58" s="52">
        <f t="shared" si="33"/>
        <v>-6.8862675694659481E-2</v>
      </c>
    </row>
    <row r="59" spans="1:16" ht="20.100000000000001" customHeight="1">
      <c r="A59" s="38" t="s">
        <v>214</v>
      </c>
      <c r="B59" s="19">
        <v>131.51</v>
      </c>
      <c r="C59" s="140">
        <v>586.24</v>
      </c>
      <c r="D59" s="247">
        <f t="shared" si="11"/>
        <v>1.4369411106546269E-4</v>
      </c>
      <c r="E59" s="215">
        <f t="shared" si="12"/>
        <v>7.9210292408988441E-4</v>
      </c>
      <c r="F59" s="52">
        <f t="shared" si="13"/>
        <v>3.4577598661698734</v>
      </c>
      <c r="H59" s="19">
        <v>56.758999999999993</v>
      </c>
      <c r="I59" s="140">
        <v>225.21400000000003</v>
      </c>
      <c r="J59" s="247">
        <f t="shared" si="14"/>
        <v>2.430204712474315E-4</v>
      </c>
      <c r="K59" s="215">
        <f t="shared" si="15"/>
        <v>1.0585052898004507E-3</v>
      </c>
      <c r="L59" s="52">
        <f t="shared" si="16"/>
        <v>2.9678993639775202</v>
      </c>
      <c r="N59" s="40">
        <f t="shared" si="9"/>
        <v>4.3159455554710666</v>
      </c>
      <c r="O59" s="143">
        <f t="shared" si="10"/>
        <v>3.8416689410480354</v>
      </c>
      <c r="P59" s="52">
        <f t="shared" si="17"/>
        <v>-0.10988938769670509</v>
      </c>
    </row>
    <row r="60" spans="1:16" ht="20.100000000000001" customHeight="1">
      <c r="A60" s="38" t="s">
        <v>215</v>
      </c>
      <c r="B60" s="19">
        <v>438.86999999999989</v>
      </c>
      <c r="C60" s="140">
        <v>554.41</v>
      </c>
      <c r="D60" s="247">
        <f t="shared" si="11"/>
        <v>4.7953033627328421E-4</v>
      </c>
      <c r="E60" s="215">
        <f t="shared" si="12"/>
        <v>7.4909556179154067E-4</v>
      </c>
      <c r="F60" s="52">
        <f t="shared" si="13"/>
        <v>0.26326702668216123</v>
      </c>
      <c r="H60" s="19">
        <v>202.43499999999997</v>
      </c>
      <c r="I60" s="140">
        <v>222.95500000000001</v>
      </c>
      <c r="J60" s="247">
        <f t="shared" si="14"/>
        <v>8.6674975064701275E-4</v>
      </c>
      <c r="K60" s="215">
        <f t="shared" si="15"/>
        <v>1.0478879949179867E-3</v>
      </c>
      <c r="L60" s="52">
        <f t="shared" si="16"/>
        <v>0.10136587052634199</v>
      </c>
      <c r="N60" s="40">
        <f t="shared" si="9"/>
        <v>4.6126415567252268</v>
      </c>
      <c r="O60" s="143">
        <f t="shared" si="10"/>
        <v>4.0214822964953738</v>
      </c>
      <c r="P60" s="52">
        <f t="shared" si="17"/>
        <v>-0.12816067603777784</v>
      </c>
    </row>
    <row r="61" spans="1:16" ht="20.100000000000001" customHeight="1" thickBot="1">
      <c r="A61" s="8" t="s">
        <v>17</v>
      </c>
      <c r="B61" s="196">
        <f>B62-SUM(B39:B60)</f>
        <v>1850.9700000002049</v>
      </c>
      <c r="C61" s="142">
        <f>C62-SUM(C39:C60)</f>
        <v>998.1500000001397</v>
      </c>
      <c r="D61" s="247">
        <f t="shared" si="11"/>
        <v>2.0224582827075427E-3</v>
      </c>
      <c r="E61" s="215">
        <f t="shared" si="12"/>
        <v>1.3486584567419977E-3</v>
      </c>
      <c r="F61" s="52">
        <f t="shared" si="13"/>
        <v>-0.46074220543821393</v>
      </c>
      <c r="H61" s="19">
        <f>H62-SUM(H39:H60)</f>
        <v>728.48600000000442</v>
      </c>
      <c r="I61" s="140">
        <f>I62-SUM(I39:I60)</f>
        <v>513.23399999996764</v>
      </c>
      <c r="J61" s="247">
        <f t="shared" si="14"/>
        <v>3.1191002487210395E-3</v>
      </c>
      <c r="K61" s="215">
        <f t="shared" si="15"/>
        <v>2.4121986373201055E-3</v>
      </c>
      <c r="L61" s="52">
        <f t="shared" si="16"/>
        <v>-0.29547856787918436</v>
      </c>
      <c r="N61" s="40">
        <f t="shared" si="9"/>
        <v>3.9356985796632245</v>
      </c>
      <c r="O61" s="143">
        <f t="shared" si="10"/>
        <v>5.1418524269888879</v>
      </c>
      <c r="P61" s="52">
        <f t="shared" si="17"/>
        <v>0.30646499545421829</v>
      </c>
    </row>
    <row r="62" spans="1:16" s="1" customFormat="1" ht="26.25" customHeight="1" thickBot="1">
      <c r="A62" s="12" t="s">
        <v>18</v>
      </c>
      <c r="B62" s="17">
        <v>915208</v>
      </c>
      <c r="C62" s="413">
        <v>740105.83999999985</v>
      </c>
      <c r="D62" s="253">
        <f>SUM(D39:D61)</f>
        <v>1</v>
      </c>
      <c r="E62" s="254">
        <f>SUM(E39:E61)</f>
        <v>1.0000000000000002</v>
      </c>
      <c r="F62" s="57">
        <f t="shared" si="13"/>
        <v>-0.19132498841793358</v>
      </c>
      <c r="H62" s="17">
        <v>233556.45599999998</v>
      </c>
      <c r="I62" s="145">
        <v>212766.05999999994</v>
      </c>
      <c r="J62" s="253">
        <f t="shared" si="14"/>
        <v>1</v>
      </c>
      <c r="K62" s="254">
        <f t="shared" si="15"/>
        <v>1</v>
      </c>
      <c r="L62" s="57">
        <f t="shared" si="16"/>
        <v>-8.9016575932287817E-2</v>
      </c>
      <c r="N62" s="37">
        <f t="shared" si="9"/>
        <v>2.5519494584837545</v>
      </c>
      <c r="O62" s="150">
        <f t="shared" si="10"/>
        <v>2.874805852092722</v>
      </c>
      <c r="P62" s="57">
        <f t="shared" si="17"/>
        <v>0.12651363158296763</v>
      </c>
    </row>
    <row r="64" spans="1:16" ht="15.75" thickBot="1"/>
    <row r="65" spans="1:16">
      <c r="A65" s="492" t="s">
        <v>15</v>
      </c>
      <c r="B65" s="485" t="s">
        <v>1</v>
      </c>
      <c r="C65" s="478"/>
      <c r="D65" s="485" t="s">
        <v>100</v>
      </c>
      <c r="E65" s="478"/>
      <c r="F65" s="130" t="s">
        <v>0</v>
      </c>
      <c r="H65" s="495" t="s">
        <v>19</v>
      </c>
      <c r="I65" s="496"/>
      <c r="J65" s="485" t="s">
        <v>100</v>
      </c>
      <c r="K65" s="483"/>
      <c r="L65" s="130" t="s">
        <v>0</v>
      </c>
      <c r="N65" s="477" t="s">
        <v>22</v>
      </c>
      <c r="O65" s="478"/>
      <c r="P65" s="130" t="s">
        <v>0</v>
      </c>
    </row>
    <row r="66" spans="1:16">
      <c r="A66" s="493"/>
      <c r="B66" s="486" t="str">
        <f>B37</f>
        <v>jan-jul</v>
      </c>
      <c r="C66" s="480"/>
      <c r="D66" s="486" t="str">
        <f>B66</f>
        <v>jan-jul</v>
      </c>
      <c r="E66" s="480"/>
      <c r="F66" s="131" t="str">
        <f>F37</f>
        <v>2026 / 2025</v>
      </c>
      <c r="H66" s="475" t="str">
        <f>B66</f>
        <v>jan-jul</v>
      </c>
      <c r="I66" s="480"/>
      <c r="J66" s="486" t="str">
        <f>B66</f>
        <v>jan-jul</v>
      </c>
      <c r="K66" s="476"/>
      <c r="L66" s="131" t="str">
        <f>F66</f>
        <v>2026 / 2025</v>
      </c>
      <c r="N66" s="475" t="str">
        <f>B66</f>
        <v>jan-jul</v>
      </c>
      <c r="O66" s="476"/>
      <c r="P66" s="131" t="str">
        <f>L66</f>
        <v>2026 / 2025</v>
      </c>
    </row>
    <row r="67" spans="1:16" ht="19.5" customHeight="1" thickBot="1">
      <c r="A67" s="494"/>
      <c r="B67" s="99">
        <f>B6</f>
        <v>2025</v>
      </c>
      <c r="C67" s="134">
        <f>C6</f>
        <v>2026</v>
      </c>
      <c r="D67" s="99">
        <f>B67</f>
        <v>2025</v>
      </c>
      <c r="E67" s="134">
        <f>C67</f>
        <v>2026</v>
      </c>
      <c r="F67" s="131" t="str">
        <f>F38</f>
        <v>HL</v>
      </c>
      <c r="H67" s="25">
        <f>B67</f>
        <v>2025</v>
      </c>
      <c r="I67" s="134">
        <f>C67</f>
        <v>2026</v>
      </c>
      <c r="J67" s="99">
        <f>B67</f>
        <v>2025</v>
      </c>
      <c r="K67" s="134">
        <f>C67</f>
        <v>2026</v>
      </c>
      <c r="L67" s="26">
        <v>1000</v>
      </c>
      <c r="N67" s="25">
        <f>B67</f>
        <v>2025</v>
      </c>
      <c r="O67" s="134">
        <f>C67</f>
        <v>2026</v>
      </c>
      <c r="P67" s="132"/>
    </row>
    <row r="68" spans="1:16" ht="20.100000000000001" customHeight="1">
      <c r="A68" s="38" t="s">
        <v>166</v>
      </c>
      <c r="B68" s="39">
        <v>139180.23000000001</v>
      </c>
      <c r="C68" s="147">
        <v>128044.28999999998</v>
      </c>
      <c r="D68" s="247">
        <f>B68/$B$96</f>
        <v>0.1255830006121687</v>
      </c>
      <c r="E68" s="246">
        <f>C68/$C$96</f>
        <v>0.11849037218860961</v>
      </c>
      <c r="F68" s="61">
        <f>(C68-B68)/B68</f>
        <v>-8.0010932587193093E-2</v>
      </c>
      <c r="H68" s="19">
        <v>55093.441999999995</v>
      </c>
      <c r="I68" s="147">
        <v>48254.507999999987</v>
      </c>
      <c r="J68" s="245">
        <f>H68/$H$96</f>
        <v>4.9711081526539226E-2</v>
      </c>
      <c r="K68" s="246">
        <f>I68/$I$96</f>
        <v>4.4654038166779944E-2</v>
      </c>
      <c r="L68" s="58">
        <f>(I68-H68)/H68</f>
        <v>-0.12413335873986615</v>
      </c>
      <c r="N68" s="41">
        <f t="shared" ref="N68:N96" si="34">(H68/B68)*10</f>
        <v>3.9584244112831248</v>
      </c>
      <c r="O68" s="149">
        <f t="shared" ref="O68:O96" si="35">(I68/C68)*10</f>
        <v>3.768579450126202</v>
      </c>
      <c r="P68" s="61">
        <f>(O68-N68)/N68</f>
        <v>-4.7959728778901839E-2</v>
      </c>
    </row>
    <row r="69" spans="1:16" ht="20.100000000000001" customHeight="1">
      <c r="A69" s="38" t="s">
        <v>167</v>
      </c>
      <c r="B69" s="19">
        <v>155356.38999999996</v>
      </c>
      <c r="C69" s="140">
        <v>160057.78000000006</v>
      </c>
      <c r="D69" s="247">
        <f t="shared" ref="D69:D95" si="36">B69/$B$96</f>
        <v>0.14017882870630632</v>
      </c>
      <c r="E69" s="215">
        <f t="shared" ref="E69:E95" si="37">C69/$C$96</f>
        <v>0.14811520235601763</v>
      </c>
      <c r="F69" s="52">
        <f t="shared" ref="F69:F96" si="38">(C69-B69)/B69</f>
        <v>3.0261967338453877E-2</v>
      </c>
      <c r="H69" s="19">
        <v>48070.125000000022</v>
      </c>
      <c r="I69" s="140">
        <v>48151.12200000001</v>
      </c>
      <c r="J69" s="214">
        <f t="shared" ref="J69:J96" si="39">H69/$H$96</f>
        <v>4.337390832952373E-2</v>
      </c>
      <c r="K69" s="215">
        <f t="shared" ref="K69:K96" si="40">I69/$I$96</f>
        <v>4.4558366226866895E-2</v>
      </c>
      <c r="L69" s="59">
        <f t="shared" ref="L69:L96" si="41">(I69-H69)/H69</f>
        <v>1.6849758555857394E-3</v>
      </c>
      <c r="N69" s="40">
        <f t="shared" si="34"/>
        <v>3.0941839598615823</v>
      </c>
      <c r="O69" s="143">
        <f t="shared" si="35"/>
        <v>3.0083587314531037</v>
      </c>
      <c r="P69" s="52">
        <f t="shared" ref="P69:P96" si="42">(O69-N69)/N69</f>
        <v>-2.7737597221697829E-2</v>
      </c>
    </row>
    <row r="70" spans="1:16" ht="20.100000000000001" customHeight="1">
      <c r="A70" s="38" t="s">
        <v>168</v>
      </c>
      <c r="B70" s="19">
        <v>115129.65000000004</v>
      </c>
      <c r="C70" s="140">
        <v>117787.75</v>
      </c>
      <c r="D70" s="247">
        <f t="shared" si="36"/>
        <v>0.10388204493144446</v>
      </c>
      <c r="E70" s="215">
        <f t="shared" si="37"/>
        <v>0.10899911535890358</v>
      </c>
      <c r="F70" s="52">
        <f t="shared" si="38"/>
        <v>2.3087883963861276E-2</v>
      </c>
      <c r="H70" s="19">
        <v>39877.33100000002</v>
      </c>
      <c r="I70" s="140">
        <v>39499.269999999946</v>
      </c>
      <c r="J70" s="214">
        <f t="shared" si="39"/>
        <v>3.5981510329338127E-2</v>
      </c>
      <c r="K70" s="215">
        <f t="shared" si="40"/>
        <v>3.6552064941579011E-2</v>
      </c>
      <c r="L70" s="59">
        <f t="shared" si="41"/>
        <v>-9.4805993911697365E-3</v>
      </c>
      <c r="N70" s="40">
        <f t="shared" si="34"/>
        <v>3.463689067064827</v>
      </c>
      <c r="O70" s="143">
        <f t="shared" si="35"/>
        <v>3.3534276696855105</v>
      </c>
      <c r="P70" s="52">
        <f t="shared" si="42"/>
        <v>-3.1833514857831445E-2</v>
      </c>
    </row>
    <row r="71" spans="1:16" ht="20.100000000000001" customHeight="1">
      <c r="A71" s="38" t="s">
        <v>169</v>
      </c>
      <c r="B71" s="19">
        <v>232134.00999999992</v>
      </c>
      <c r="C71" s="140">
        <v>242453.93</v>
      </c>
      <c r="D71" s="247">
        <f t="shared" si="36"/>
        <v>0.20945564984290632</v>
      </c>
      <c r="E71" s="215">
        <f t="shared" si="37"/>
        <v>0.2243634324052334</v>
      </c>
      <c r="F71" s="52">
        <f t="shared" si="38"/>
        <v>4.4456734280341234E-2</v>
      </c>
      <c r="H71" s="19">
        <v>30037.629000000001</v>
      </c>
      <c r="I71" s="140">
        <v>29795.693999999996</v>
      </c>
      <c r="J71" s="214">
        <f t="shared" si="39"/>
        <v>2.7103099205218275E-2</v>
      </c>
      <c r="K71" s="215">
        <f t="shared" si="40"/>
        <v>2.7572513164608296E-2</v>
      </c>
      <c r="L71" s="59">
        <f t="shared" si="41"/>
        <v>-8.0543973693797521E-3</v>
      </c>
      <c r="N71" s="40">
        <f t="shared" si="34"/>
        <v>1.2939779483411331</v>
      </c>
      <c r="O71" s="143">
        <f t="shared" si="35"/>
        <v>1.2289218821901544</v>
      </c>
      <c r="P71" s="52">
        <f t="shared" si="42"/>
        <v>-5.0276023818164699E-2</v>
      </c>
    </row>
    <row r="72" spans="1:16" ht="20.100000000000001" customHeight="1">
      <c r="A72" s="38" t="s">
        <v>171</v>
      </c>
      <c r="B72" s="19">
        <v>75472.219999999958</v>
      </c>
      <c r="C72" s="140">
        <v>73212.470000000016</v>
      </c>
      <c r="D72" s="247">
        <f t="shared" si="36"/>
        <v>6.8098952347339314E-2</v>
      </c>
      <c r="E72" s="215">
        <f t="shared" si="37"/>
        <v>6.7749782666196356E-2</v>
      </c>
      <c r="F72" s="52">
        <f t="shared" si="38"/>
        <v>-2.9941480454661901E-2</v>
      </c>
      <c r="H72" s="19">
        <v>29481.031999999985</v>
      </c>
      <c r="I72" s="140">
        <v>27935.606999999996</v>
      </c>
      <c r="J72" s="214">
        <f t="shared" si="39"/>
        <v>2.660087901639021E-2</v>
      </c>
      <c r="K72" s="215">
        <f t="shared" si="40"/>
        <v>2.5851215003376785E-2</v>
      </c>
      <c r="L72" s="59">
        <f t="shared" si="41"/>
        <v>-5.242099394620884E-2</v>
      </c>
      <c r="N72" s="40">
        <f t="shared" si="34"/>
        <v>3.9062097285597268</v>
      </c>
      <c r="O72" s="143">
        <f t="shared" si="35"/>
        <v>3.8156897315443654</v>
      </c>
      <c r="P72" s="52">
        <f t="shared" si="42"/>
        <v>-2.3173358141406648E-2</v>
      </c>
    </row>
    <row r="73" spans="1:16" ht="20.100000000000001" customHeight="1">
      <c r="A73" s="38" t="s">
        <v>175</v>
      </c>
      <c r="B73" s="19">
        <v>48034.010000000038</v>
      </c>
      <c r="C73" s="140">
        <v>44875.819999999985</v>
      </c>
      <c r="D73" s="247">
        <f t="shared" si="36"/>
        <v>4.3341321588812744E-2</v>
      </c>
      <c r="E73" s="215">
        <f t="shared" si="37"/>
        <v>4.1527448151487664E-2</v>
      </c>
      <c r="F73" s="52">
        <f t="shared" si="38"/>
        <v>-6.5749039066279297E-2</v>
      </c>
      <c r="H73" s="19">
        <v>17200.690999999999</v>
      </c>
      <c r="I73" s="140">
        <v>15676.97699999999</v>
      </c>
      <c r="J73" s="214">
        <f t="shared" si="39"/>
        <v>1.5520267414292422E-2</v>
      </c>
      <c r="K73" s="215">
        <f t="shared" si="40"/>
        <v>1.4507252447745008E-2</v>
      </c>
      <c r="L73" s="59">
        <f t="shared" si="41"/>
        <v>-8.8584464426458745E-2</v>
      </c>
      <c r="N73" s="40">
        <f t="shared" si="34"/>
        <v>3.5809400464379273</v>
      </c>
      <c r="O73" s="143">
        <f t="shared" si="35"/>
        <v>3.4934129337358062</v>
      </c>
      <c r="P73" s="52">
        <f t="shared" si="42"/>
        <v>-2.4442495983474241E-2</v>
      </c>
    </row>
    <row r="74" spans="1:16" ht="20.100000000000001" customHeight="1">
      <c r="A74" s="38" t="s">
        <v>176</v>
      </c>
      <c r="B74" s="19">
        <v>80125.88</v>
      </c>
      <c r="C74" s="140">
        <v>59177.750000000007</v>
      </c>
      <c r="D74" s="247">
        <f t="shared" si="36"/>
        <v>7.2297972471309729E-2</v>
      </c>
      <c r="E74" s="215">
        <f t="shared" si="37"/>
        <v>5.4762251583295861E-2</v>
      </c>
      <c r="F74" s="52">
        <f t="shared" si="38"/>
        <v>-0.26144024876856264</v>
      </c>
      <c r="H74" s="19">
        <v>17956.329000000005</v>
      </c>
      <c r="I74" s="140">
        <v>14024.247000000005</v>
      </c>
      <c r="J74" s="214">
        <f t="shared" si="39"/>
        <v>1.6202083268574159E-2</v>
      </c>
      <c r="K74" s="215">
        <f t="shared" si="40"/>
        <v>1.2977839517052987E-2</v>
      </c>
      <c r="L74" s="59">
        <f t="shared" si="41"/>
        <v>-0.21898028266245284</v>
      </c>
      <c r="N74" s="40">
        <f t="shared" si="34"/>
        <v>2.2410148880736167</v>
      </c>
      <c r="O74" s="143">
        <f t="shared" si="35"/>
        <v>2.3698513377071624</v>
      </c>
      <c r="P74" s="52">
        <f t="shared" si="42"/>
        <v>5.7490224772354763E-2</v>
      </c>
    </row>
    <row r="75" spans="1:16" ht="20.100000000000001" customHeight="1">
      <c r="A75" s="38" t="s">
        <v>180</v>
      </c>
      <c r="B75" s="19">
        <v>3141.2900000000009</v>
      </c>
      <c r="C75" s="140">
        <v>2889.4199999999983</v>
      </c>
      <c r="D75" s="247">
        <f t="shared" si="36"/>
        <v>2.8344012938691047E-3</v>
      </c>
      <c r="E75" s="215">
        <f t="shared" si="37"/>
        <v>2.6738283386882164E-3</v>
      </c>
      <c r="F75" s="52">
        <f t="shared" si="38"/>
        <v>-8.0180435426211061E-2</v>
      </c>
      <c r="H75" s="19">
        <v>8305.255000000001</v>
      </c>
      <c r="I75" s="140">
        <v>7561.1509999999989</v>
      </c>
      <c r="J75" s="214">
        <f t="shared" si="39"/>
        <v>7.4938721092012665E-3</v>
      </c>
      <c r="K75" s="215">
        <f t="shared" si="40"/>
        <v>6.9969820299232224E-3</v>
      </c>
      <c r="L75" s="59">
        <f t="shared" si="41"/>
        <v>-8.9594359234003287E-2</v>
      </c>
      <c r="N75" s="40">
        <f t="shared" si="34"/>
        <v>26.438994807865551</v>
      </c>
      <c r="O75" s="143">
        <f t="shared" si="35"/>
        <v>26.168404039565047</v>
      </c>
      <c r="P75" s="52">
        <f t="shared" si="42"/>
        <v>-1.02345331305865E-2</v>
      </c>
    </row>
    <row r="76" spans="1:16" ht="20.100000000000001" customHeight="1">
      <c r="A76" s="38" t="s">
        <v>181</v>
      </c>
      <c r="B76" s="19">
        <v>22683.029999999984</v>
      </c>
      <c r="C76" s="140">
        <v>22092.109999999986</v>
      </c>
      <c r="D76" s="247">
        <f t="shared" si="36"/>
        <v>2.0467008643223532E-2</v>
      </c>
      <c r="E76" s="215">
        <f t="shared" si="37"/>
        <v>2.0443725654081903E-2</v>
      </c>
      <c r="F76" s="52">
        <f t="shared" si="38"/>
        <v>-2.6051193337045302E-2</v>
      </c>
      <c r="H76" s="19">
        <v>7903.1740000000009</v>
      </c>
      <c r="I76" s="140">
        <v>7536.5980000000009</v>
      </c>
      <c r="J76" s="214">
        <f t="shared" si="39"/>
        <v>7.1310724610821226E-3</v>
      </c>
      <c r="K76" s="215">
        <f t="shared" si="40"/>
        <v>6.9742610315222265E-3</v>
      </c>
      <c r="L76" s="59">
        <f t="shared" si="41"/>
        <v>-4.6383389762138599E-2</v>
      </c>
      <c r="N76" s="40">
        <f t="shared" si="34"/>
        <v>3.4841791418518628</v>
      </c>
      <c r="O76" s="143">
        <f t="shared" si="35"/>
        <v>3.4114432709234226</v>
      </c>
      <c r="P76" s="52">
        <f t="shared" si="42"/>
        <v>-2.0876042237535662E-2</v>
      </c>
    </row>
    <row r="77" spans="1:16" ht="20.100000000000001" customHeight="1">
      <c r="A77" s="38" t="s">
        <v>184</v>
      </c>
      <c r="B77" s="19">
        <v>12522.87</v>
      </c>
      <c r="C77" s="140">
        <v>14118.370000000006</v>
      </c>
      <c r="D77" s="247">
        <f t="shared" si="36"/>
        <v>1.1299446702136569E-2</v>
      </c>
      <c r="E77" s="215">
        <f t="shared" si="37"/>
        <v>1.3064939607978623E-2</v>
      </c>
      <c r="F77" s="52">
        <f t="shared" si="38"/>
        <v>0.12740689634245228</v>
      </c>
      <c r="H77" s="19">
        <v>4920.0169999999989</v>
      </c>
      <c r="I77" s="140">
        <v>4906.2919999999995</v>
      </c>
      <c r="J77" s="214">
        <f t="shared" si="39"/>
        <v>4.4393553446698594E-3</v>
      </c>
      <c r="K77" s="215">
        <f t="shared" si="40"/>
        <v>4.5402131180234421E-3</v>
      </c>
      <c r="L77" s="59">
        <f t="shared" si="41"/>
        <v>-2.7896245073948845E-3</v>
      </c>
      <c r="N77" s="40">
        <f t="shared" si="34"/>
        <v>3.9288254210097193</v>
      </c>
      <c r="O77" s="143">
        <f t="shared" si="35"/>
        <v>3.4751122119621436</v>
      </c>
      <c r="P77" s="52">
        <f t="shared" si="42"/>
        <v>-0.11548316874079127</v>
      </c>
    </row>
    <row r="78" spans="1:16" ht="20.100000000000001" customHeight="1">
      <c r="A78" s="38" t="s">
        <v>204</v>
      </c>
      <c r="B78" s="19">
        <v>53446.939999999981</v>
      </c>
      <c r="C78" s="140">
        <v>45083.260000000009</v>
      </c>
      <c r="D78" s="247">
        <f t="shared" si="36"/>
        <v>4.8225434738385919E-2</v>
      </c>
      <c r="E78" s="215">
        <f t="shared" si="37"/>
        <v>4.1719410189051447E-2</v>
      </c>
      <c r="F78" s="52">
        <f t="shared" si="38"/>
        <v>-0.15648566597077351</v>
      </c>
      <c r="H78" s="19">
        <v>4233.5800000000017</v>
      </c>
      <c r="I78" s="140">
        <v>3962.0519999999997</v>
      </c>
      <c r="J78" s="214">
        <f t="shared" si="39"/>
        <v>3.8199798903311584E-3</v>
      </c>
      <c r="K78" s="215">
        <f t="shared" si="40"/>
        <v>3.666426797404438E-3</v>
      </c>
      <c r="L78" s="59">
        <f t="shared" si="41"/>
        <v>-6.4136735339831052E-2</v>
      </c>
      <c r="N78" s="40">
        <f t="shared" si="34"/>
        <v>0.79210895890391542</v>
      </c>
      <c r="O78" s="143">
        <f t="shared" si="35"/>
        <v>0.87882996926131762</v>
      </c>
      <c r="P78" s="52">
        <f t="shared" si="42"/>
        <v>0.10948116339626157</v>
      </c>
    </row>
    <row r="79" spans="1:16" ht="20.100000000000001" customHeight="1">
      <c r="A79" s="38" t="s">
        <v>205</v>
      </c>
      <c r="B79" s="19">
        <v>25524.530000000002</v>
      </c>
      <c r="C79" s="140">
        <v>30383.100000000006</v>
      </c>
      <c r="D79" s="247">
        <f t="shared" si="36"/>
        <v>2.3030907957368073E-2</v>
      </c>
      <c r="E79" s="215">
        <f t="shared" si="37"/>
        <v>2.8116090356264587E-2</v>
      </c>
      <c r="F79" s="52">
        <f t="shared" si="38"/>
        <v>0.1903490485427157</v>
      </c>
      <c r="H79" s="19">
        <v>2818.1899999999982</v>
      </c>
      <c r="I79" s="140">
        <v>3522.8300000000004</v>
      </c>
      <c r="J79" s="214">
        <f t="shared" si="39"/>
        <v>2.5428665874112112E-3</v>
      </c>
      <c r="K79" s="215">
        <f t="shared" si="40"/>
        <v>3.2599769802870533E-3</v>
      </c>
      <c r="L79" s="59">
        <f t="shared" si="41"/>
        <v>0.25003282248535497</v>
      </c>
      <c r="N79" s="40">
        <f t="shared" si="34"/>
        <v>1.104110438076626</v>
      </c>
      <c r="O79" s="143">
        <f t="shared" si="35"/>
        <v>1.1594702318064976</v>
      </c>
      <c r="P79" s="52">
        <f t="shared" si="42"/>
        <v>5.0139724995543908E-2</v>
      </c>
    </row>
    <row r="80" spans="1:16" ht="20.100000000000001" customHeight="1">
      <c r="A80" s="38" t="s">
        <v>185</v>
      </c>
      <c r="B80" s="19">
        <v>18509.849999999999</v>
      </c>
      <c r="C80" s="140">
        <v>13581.750000000005</v>
      </c>
      <c r="D80" s="247">
        <f t="shared" si="36"/>
        <v>1.6701527967593895E-2</v>
      </c>
      <c r="E80" s="215">
        <f t="shared" si="37"/>
        <v>1.2568359061326745E-2</v>
      </c>
      <c r="F80" s="52">
        <f t="shared" si="38"/>
        <v>-0.26624202789325646</v>
      </c>
      <c r="H80" s="19">
        <v>3964.7460000000001</v>
      </c>
      <c r="I80" s="140">
        <v>3033.6929999999993</v>
      </c>
      <c r="J80" s="214">
        <f t="shared" si="39"/>
        <v>3.5774096604459802E-3</v>
      </c>
      <c r="K80" s="215">
        <f t="shared" si="40"/>
        <v>2.8073365292273448E-3</v>
      </c>
      <c r="L80" s="59">
        <f t="shared" si="41"/>
        <v>-0.23483295020664646</v>
      </c>
      <c r="N80" s="40">
        <f t="shared" si="34"/>
        <v>2.1419654940477639</v>
      </c>
      <c r="O80" s="143">
        <f t="shared" si="35"/>
        <v>2.2336539842067467</v>
      </c>
      <c r="P80" s="52">
        <f t="shared" si="42"/>
        <v>4.2805773675520353E-2</v>
      </c>
    </row>
    <row r="81" spans="1:16" ht="20.100000000000001" customHeight="1">
      <c r="A81" s="38" t="s">
        <v>187</v>
      </c>
      <c r="B81" s="19">
        <v>7746.3699999999981</v>
      </c>
      <c r="C81" s="140">
        <v>6869.89</v>
      </c>
      <c r="D81" s="247">
        <f t="shared" si="36"/>
        <v>6.9895874468096876E-3</v>
      </c>
      <c r="E81" s="215">
        <f t="shared" si="37"/>
        <v>6.3572988923973686E-3</v>
      </c>
      <c r="F81" s="52">
        <f t="shared" ref="F81:F86" si="43">(C81-B81)/B81</f>
        <v>-0.11314719023232792</v>
      </c>
      <c r="H81" s="19">
        <v>3254.3180000000011</v>
      </c>
      <c r="I81" s="140">
        <v>2763.1369999999997</v>
      </c>
      <c r="J81" s="214">
        <f t="shared" si="39"/>
        <v>2.936387009751254E-3</v>
      </c>
      <c r="K81" s="215">
        <f t="shared" si="40"/>
        <v>2.5569678393165224E-3</v>
      </c>
      <c r="L81" s="59">
        <f>(I81-H81)/H81</f>
        <v>-0.15093208469485811</v>
      </c>
      <c r="N81" s="40">
        <f t="shared" si="34"/>
        <v>4.2010877352876275</v>
      </c>
      <c r="O81" s="143">
        <f t="shared" si="35"/>
        <v>4.0220978792964655</v>
      </c>
      <c r="P81" s="52">
        <f>(O81-N81)/N81</f>
        <v>-4.2605598185372691E-2</v>
      </c>
    </row>
    <row r="82" spans="1:16" ht="20.100000000000001" customHeight="1">
      <c r="A82" s="38" t="s">
        <v>216</v>
      </c>
      <c r="B82" s="19">
        <v>24598.909999999985</v>
      </c>
      <c r="C82" s="140">
        <v>23757.54</v>
      </c>
      <c r="D82" s="247">
        <f t="shared" si="36"/>
        <v>2.219571651511627E-2</v>
      </c>
      <c r="E82" s="215">
        <f t="shared" si="37"/>
        <v>2.1984890984875476E-2</v>
      </c>
      <c r="F82" s="52">
        <f>(C82-B82)/B82</f>
        <v>-3.42035480433883E-2</v>
      </c>
      <c r="H82" s="19">
        <v>1874.1809999999996</v>
      </c>
      <c r="I82" s="140">
        <v>2439.0380000000018</v>
      </c>
      <c r="J82" s="214">
        <f t="shared" si="39"/>
        <v>1.6910826607364775E-3</v>
      </c>
      <c r="K82" s="215">
        <f t="shared" si="40"/>
        <v>2.2570512156548511E-3</v>
      </c>
      <c r="L82" s="59">
        <f>(I82-H82)/H82</f>
        <v>0.30138871325661842</v>
      </c>
      <c r="N82" s="40">
        <f t="shared" si="34"/>
        <v>0.76189595392641407</v>
      </c>
      <c r="O82" s="143">
        <f t="shared" si="35"/>
        <v>1.0266374380512469</v>
      </c>
      <c r="P82" s="52">
        <f>(O82-N82)/N82</f>
        <v>0.34747721491431127</v>
      </c>
    </row>
    <row r="83" spans="1:16" ht="20.100000000000001" customHeight="1">
      <c r="A83" s="38" t="s">
        <v>217</v>
      </c>
      <c r="B83" s="19">
        <v>3828.5699999999993</v>
      </c>
      <c r="C83" s="140">
        <v>4508.01</v>
      </c>
      <c r="D83" s="247">
        <f t="shared" si="36"/>
        <v>3.4545373912209416E-3</v>
      </c>
      <c r="E83" s="215">
        <f t="shared" si="37"/>
        <v>4.1716485969813576E-3</v>
      </c>
      <c r="F83" s="52">
        <f>(C83-B83)/B83</f>
        <v>0.17746573786035025</v>
      </c>
      <c r="H83" s="19">
        <v>2132.6110000000008</v>
      </c>
      <c r="I83" s="140">
        <v>2411.3309999999997</v>
      </c>
      <c r="J83" s="214">
        <f t="shared" si="39"/>
        <v>1.9242653106588329E-3</v>
      </c>
      <c r="K83" s="215">
        <f t="shared" si="40"/>
        <v>2.2314115503310004E-3</v>
      </c>
      <c r="L83" s="59">
        <f>(I83-H83)/H83</f>
        <v>0.13069425225697456</v>
      </c>
      <c r="N83" s="40">
        <f t="shared" si="34"/>
        <v>5.5702546903935444</v>
      </c>
      <c r="O83" s="143">
        <f t="shared" si="35"/>
        <v>5.3489921273466559</v>
      </c>
      <c r="P83" s="52">
        <f>(O83-N83)/N83</f>
        <v>-3.972216269185639E-2</v>
      </c>
    </row>
    <row r="84" spans="1:16" ht="20.100000000000001" customHeight="1">
      <c r="A84" s="38" t="s">
        <v>218</v>
      </c>
      <c r="B84" s="19">
        <v>6221.3700000000017</v>
      </c>
      <c r="C84" s="140">
        <v>8409.3100000000049</v>
      </c>
      <c r="D84" s="247">
        <f t="shared" si="36"/>
        <v>5.6135725060845803E-3</v>
      </c>
      <c r="E84" s="215">
        <f t="shared" si="37"/>
        <v>7.7818563541521254E-3</v>
      </c>
      <c r="F84" s="52">
        <f t="shared" si="43"/>
        <v>0.35168138207500965</v>
      </c>
      <c r="H84" s="19">
        <v>1678.0779999999997</v>
      </c>
      <c r="I84" s="140">
        <v>2316.652</v>
      </c>
      <c r="J84" s="214">
        <f t="shared" si="39"/>
        <v>1.5141379670177784E-3</v>
      </c>
      <c r="K84" s="215">
        <f t="shared" si="40"/>
        <v>2.1437969448812352E-3</v>
      </c>
      <c r="L84" s="59">
        <f t="shared" si="41"/>
        <v>0.38053892608090945</v>
      </c>
      <c r="N84" s="40">
        <f t="shared" si="34"/>
        <v>2.6972805025259698</v>
      </c>
      <c r="O84" s="143">
        <f t="shared" si="35"/>
        <v>2.75486573809266</v>
      </c>
      <c r="P84" s="52">
        <f t="shared" si="42"/>
        <v>2.1349368563174015E-2</v>
      </c>
    </row>
    <row r="85" spans="1:16" ht="20.100000000000001" customHeight="1">
      <c r="A85" s="38" t="s">
        <v>189</v>
      </c>
      <c r="B85" s="19">
        <v>9169.26</v>
      </c>
      <c r="C85" s="140">
        <v>11011.589999999997</v>
      </c>
      <c r="D85" s="247">
        <f t="shared" si="36"/>
        <v>8.2734680363233636E-3</v>
      </c>
      <c r="E85" s="215">
        <f t="shared" si="37"/>
        <v>1.0189969404245762E-2</v>
      </c>
      <c r="F85" s="52">
        <f t="shared" si="43"/>
        <v>0.20092461114637344</v>
      </c>
      <c r="H85" s="19">
        <v>2028.4969999999998</v>
      </c>
      <c r="I85" s="140">
        <v>2306.8189999999995</v>
      </c>
      <c r="J85" s="214">
        <f t="shared" si="39"/>
        <v>1.8303227404695506E-3</v>
      </c>
      <c r="K85" s="215">
        <f t="shared" si="40"/>
        <v>2.134697625967985E-3</v>
      </c>
      <c r="L85" s="59">
        <f t="shared" si="41"/>
        <v>0.13720602002369225</v>
      </c>
      <c r="N85" s="40">
        <f t="shared" si="34"/>
        <v>2.2122799440740035</v>
      </c>
      <c r="O85" s="143">
        <f t="shared" si="35"/>
        <v>2.0949009180327276</v>
      </c>
      <c r="P85" s="52">
        <f t="shared" si="42"/>
        <v>-5.3057944296650665E-2</v>
      </c>
    </row>
    <row r="86" spans="1:16" ht="20.100000000000001" customHeight="1">
      <c r="A86" s="38" t="s">
        <v>188</v>
      </c>
      <c r="B86" s="19">
        <v>6809.2499999999991</v>
      </c>
      <c r="C86" s="140">
        <v>6690.9</v>
      </c>
      <c r="D86" s="247">
        <f t="shared" si="36"/>
        <v>6.1440194984475139E-3</v>
      </c>
      <c r="E86" s="215">
        <f t="shared" si="37"/>
        <v>6.191664081832686E-3</v>
      </c>
      <c r="F86" s="52">
        <f t="shared" si="43"/>
        <v>-1.7380768807137272E-2</v>
      </c>
      <c r="H86" s="19">
        <v>2133.348</v>
      </c>
      <c r="I86" s="140">
        <v>2278.0239999999994</v>
      </c>
      <c r="J86" s="214">
        <f t="shared" si="39"/>
        <v>1.924930309354776E-3</v>
      </c>
      <c r="K86" s="215">
        <f t="shared" si="40"/>
        <v>2.1080511408559117E-3</v>
      </c>
      <c r="L86" s="59">
        <f t="shared" si="41"/>
        <v>6.7816408762189515E-2</v>
      </c>
      <c r="N86" s="40">
        <f t="shared" si="34"/>
        <v>3.1330146491904398</v>
      </c>
      <c r="O86" s="143">
        <f t="shared" si="35"/>
        <v>3.4046600606794297</v>
      </c>
      <c r="P86" s="52">
        <f t="shared" si="42"/>
        <v>8.670416257363564E-2</v>
      </c>
    </row>
    <row r="87" spans="1:16" ht="20.100000000000001" customHeight="1">
      <c r="A87" s="38" t="s">
        <v>219</v>
      </c>
      <c r="B87" s="19">
        <v>6244.5799999999981</v>
      </c>
      <c r="C87" s="140">
        <v>5558.59</v>
      </c>
      <c r="D87" s="247">
        <f t="shared" si="36"/>
        <v>5.6345150023299736E-3</v>
      </c>
      <c r="E87" s="215">
        <f t="shared" si="37"/>
        <v>5.1438404472693286E-3</v>
      </c>
      <c r="F87" s="52">
        <f t="shared" ref="F87:F88" si="44">(C87-B87)/B87</f>
        <v>-0.10985366509837302</v>
      </c>
      <c r="H87" s="19">
        <v>2174.6099999999992</v>
      </c>
      <c r="I87" s="140">
        <v>1922.7640000000006</v>
      </c>
      <c r="J87" s="214">
        <f t="shared" si="39"/>
        <v>1.9621612132788408E-3</v>
      </c>
      <c r="K87" s="215">
        <f t="shared" si="40"/>
        <v>1.7792985691971104E-3</v>
      </c>
      <c r="L87" s="59">
        <f t="shared" ref="L87:L88" si="45">(I87-H87)/H87</f>
        <v>-0.11581203066296887</v>
      </c>
      <c r="N87" s="40">
        <f t="shared" si="34"/>
        <v>3.4823959337537507</v>
      </c>
      <c r="O87" s="143">
        <f t="shared" si="35"/>
        <v>3.4590858473101997</v>
      </c>
      <c r="P87" s="52">
        <f t="shared" ref="P87:P88" si="46">(O87-N87)/N87</f>
        <v>-6.6936921840545782E-3</v>
      </c>
    </row>
    <row r="88" spans="1:16" ht="20.100000000000001" customHeight="1">
      <c r="A88" s="38" t="s">
        <v>220</v>
      </c>
      <c r="B88" s="19">
        <v>8125.3600000000006</v>
      </c>
      <c r="C88" s="140">
        <v>6497.6700000000028</v>
      </c>
      <c r="D88" s="247">
        <f t="shared" si="36"/>
        <v>7.3315519729640569E-3</v>
      </c>
      <c r="E88" s="215">
        <f t="shared" si="37"/>
        <v>6.0128517769809453E-3</v>
      </c>
      <c r="F88" s="52">
        <f t="shared" si="44"/>
        <v>-0.2003222011086275</v>
      </c>
      <c r="H88" s="19">
        <v>2375.3630000000007</v>
      </c>
      <c r="I88" s="140">
        <v>1901.0929999999996</v>
      </c>
      <c r="J88" s="214">
        <f t="shared" si="39"/>
        <v>2.1433016246856541E-3</v>
      </c>
      <c r="K88" s="215">
        <f t="shared" si="40"/>
        <v>1.7592445327719057E-3</v>
      </c>
      <c r="L88" s="59">
        <f t="shared" si="45"/>
        <v>-0.19966211480098031</v>
      </c>
      <c r="N88" s="40">
        <f t="shared" si="34"/>
        <v>2.923394163458604</v>
      </c>
      <c r="O88" s="143">
        <f t="shared" si="35"/>
        <v>2.9258072509068618</v>
      </c>
      <c r="P88" s="52">
        <f t="shared" si="46"/>
        <v>8.2544033179667888E-4</v>
      </c>
    </row>
    <row r="89" spans="1:16" ht="20.100000000000001" customHeight="1">
      <c r="A89" s="38" t="s">
        <v>221</v>
      </c>
      <c r="B89" s="19">
        <v>374.19</v>
      </c>
      <c r="C89" s="140">
        <v>415.79</v>
      </c>
      <c r="D89" s="247">
        <f t="shared" si="36"/>
        <v>3.3763346273437978E-4</v>
      </c>
      <c r="E89" s="215">
        <f t="shared" si="37"/>
        <v>3.8476617623715983E-4</v>
      </c>
      <c r="F89" s="52">
        <f t="shared" ref="F89:F94" si="47">(C89-B89)/B89</f>
        <v>0.11117346802426581</v>
      </c>
      <c r="H89" s="19">
        <v>694.67999999999984</v>
      </c>
      <c r="I89" s="140">
        <v>1420.1410000000001</v>
      </c>
      <c r="J89" s="214">
        <f t="shared" si="39"/>
        <v>6.2681315345765223E-4</v>
      </c>
      <c r="K89" s="215">
        <f t="shared" si="40"/>
        <v>1.3141783647697548E-3</v>
      </c>
      <c r="L89" s="59">
        <f t="shared" ref="L89:L94" si="48">(I89-H89)/H89</f>
        <v>1.0443096101802274</v>
      </c>
      <c r="N89" s="40">
        <f t="shared" si="34"/>
        <v>18.564900184398297</v>
      </c>
      <c r="O89" s="143">
        <f t="shared" si="35"/>
        <v>34.155246638928304</v>
      </c>
      <c r="P89" s="52">
        <f t="shared" ref="P89:P92" si="49">(O89-N89)/N89</f>
        <v>0.83977539871891871</v>
      </c>
    </row>
    <row r="90" spans="1:16" ht="20.100000000000001" customHeight="1">
      <c r="A90" s="38" t="s">
        <v>222</v>
      </c>
      <c r="B90" s="19">
        <v>2762.8</v>
      </c>
      <c r="C90" s="140">
        <v>5372.04</v>
      </c>
      <c r="D90" s="247">
        <f t="shared" si="36"/>
        <v>2.4928879201543187E-3</v>
      </c>
      <c r="E90" s="215">
        <f t="shared" si="37"/>
        <v>4.971209719793819E-3</v>
      </c>
      <c r="F90" s="52">
        <f t="shared" si="47"/>
        <v>0.94441870566092356</v>
      </c>
      <c r="H90" s="19">
        <v>704.44099999999992</v>
      </c>
      <c r="I90" s="140">
        <v>1104.7030000000004</v>
      </c>
      <c r="J90" s="214">
        <f t="shared" si="39"/>
        <v>6.3562055138317224E-4</v>
      </c>
      <c r="K90" s="215">
        <f t="shared" si="40"/>
        <v>1.0222765078229858E-3</v>
      </c>
      <c r="L90" s="59">
        <f t="shared" si="48"/>
        <v>0.56819804639423399</v>
      </c>
      <c r="N90" s="40">
        <f t="shared" si="34"/>
        <v>2.5497357753004195</v>
      </c>
      <c r="O90" s="143">
        <f t="shared" si="35"/>
        <v>2.0563938466578815</v>
      </c>
      <c r="P90" s="52">
        <f t="shared" si="49"/>
        <v>-0.19348747169083064</v>
      </c>
    </row>
    <row r="91" spans="1:16" ht="20.100000000000001" customHeight="1">
      <c r="A91" s="38" t="s">
        <v>223</v>
      </c>
      <c r="B91" s="19">
        <v>1214.2500000000002</v>
      </c>
      <c r="C91" s="140">
        <v>2666.7300000000005</v>
      </c>
      <c r="D91" s="247">
        <f t="shared" si="36"/>
        <v>1.0956236995248957E-3</v>
      </c>
      <c r="E91" s="215">
        <f t="shared" si="37"/>
        <v>2.4677541671442827E-3</v>
      </c>
      <c r="F91" s="52">
        <f t="shared" si="47"/>
        <v>1.1961951822112415</v>
      </c>
      <c r="H91" s="19">
        <v>356.16599999999994</v>
      </c>
      <c r="I91" s="140">
        <v>1084.847</v>
      </c>
      <c r="J91" s="214">
        <f t="shared" si="39"/>
        <v>3.2137031959232767E-4</v>
      </c>
      <c r="K91" s="215">
        <f t="shared" si="40"/>
        <v>1.0039020466878811E-3</v>
      </c>
      <c r="L91" s="59">
        <f t="shared" si="48"/>
        <v>2.0459027532105822</v>
      </c>
      <c r="N91" s="40">
        <f t="shared" si="34"/>
        <v>2.9332180358245816</v>
      </c>
      <c r="O91" s="143">
        <f t="shared" si="35"/>
        <v>4.068079633108713</v>
      </c>
      <c r="P91" s="52">
        <f t="shared" si="49"/>
        <v>0.38689984291096208</v>
      </c>
    </row>
    <row r="92" spans="1:16" ht="20.100000000000001" customHeight="1">
      <c r="A92" s="38" t="s">
        <v>224</v>
      </c>
      <c r="B92" s="19">
        <v>6146.6900000000005</v>
      </c>
      <c r="C92" s="140">
        <v>4571.38</v>
      </c>
      <c r="D92" s="247">
        <f t="shared" si="36"/>
        <v>5.5461883777086106E-3</v>
      </c>
      <c r="E92" s="215">
        <f t="shared" si="37"/>
        <v>4.2302902973304496E-3</v>
      </c>
      <c r="F92" s="52">
        <f t="shared" si="47"/>
        <v>-0.25628590346999774</v>
      </c>
      <c r="H92" s="19">
        <v>1306.2999999999997</v>
      </c>
      <c r="I92" s="140">
        <v>1003.648</v>
      </c>
      <c r="J92" s="214">
        <f t="shared" si="39"/>
        <v>1.1786808636519422E-3</v>
      </c>
      <c r="K92" s="215">
        <f t="shared" si="40"/>
        <v>9.2876164229075482E-4</v>
      </c>
      <c r="L92" s="59">
        <f t="shared" si="48"/>
        <v>-0.2316864426242056</v>
      </c>
      <c r="N92" s="40">
        <f t="shared" si="34"/>
        <v>2.1252088522440529</v>
      </c>
      <c r="O92" s="143">
        <f t="shared" si="35"/>
        <v>2.1955033272228515</v>
      </c>
      <c r="P92" s="52">
        <f t="shared" si="49"/>
        <v>3.3076502059820226E-2</v>
      </c>
    </row>
    <row r="93" spans="1:16" ht="20.100000000000001" customHeight="1">
      <c r="A93" s="38" t="s">
        <v>225</v>
      </c>
      <c r="B93" s="19">
        <v>3346.7000000000016</v>
      </c>
      <c r="C93" s="140">
        <v>2746.3</v>
      </c>
      <c r="D93" s="247">
        <f t="shared" si="36"/>
        <v>3.0197437390981838E-3</v>
      </c>
      <c r="E93" s="215">
        <f t="shared" si="37"/>
        <v>2.5413871180165757E-3</v>
      </c>
      <c r="F93" s="52">
        <f t="shared" si="47"/>
        <v>-0.17940060357964596</v>
      </c>
      <c r="H93" s="19">
        <v>1398.0290000000002</v>
      </c>
      <c r="I93" s="140">
        <v>980.48199999999974</v>
      </c>
      <c r="J93" s="214">
        <f t="shared" si="39"/>
        <v>1.2614483879127777E-3</v>
      </c>
      <c r="K93" s="215">
        <f t="shared" si="40"/>
        <v>9.0732415404257637E-4</v>
      </c>
      <c r="L93" s="59">
        <f t="shared" si="48"/>
        <v>-0.29866833949796495</v>
      </c>
      <c r="N93" s="40">
        <f t="shared" ref="N93:N94" si="50">(H93/B93)*10</f>
        <v>4.1773358831087322</v>
      </c>
      <c r="O93" s="143">
        <f t="shared" ref="O93:O94" si="51">(I93/C93)*10</f>
        <v>3.5701926228015863</v>
      </c>
      <c r="P93" s="52">
        <f t="shared" ref="P93:P94" si="52">(O93-N93)/N93</f>
        <v>-0.14534221745542658</v>
      </c>
    </row>
    <row r="94" spans="1:16" ht="20.100000000000001" customHeight="1">
      <c r="A94" s="38" t="s">
        <v>226</v>
      </c>
      <c r="B94" s="19">
        <v>1042.6600000000001</v>
      </c>
      <c r="C94" s="140">
        <v>1135.98</v>
      </c>
      <c r="D94" s="247">
        <f t="shared" si="36"/>
        <v>9.4079720530914365E-4</v>
      </c>
      <c r="E94" s="215">
        <f t="shared" si="37"/>
        <v>1.0512198005769469E-3</v>
      </c>
      <c r="F94" s="52">
        <f t="shared" si="47"/>
        <v>8.95018510348531E-2</v>
      </c>
      <c r="H94" s="19">
        <v>698.78099999999995</v>
      </c>
      <c r="I94" s="140">
        <v>865.11199999999985</v>
      </c>
      <c r="J94" s="214">
        <f t="shared" si="39"/>
        <v>6.3051350576710395E-4</v>
      </c>
      <c r="K94" s="215">
        <f t="shared" si="40"/>
        <v>8.0056239028567725E-4</v>
      </c>
      <c r="L94" s="59">
        <f t="shared" si="48"/>
        <v>0.23803022692374279</v>
      </c>
      <c r="N94" s="40">
        <f t="shared" si="50"/>
        <v>6.7019066618072998</v>
      </c>
      <c r="O94" s="143">
        <f t="shared" si="51"/>
        <v>7.6155566119121794</v>
      </c>
      <c r="P94" s="52">
        <f t="shared" si="52"/>
        <v>0.13632686878669481</v>
      </c>
    </row>
    <row r="95" spans="1:16" ht="20.100000000000001" customHeight="1" thickBot="1">
      <c r="A95" s="8" t="s">
        <v>17</v>
      </c>
      <c r="B95" s="19">
        <f>B96-SUM(B68:B94)</f>
        <v>39380.990000000689</v>
      </c>
      <c r="C95" s="140">
        <f>C96-SUM(C68:C94)</f>
        <v>36660.809999999474</v>
      </c>
      <c r="D95" s="247">
        <f t="shared" si="36"/>
        <v>3.5533659423309591E-2</v>
      </c>
      <c r="E95" s="215">
        <f t="shared" si="37"/>
        <v>3.3925394265030009E-2</v>
      </c>
      <c r="F95" s="52">
        <f t="shared" si="38"/>
        <v>-6.9073428575593648E-2</v>
      </c>
      <c r="H95" s="19">
        <f>H96-SUM(H68:H94)</f>
        <v>815601.90600000042</v>
      </c>
      <c r="I95" s="140">
        <f>I96-SUM(I68:I94)</f>
        <v>801972.49799999967</v>
      </c>
      <c r="J95" s="214">
        <f t="shared" si="39"/>
        <v>0.73592157923926427</v>
      </c>
      <c r="K95" s="215">
        <f t="shared" si="40"/>
        <v>0.74213398952072718</v>
      </c>
      <c r="L95" s="59">
        <f t="shared" si="41"/>
        <v>-1.6710858446670605E-2</v>
      </c>
      <c r="N95" s="40">
        <f t="shared" si="34"/>
        <v>207.10548566706581</v>
      </c>
      <c r="O95" s="143">
        <f t="shared" si="35"/>
        <v>218.75471327556897</v>
      </c>
      <c r="P95" s="52">
        <f t="shared" si="42"/>
        <v>5.6247798415296361E-2</v>
      </c>
    </row>
    <row r="96" spans="1:16" s="1" customFormat="1" ht="26.25" customHeight="1" thickBot="1">
      <c r="A96" s="12" t="s">
        <v>18</v>
      </c>
      <c r="B96" s="17">
        <v>1108272.8500000003</v>
      </c>
      <c r="C96" s="145">
        <v>1080630.3299999996</v>
      </c>
      <c r="D96" s="243">
        <f>SUM(D68:D95)</f>
        <v>1.0000000000000004</v>
      </c>
      <c r="E96" s="244">
        <f>SUM(E68:E95)</f>
        <v>0.99999999999999989</v>
      </c>
      <c r="F96" s="57">
        <f t="shared" si="38"/>
        <v>-2.4941980668389294E-2</v>
      </c>
      <c r="H96" s="17">
        <v>1108272.8500000003</v>
      </c>
      <c r="I96" s="145">
        <v>1080630.3299999996</v>
      </c>
      <c r="J96" s="255">
        <f t="shared" si="39"/>
        <v>1</v>
      </c>
      <c r="K96" s="244">
        <f t="shared" si="40"/>
        <v>1</v>
      </c>
      <c r="L96" s="60">
        <f t="shared" si="41"/>
        <v>-2.4941980668389294E-2</v>
      </c>
      <c r="N96" s="37">
        <f t="shared" si="34"/>
        <v>10</v>
      </c>
      <c r="O96" s="150">
        <f t="shared" si="35"/>
        <v>10</v>
      </c>
      <c r="P96" s="57">
        <f t="shared" si="42"/>
        <v>0</v>
      </c>
    </row>
  </sheetData>
  <customSheetViews>
    <customSheetView guid="{D2454DF7-9151-402B-B9E4-208D72282370}" showGridLines="0" fitToPage="1" hiddenColumns="1" topLeftCell="A25">
      <selection activeCell="N7" sqref="N7:N10"/>
      <pageMargins left="0.31496062992125984" right="0.31496062992125984" top="0.35433070866141736" bottom="0.35433070866141736" header="0.31496062992125984" footer="0.31496062992125984"/>
      <printOptions horizontalCentered="1"/>
      <pageSetup paperSize="9" scale="44" orientation="portrait" r:id="rId1"/>
    </customSheetView>
  </customSheetViews>
  <mergeCells count="33">
    <mergeCell ref="H4:I4"/>
    <mergeCell ref="J4:K4"/>
    <mergeCell ref="H5:I5"/>
    <mergeCell ref="J5:K5"/>
    <mergeCell ref="A4:A6"/>
    <mergeCell ref="B4:C4"/>
    <mergeCell ref="D5:E5"/>
    <mergeCell ref="D4:E4"/>
    <mergeCell ref="B5:C5"/>
    <mergeCell ref="A36:A38"/>
    <mergeCell ref="B36:C36"/>
    <mergeCell ref="D36:E36"/>
    <mergeCell ref="H36:I36"/>
    <mergeCell ref="J36:K36"/>
    <mergeCell ref="B37:C37"/>
    <mergeCell ref="D37:E37"/>
    <mergeCell ref="H37:I37"/>
    <mergeCell ref="J37:K37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  <mergeCell ref="N66:O66"/>
    <mergeCell ref="N4:O4"/>
    <mergeCell ref="N5:O5"/>
    <mergeCell ref="N36:O36"/>
    <mergeCell ref="N37:O37"/>
    <mergeCell ref="N65:O65"/>
  </mergeCells>
  <conditionalFormatting sqref="Q7:Q33">
    <cfRule type="cellIs" dxfId="3" priority="27" operator="greaterThan">
      <formula>0</formula>
    </cfRule>
    <cfRule type="cellIs" dxfId="2" priority="28" operator="lessThan">
      <formula>0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82" fitToHeight="3" orientation="landscape" r:id="rId2"/>
  <ignoredErrors>
    <ignoredError sqref="L28:L31 N28:P31 F28:F31 D7:E18 D39:E46 J39:K46 J68:L92 D68:F92 P82:Q92 L59:L60 P59:P60 D94:F96 D93:E93 J94:L95 J93:K93 P95:Q96 Q93 Q94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50" id="{B666C80E-09AD-47EE-AB05-0B5F8A38A5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F68:F96 F39:F62</xm:sqref>
        </x14:conditionalFormatting>
        <x14:conditionalFormatting xmlns:xm="http://schemas.microsoft.com/office/excel/2006/main">
          <x14:cfRule type="iconSet" priority="249" id="{E489B013-DFD0-4B47-944A-DED4BCDCCC5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L7:L33 L68:L96 L39:L62</xm:sqref>
        </x14:conditionalFormatting>
        <x14:conditionalFormatting xmlns:xm="http://schemas.microsoft.com/office/excel/2006/main">
          <x14:cfRule type="iconSet" priority="1" id="{5808023C-AE2D-4A8A-84ED-44A967D2F94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P7:P33 P68:P96 P39:P62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DEB2-36B7-4337-B9A2-89D39A116A98}">
  <sheetPr codeName="Folha26">
    <pageSetUpPr fitToPage="1"/>
  </sheetPr>
  <dimension ref="A1:Q96"/>
  <sheetViews>
    <sheetView showGridLines="0" zoomScaleNormal="100" workbookViewId="0">
      <selection activeCell="F57" sqref="F57"/>
    </sheetView>
  </sheetViews>
  <sheetFormatPr defaultRowHeight="15"/>
  <cols>
    <col min="1" max="1" width="32.28515625" customWidth="1"/>
    <col min="2" max="5" width="9.7109375" customWidth="1"/>
    <col min="6" max="6" width="11" customWidth="1"/>
    <col min="7" max="7" width="1.85546875" customWidth="1"/>
    <col min="8" max="11" width="9.7109375" customWidth="1"/>
    <col min="12" max="12" width="10.85546875" customWidth="1"/>
    <col min="13" max="13" width="1.85546875" customWidth="1"/>
    <col min="14" max="15" width="9.7109375" style="34" customWidth="1"/>
    <col min="16" max="16" width="10.85546875" customWidth="1"/>
    <col min="17" max="17" width="1.85546875" customWidth="1"/>
  </cols>
  <sheetData>
    <row r="1" spans="1:17" ht="15.75">
      <c r="A1" s="4" t="s">
        <v>198</v>
      </c>
    </row>
    <row r="3" spans="1:17" ht="8.25" customHeight="1" thickBot="1"/>
    <row r="4" spans="1:17">
      <c r="A4" s="492" t="s">
        <v>3</v>
      </c>
      <c r="B4" s="485" t="s">
        <v>1</v>
      </c>
      <c r="C4" s="478"/>
      <c r="D4" s="485" t="s">
        <v>100</v>
      </c>
      <c r="E4" s="478"/>
      <c r="F4" s="130" t="s">
        <v>0</v>
      </c>
      <c r="H4" s="495" t="s">
        <v>19</v>
      </c>
      <c r="I4" s="496"/>
      <c r="J4" s="485" t="s">
        <v>100</v>
      </c>
      <c r="K4" s="483"/>
      <c r="L4" s="130" t="s">
        <v>0</v>
      </c>
      <c r="N4" s="477" t="s">
        <v>22</v>
      </c>
      <c r="O4" s="478"/>
      <c r="P4" s="130" t="s">
        <v>0</v>
      </c>
    </row>
    <row r="5" spans="1:17">
      <c r="A5" s="493"/>
      <c r="B5" s="486" t="s">
        <v>63</v>
      </c>
      <c r="C5" s="480"/>
      <c r="D5" s="486" t="str">
        <f>B5</f>
        <v>jul</v>
      </c>
      <c r="E5" s="480"/>
      <c r="F5" s="131" t="s">
        <v>150</v>
      </c>
      <c r="H5" s="475" t="str">
        <f>B5</f>
        <v>jul</v>
      </c>
      <c r="I5" s="480"/>
      <c r="J5" s="486" t="str">
        <f>B5</f>
        <v>jul</v>
      </c>
      <c r="K5" s="476"/>
      <c r="L5" s="131" t="str">
        <f>F5</f>
        <v>2026 /2025</v>
      </c>
      <c r="N5" s="475" t="str">
        <f>B5</f>
        <v>jul</v>
      </c>
      <c r="O5" s="476"/>
      <c r="P5" s="131" t="str">
        <f>L5</f>
        <v>2026 /2025</v>
      </c>
    </row>
    <row r="6" spans="1:17" ht="19.5" customHeight="1" thickBot="1">
      <c r="A6" s="494"/>
      <c r="B6" s="99">
        <v>2025</v>
      </c>
      <c r="C6" s="134"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C6</f>
        <v>2026</v>
      </c>
      <c r="J6" s="99">
        <f>B6</f>
        <v>2025</v>
      </c>
      <c r="K6" s="134">
        <f>C6</f>
        <v>2026</v>
      </c>
      <c r="L6" s="265">
        <v>1000</v>
      </c>
      <c r="N6" s="25">
        <f>B6</f>
        <v>2025</v>
      </c>
      <c r="O6" s="134">
        <f>C6</f>
        <v>2026</v>
      </c>
      <c r="P6" s="132"/>
    </row>
    <row r="7" spans="1:17" ht="20.100000000000001" customHeight="1">
      <c r="A7" s="8" t="s">
        <v>167</v>
      </c>
      <c r="B7" s="19">
        <v>30684.379999999997</v>
      </c>
      <c r="C7" s="147">
        <v>30869.81</v>
      </c>
      <c r="D7" s="214">
        <f>B7/$B$33</f>
        <v>9.2269000558737102E-2</v>
      </c>
      <c r="E7" s="246">
        <f>C7/$C$33</f>
        <v>0.10573341697981581</v>
      </c>
      <c r="F7" s="52">
        <f>(C7-B7)/B7</f>
        <v>6.0431398646478745E-3</v>
      </c>
      <c r="H7" s="19">
        <v>9308.0529999999999</v>
      </c>
      <c r="I7" s="147">
        <v>8787.2460000000028</v>
      </c>
      <c r="J7" s="214">
        <f t="shared" ref="J7:J32" si="0">H7/$H$33</f>
        <v>0.10406425159524954</v>
      </c>
      <c r="K7" s="246">
        <f>I7/$I$33</f>
        <v>0.10560489468048423</v>
      </c>
      <c r="L7" s="52">
        <f>(I7-H7)/H7</f>
        <v>-5.5952302807042144E-2</v>
      </c>
      <c r="N7" s="40">
        <f t="shared" ref="N7:O33" si="1">(H7/B7)*10</f>
        <v>3.0334825080382921</v>
      </c>
      <c r="O7" s="149">
        <f t="shared" si="1"/>
        <v>2.8465500759479898</v>
      </c>
      <c r="P7" s="52">
        <f>(O7-N7)/N7</f>
        <v>-6.1623045985911659E-2</v>
      </c>
      <c r="Q7" s="2"/>
    </row>
    <row r="8" spans="1:17" ht="20.100000000000001" customHeight="1">
      <c r="A8" s="8" t="s">
        <v>165</v>
      </c>
      <c r="B8" s="19">
        <v>24682.1</v>
      </c>
      <c r="C8" s="140">
        <v>26384.479999999992</v>
      </c>
      <c r="D8" s="214">
        <f t="shared" ref="D8:D32" si="2">B8/$B$33</f>
        <v>7.4219935312064486E-2</v>
      </c>
      <c r="E8" s="215">
        <f t="shared" ref="E8:E32" si="3">C8/$C$33</f>
        <v>9.0370534371141564E-2</v>
      </c>
      <c r="F8" s="52">
        <f t="shared" ref="F8:F33" si="4">(C8-B8)/B8</f>
        <v>6.8972251145566779E-2</v>
      </c>
      <c r="H8" s="19">
        <v>7685.8509999999987</v>
      </c>
      <c r="I8" s="140">
        <v>8549.0439999999962</v>
      </c>
      <c r="J8" s="214">
        <f t="shared" si="0"/>
        <v>8.5927995058429532E-2</v>
      </c>
      <c r="K8" s="215">
        <f t="shared" ref="K8:K32" si="5">I8/$I$33</f>
        <v>0.10274218921819474</v>
      </c>
      <c r="L8" s="52">
        <f t="shared" ref="L8:L33" si="6">(I8-H8)/H8</f>
        <v>0.11230935910675313</v>
      </c>
      <c r="N8" s="40">
        <f t="shared" si="1"/>
        <v>3.1139372257627995</v>
      </c>
      <c r="O8" s="143">
        <f t="shared" si="1"/>
        <v>3.2401790749713459</v>
      </c>
      <c r="P8" s="52">
        <f t="shared" ref="P8:P33" si="7">(O8-N8)/N8</f>
        <v>4.0540910126286134E-2</v>
      </c>
      <c r="Q8" s="2"/>
    </row>
    <row r="9" spans="1:17" ht="20.100000000000001" customHeight="1">
      <c r="A9" s="8" t="s">
        <v>168</v>
      </c>
      <c r="B9" s="19">
        <v>20884.559999999998</v>
      </c>
      <c r="C9" s="140">
        <v>22349.439999999995</v>
      </c>
      <c r="D9" s="214">
        <f t="shared" si="2"/>
        <v>6.2800600119962621E-2</v>
      </c>
      <c r="E9" s="215">
        <f t="shared" si="3"/>
        <v>7.654995799408465E-2</v>
      </c>
      <c r="F9" s="52">
        <f t="shared" si="4"/>
        <v>7.0141769805061607E-2</v>
      </c>
      <c r="H9" s="19">
        <v>8106.5920000000015</v>
      </c>
      <c r="I9" s="140">
        <v>7967.3889999999983</v>
      </c>
      <c r="J9" s="214">
        <f t="shared" si="0"/>
        <v>9.0631889340127017E-2</v>
      </c>
      <c r="K9" s="215">
        <f t="shared" si="5"/>
        <v>9.5751874503507473E-2</v>
      </c>
      <c r="L9" s="52">
        <f t="shared" si="6"/>
        <v>-1.7171580856666171E-2</v>
      </c>
      <c r="N9" s="40">
        <f t="shared" si="1"/>
        <v>3.881619722895767</v>
      </c>
      <c r="O9" s="143">
        <f t="shared" si="1"/>
        <v>3.5649166153603851</v>
      </c>
      <c r="P9" s="52">
        <f t="shared" si="7"/>
        <v>-8.1590451961923507E-2</v>
      </c>
      <c r="Q9" s="2"/>
    </row>
    <row r="10" spans="1:17" ht="20.100000000000001" customHeight="1">
      <c r="A10" s="8" t="s">
        <v>166</v>
      </c>
      <c r="B10" s="19">
        <v>22890.380000000005</v>
      </c>
      <c r="C10" s="140">
        <v>17802.89</v>
      </c>
      <c r="D10" s="214">
        <f t="shared" si="2"/>
        <v>6.8832170798618225E-2</v>
      </c>
      <c r="E10" s="215">
        <f t="shared" si="3"/>
        <v>6.0977388322629555E-2</v>
      </c>
      <c r="F10" s="52">
        <f t="shared" si="4"/>
        <v>-0.22225450167275529</v>
      </c>
      <c r="H10" s="19">
        <v>8854.7119999999995</v>
      </c>
      <c r="I10" s="140">
        <v>7511.5190000000002</v>
      </c>
      <c r="J10" s="214">
        <f t="shared" si="0"/>
        <v>9.899588854634532E-2</v>
      </c>
      <c r="K10" s="215">
        <f t="shared" si="5"/>
        <v>9.0273240658729242E-2</v>
      </c>
      <c r="L10" s="52">
        <f t="shared" si="6"/>
        <v>-0.15169245481953555</v>
      </c>
      <c r="N10" s="40">
        <f t="shared" si="1"/>
        <v>3.8683114915523453</v>
      </c>
      <c r="O10" s="143">
        <f t="shared" si="1"/>
        <v>4.2192694556894974</v>
      </c>
      <c r="P10" s="52">
        <f t="shared" si="7"/>
        <v>9.0726397009025087E-2</v>
      </c>
      <c r="Q10" s="2"/>
    </row>
    <row r="11" spans="1:17" ht="20.100000000000001" customHeight="1">
      <c r="A11" s="8" t="s">
        <v>171</v>
      </c>
      <c r="B11" s="19">
        <v>12787.720000000001</v>
      </c>
      <c r="C11" s="140">
        <v>14356.720000000001</v>
      </c>
      <c r="D11" s="214">
        <f t="shared" si="2"/>
        <v>3.8453119920460306E-2</v>
      </c>
      <c r="E11" s="215">
        <f t="shared" si="3"/>
        <v>4.9173774060237534E-2</v>
      </c>
      <c r="F11" s="52">
        <f t="shared" si="4"/>
        <v>0.12269583631796754</v>
      </c>
      <c r="H11" s="19">
        <v>5401.991</v>
      </c>
      <c r="I11" s="140">
        <v>5821.1619999999984</v>
      </c>
      <c r="J11" s="214">
        <f t="shared" si="0"/>
        <v>6.0394386510183563E-2</v>
      </c>
      <c r="K11" s="215">
        <f t="shared" si="5"/>
        <v>6.9958574043339244E-2</v>
      </c>
      <c r="L11" s="52">
        <f t="shared" si="6"/>
        <v>7.7595649455913282E-2</v>
      </c>
      <c r="N11" s="40">
        <f t="shared" si="1"/>
        <v>4.2243582124100305</v>
      </c>
      <c r="O11" s="143">
        <f t="shared" si="1"/>
        <v>4.054660117352709</v>
      </c>
      <c r="P11" s="52">
        <f t="shared" si="7"/>
        <v>-4.0171331720589891E-2</v>
      </c>
      <c r="Q11" s="2"/>
    </row>
    <row r="12" spans="1:17" ht="20.100000000000001" customHeight="1">
      <c r="A12" s="8" t="s">
        <v>170</v>
      </c>
      <c r="B12" s="19">
        <v>13186.119999999999</v>
      </c>
      <c r="C12" s="140">
        <v>15337.429999999997</v>
      </c>
      <c r="D12" s="214">
        <f t="shared" si="2"/>
        <v>3.965112261181665E-2</v>
      </c>
      <c r="E12" s="215">
        <f t="shared" si="3"/>
        <v>5.2532842981175977E-2</v>
      </c>
      <c r="F12" s="52">
        <f t="shared" si="4"/>
        <v>0.1631495845631617</v>
      </c>
      <c r="H12" s="19">
        <v>4410.2569999999987</v>
      </c>
      <c r="I12" s="140">
        <v>4742.5380000000014</v>
      </c>
      <c r="J12" s="214">
        <f t="shared" si="0"/>
        <v>4.9306777050765645E-2</v>
      </c>
      <c r="K12" s="215">
        <f t="shared" si="5"/>
        <v>5.6995698767076088E-2</v>
      </c>
      <c r="L12" s="52">
        <f t="shared" si="6"/>
        <v>7.5342774808815627E-2</v>
      </c>
      <c r="N12" s="40">
        <f t="shared" si="1"/>
        <v>3.3446207072285095</v>
      </c>
      <c r="O12" s="143">
        <f t="shared" si="1"/>
        <v>3.0921334278298267</v>
      </c>
      <c r="P12" s="52">
        <f t="shared" si="7"/>
        <v>-7.5490556777633583E-2</v>
      </c>
      <c r="Q12" s="2"/>
    </row>
    <row r="13" spans="1:17" ht="20.100000000000001" customHeight="1">
      <c r="A13" s="8" t="s">
        <v>169</v>
      </c>
      <c r="B13" s="19">
        <v>50013.51999999999</v>
      </c>
      <c r="C13" s="140">
        <v>37576.630000000005</v>
      </c>
      <c r="D13" s="214">
        <f t="shared" si="2"/>
        <v>0.15039239850452929</v>
      </c>
      <c r="E13" s="215">
        <f t="shared" si="3"/>
        <v>0.12870521355610082</v>
      </c>
      <c r="F13" s="52">
        <f t="shared" si="4"/>
        <v>-0.24867055948071617</v>
      </c>
      <c r="H13" s="19">
        <v>6322.0190000000021</v>
      </c>
      <c r="I13" s="140">
        <v>4640.5930000000017</v>
      </c>
      <c r="J13" s="214">
        <f t="shared" si="0"/>
        <v>7.068032120207611E-2</v>
      </c>
      <c r="K13" s="215">
        <f t="shared" si="5"/>
        <v>5.5770526399282816E-2</v>
      </c>
      <c r="L13" s="52">
        <f t="shared" si="6"/>
        <v>-0.2659634524983237</v>
      </c>
      <c r="N13" s="40">
        <f t="shared" si="1"/>
        <v>1.26406199763584</v>
      </c>
      <c r="O13" s="143">
        <f t="shared" si="1"/>
        <v>1.234967851028685</v>
      </c>
      <c r="P13" s="52">
        <f t="shared" si="7"/>
        <v>-2.3016392124412782E-2</v>
      </c>
      <c r="Q13" s="2"/>
    </row>
    <row r="14" spans="1:17" ht="20.100000000000001" customHeight="1">
      <c r="A14" s="8" t="s">
        <v>172</v>
      </c>
      <c r="B14" s="19">
        <v>18855.960000000003</v>
      </c>
      <c r="C14" s="140">
        <v>19300.430000000004</v>
      </c>
      <c r="D14" s="214">
        <f t="shared" si="2"/>
        <v>5.6700529187017137E-2</v>
      </c>
      <c r="E14" s="215">
        <f t="shared" si="3"/>
        <v>6.6106672282069331E-2</v>
      </c>
      <c r="F14" s="52">
        <f t="shared" si="4"/>
        <v>2.3571857386205798E-2</v>
      </c>
      <c r="H14" s="19">
        <v>4195.6659999999983</v>
      </c>
      <c r="I14" s="140">
        <v>4318.384</v>
      </c>
      <c r="J14" s="214">
        <f t="shared" si="0"/>
        <v>4.6907644620591875E-2</v>
      </c>
      <c r="K14" s="215">
        <f t="shared" si="5"/>
        <v>5.1898226988283704E-2</v>
      </c>
      <c r="L14" s="52">
        <f t="shared" si="6"/>
        <v>2.9248753356440126E-2</v>
      </c>
      <c r="N14" s="40">
        <f t="shared" si="1"/>
        <v>2.2251139692701924</v>
      </c>
      <c r="O14" s="143">
        <f t="shared" si="1"/>
        <v>2.2374548131829184</v>
      </c>
      <c r="P14" s="52">
        <f t="shared" si="7"/>
        <v>5.5461626160090904E-3</v>
      </c>
      <c r="Q14" s="2"/>
    </row>
    <row r="15" spans="1:17" ht="20.100000000000001" customHeight="1">
      <c r="A15" s="8" t="s">
        <v>174</v>
      </c>
      <c r="B15" s="19">
        <v>9192.27</v>
      </c>
      <c r="C15" s="140">
        <v>7952.5499999999984</v>
      </c>
      <c r="D15" s="214">
        <f t="shared" si="2"/>
        <v>2.764147640480474E-2</v>
      </c>
      <c r="E15" s="215">
        <f t="shared" si="3"/>
        <v>2.7238596065308922E-2</v>
      </c>
      <c r="F15" s="52">
        <f t="shared" si="4"/>
        <v>-0.13486549024343303</v>
      </c>
      <c r="H15" s="19">
        <v>3334.4259999999995</v>
      </c>
      <c r="I15" s="140">
        <v>2956.4229999999993</v>
      </c>
      <c r="J15" s="214">
        <f t="shared" si="0"/>
        <v>3.7278961152213193E-2</v>
      </c>
      <c r="K15" s="215">
        <f t="shared" si="5"/>
        <v>3.5530214989538365E-2</v>
      </c>
      <c r="L15" s="52">
        <f t="shared" si="6"/>
        <v>-0.11336373936623581</v>
      </c>
      <c r="N15" s="40">
        <f t="shared" si="1"/>
        <v>3.627423911612691</v>
      </c>
      <c r="O15" s="143">
        <f t="shared" si="1"/>
        <v>3.7175786382984071</v>
      </c>
      <c r="P15" s="52">
        <f t="shared" si="7"/>
        <v>2.4853650657453725E-2</v>
      </c>
      <c r="Q15" s="2"/>
    </row>
    <row r="16" spans="1:17" ht="20.100000000000001" customHeight="1">
      <c r="A16" s="8" t="s">
        <v>173</v>
      </c>
      <c r="B16" s="19">
        <v>8507.7100000000009</v>
      </c>
      <c r="C16" s="140">
        <v>12445.220000000001</v>
      </c>
      <c r="D16" s="214">
        <f t="shared" si="2"/>
        <v>2.5582980615660913E-2</v>
      </c>
      <c r="E16" s="215">
        <f t="shared" si="3"/>
        <v>4.262661920062169E-2</v>
      </c>
      <c r="F16" s="52">
        <f t="shared" si="4"/>
        <v>0.46281666864526411</v>
      </c>
      <c r="H16" s="19">
        <v>2123.4490000000005</v>
      </c>
      <c r="I16" s="140">
        <v>2793.8500000000004</v>
      </c>
      <c r="J16" s="214">
        <f t="shared" si="0"/>
        <v>2.3740209793141606E-2</v>
      </c>
      <c r="K16" s="215">
        <f t="shared" si="5"/>
        <v>3.3576416889099361E-2</v>
      </c>
      <c r="L16" s="52">
        <f t="shared" si="6"/>
        <v>0.31571325706433245</v>
      </c>
      <c r="N16" s="40">
        <f t="shared" si="1"/>
        <v>2.4959113556997128</v>
      </c>
      <c r="O16" s="143">
        <f t="shared" si="1"/>
        <v>2.2449181292094473</v>
      </c>
      <c r="P16" s="52">
        <f t="shared" si="7"/>
        <v>-0.10056175509482432</v>
      </c>
      <c r="Q16" s="2"/>
    </row>
    <row r="17" spans="1:17" ht="20.100000000000001" customHeight="1">
      <c r="A17" s="8" t="s">
        <v>178</v>
      </c>
      <c r="B17" s="19">
        <v>15276.55</v>
      </c>
      <c r="C17" s="140">
        <v>9105.4400000000023</v>
      </c>
      <c r="D17" s="214">
        <f t="shared" si="2"/>
        <v>4.5937118510642069E-2</v>
      </c>
      <c r="E17" s="215">
        <f t="shared" si="3"/>
        <v>3.1187405568893826E-2</v>
      </c>
      <c r="F17" s="52">
        <f t="shared" si="4"/>
        <v>-0.4039596636675164</v>
      </c>
      <c r="H17" s="19">
        <v>2968.2230000000004</v>
      </c>
      <c r="I17" s="140">
        <v>2287.6669999999999</v>
      </c>
      <c r="J17" s="214">
        <f t="shared" si="0"/>
        <v>3.3184802994010283E-2</v>
      </c>
      <c r="K17" s="215">
        <f t="shared" si="5"/>
        <v>2.7493122714331568E-2</v>
      </c>
      <c r="L17" s="52">
        <f t="shared" si="6"/>
        <v>-0.22928061671916172</v>
      </c>
      <c r="N17" s="40">
        <f t="shared" si="1"/>
        <v>1.9429930187116859</v>
      </c>
      <c r="O17" s="143">
        <f t="shared" si="1"/>
        <v>2.5124178513064708</v>
      </c>
      <c r="P17" s="52">
        <f t="shared" si="7"/>
        <v>0.29306581501375933</v>
      </c>
      <c r="Q17" s="2"/>
    </row>
    <row r="18" spans="1:17" ht="20.100000000000001" customHeight="1">
      <c r="A18" s="8" t="s">
        <v>175</v>
      </c>
      <c r="B18" s="19">
        <v>6505.5400000000009</v>
      </c>
      <c r="C18" s="140">
        <v>6744.0000000000018</v>
      </c>
      <c r="D18" s="214">
        <f t="shared" si="2"/>
        <v>1.9562385614273019E-2</v>
      </c>
      <c r="E18" s="215">
        <f t="shared" si="3"/>
        <v>2.3099143276614855E-2</v>
      </c>
      <c r="F18" s="52">
        <f t="shared" si="4"/>
        <v>3.6654912582199314E-2</v>
      </c>
      <c r="H18" s="19">
        <v>2000.33</v>
      </c>
      <c r="I18" s="140">
        <v>2276.6179999999999</v>
      </c>
      <c r="J18" s="214">
        <f t="shared" si="0"/>
        <v>2.2363736475665266E-2</v>
      </c>
      <c r="K18" s="215">
        <f t="shared" si="5"/>
        <v>2.736033611869914E-2</v>
      </c>
      <c r="L18" s="52">
        <f t="shared" si="6"/>
        <v>0.13812121000034996</v>
      </c>
      <c r="N18" s="40">
        <f t="shared" si="1"/>
        <v>3.0748100849429867</v>
      </c>
      <c r="O18" s="143">
        <f t="shared" si="1"/>
        <v>3.3757680901542102</v>
      </c>
      <c r="P18" s="52">
        <f t="shared" si="7"/>
        <v>9.7878567097520075E-2</v>
      </c>
      <c r="Q18" s="2"/>
    </row>
    <row r="19" spans="1:17" ht="20.100000000000001" customHeight="1">
      <c r="A19" s="8" t="s">
        <v>177</v>
      </c>
      <c r="B19" s="19">
        <v>9071.4499999999989</v>
      </c>
      <c r="C19" s="140">
        <v>8524.17</v>
      </c>
      <c r="D19" s="214">
        <f t="shared" si="2"/>
        <v>2.727816645206961E-2</v>
      </c>
      <c r="E19" s="215">
        <f t="shared" si="3"/>
        <v>2.9196474517233392E-2</v>
      </c>
      <c r="F19" s="52">
        <f t="shared" si="4"/>
        <v>-6.0329936228496979E-2</v>
      </c>
      <c r="H19" s="19">
        <v>2251.2360000000008</v>
      </c>
      <c r="I19" s="140">
        <v>1993.1579999999997</v>
      </c>
      <c r="J19" s="214">
        <f t="shared" si="0"/>
        <v>2.5168871460474418E-2</v>
      </c>
      <c r="K19" s="215">
        <f t="shared" si="5"/>
        <v>2.3953721185404901E-2</v>
      </c>
      <c r="L19" s="52">
        <f t="shared" si="6"/>
        <v>-0.11463835866164232</v>
      </c>
      <c r="N19" s="40">
        <f t="shared" si="1"/>
        <v>2.4816716180985408</v>
      </c>
      <c r="O19" s="143">
        <f t="shared" si="1"/>
        <v>2.3382429022415083</v>
      </c>
      <c r="P19" s="52">
        <f t="shared" si="7"/>
        <v>-5.7795203366562922E-2</v>
      </c>
      <c r="Q19" s="2"/>
    </row>
    <row r="20" spans="1:17" ht="20.100000000000001" customHeight="1">
      <c r="A20" s="8" t="s">
        <v>176</v>
      </c>
      <c r="B20" s="19">
        <v>17504.45</v>
      </c>
      <c r="C20" s="140">
        <v>7965.84</v>
      </c>
      <c r="D20" s="214">
        <f t="shared" si="2"/>
        <v>5.2636491492752534E-2</v>
      </c>
      <c r="E20" s="215">
        <f t="shared" si="3"/>
        <v>2.7284116174168094E-2</v>
      </c>
      <c r="F20" s="52">
        <f t="shared" si="4"/>
        <v>-0.54492486196367207</v>
      </c>
      <c r="H20" s="19">
        <v>4036.1750000000002</v>
      </c>
      <c r="I20" s="140">
        <v>1788.616</v>
      </c>
      <c r="J20" s="214">
        <f t="shared" si="0"/>
        <v>4.5124531487138755E-2</v>
      </c>
      <c r="K20" s="215">
        <f t="shared" si="5"/>
        <v>2.1495540730716873E-2</v>
      </c>
      <c r="L20" s="52">
        <f t="shared" si="6"/>
        <v>-0.55685370431163173</v>
      </c>
      <c r="N20" s="40">
        <f t="shared" si="1"/>
        <v>2.3057993824427503</v>
      </c>
      <c r="O20" s="143">
        <f t="shared" si="1"/>
        <v>2.2453576772819943</v>
      </c>
      <c r="P20" s="52">
        <f t="shared" si="7"/>
        <v>-2.6212907168326322E-2</v>
      </c>
      <c r="Q20" s="2"/>
    </row>
    <row r="21" spans="1:17" ht="20.100000000000001" customHeight="1">
      <c r="A21" s="8" t="s">
        <v>180</v>
      </c>
      <c r="B21" s="19">
        <v>474.58999999999992</v>
      </c>
      <c r="C21" s="140">
        <v>473.50000000000006</v>
      </c>
      <c r="D21" s="214">
        <f t="shared" si="2"/>
        <v>1.4271086779387766E-3</v>
      </c>
      <c r="E21" s="215">
        <f t="shared" si="3"/>
        <v>1.6218037279770361E-3</v>
      </c>
      <c r="F21" s="52">
        <f t="shared" si="4"/>
        <v>-2.2967192734778684E-3</v>
      </c>
      <c r="H21" s="19">
        <v>1284.1129999999996</v>
      </c>
      <c r="I21" s="140">
        <v>1321.5640000000003</v>
      </c>
      <c r="J21" s="214">
        <f t="shared" si="0"/>
        <v>1.435641356025053E-2</v>
      </c>
      <c r="K21" s="215">
        <f t="shared" si="5"/>
        <v>1.5882521899753282E-2</v>
      </c>
      <c r="L21" s="52">
        <f t="shared" si="6"/>
        <v>2.9164878791820281E-2</v>
      </c>
      <c r="N21" s="40">
        <f t="shared" si="1"/>
        <v>27.057312627741837</v>
      </c>
      <c r="O21" s="143">
        <f t="shared" si="1"/>
        <v>27.910538542766634</v>
      </c>
      <c r="P21" s="52">
        <f t="shared" si="7"/>
        <v>3.1534022863378738E-2</v>
      </c>
      <c r="Q21" s="2"/>
    </row>
    <row r="22" spans="1:17" ht="20.100000000000001" customHeight="1">
      <c r="A22" s="8" t="s">
        <v>181</v>
      </c>
      <c r="B22" s="19">
        <v>4174.4400000000005</v>
      </c>
      <c r="C22" s="140">
        <v>3919.5800000000004</v>
      </c>
      <c r="D22" s="214">
        <f t="shared" si="2"/>
        <v>1.2552686633799172E-2</v>
      </c>
      <c r="E22" s="215">
        <f t="shared" si="3"/>
        <v>1.3425109727780847E-2</v>
      </c>
      <c r="F22" s="52">
        <f t="shared" si="4"/>
        <v>-6.1052500455150892E-2</v>
      </c>
      <c r="H22" s="19">
        <v>1447.7940000000001</v>
      </c>
      <c r="I22" s="140">
        <v>1316.915</v>
      </c>
      <c r="J22" s="214">
        <f t="shared" si="0"/>
        <v>1.618637099231093E-2</v>
      </c>
      <c r="K22" s="215">
        <f t="shared" si="5"/>
        <v>1.5826650338245887E-2</v>
      </c>
      <c r="L22" s="52">
        <f t="shared" si="6"/>
        <v>-9.0398910342217281E-2</v>
      </c>
      <c r="N22" s="40">
        <f t="shared" si="1"/>
        <v>3.4682352602983872</v>
      </c>
      <c r="O22" s="143">
        <f t="shared" si="1"/>
        <v>3.3598370233545429</v>
      </c>
      <c r="P22" s="52">
        <f t="shared" si="7"/>
        <v>-3.1254580156283386E-2</v>
      </c>
      <c r="Q22" s="2"/>
    </row>
    <row r="23" spans="1:17" ht="20.100000000000001" customHeight="1">
      <c r="A23" s="8" t="s">
        <v>179</v>
      </c>
      <c r="B23" s="19">
        <v>4516.4000000000005</v>
      </c>
      <c r="C23" s="140">
        <v>2978.6</v>
      </c>
      <c r="D23" s="214">
        <f t="shared" si="2"/>
        <v>1.3580972277213369E-2</v>
      </c>
      <c r="E23" s="215">
        <f t="shared" si="3"/>
        <v>1.0202121613838225E-2</v>
      </c>
      <c r="F23" s="52">
        <f t="shared" si="4"/>
        <v>-0.34049242759720139</v>
      </c>
      <c r="H23" s="19">
        <v>1297.2180000000003</v>
      </c>
      <c r="I23" s="140">
        <v>1172.4950000000001</v>
      </c>
      <c r="J23" s="214">
        <f t="shared" si="0"/>
        <v>1.4502927768662946E-2</v>
      </c>
      <c r="K23" s="215">
        <f t="shared" si="5"/>
        <v>1.4091014521318092E-2</v>
      </c>
      <c r="L23" s="52">
        <f t="shared" si="6"/>
        <v>-9.614652278953896E-2</v>
      </c>
      <c r="N23" s="40">
        <f t="shared" si="1"/>
        <v>2.8722389513772035</v>
      </c>
      <c r="O23" s="143">
        <f t="shared" si="1"/>
        <v>3.9363962935607337</v>
      </c>
      <c r="P23" s="52">
        <f t="shared" si="7"/>
        <v>0.37049749696949125</v>
      </c>
      <c r="Q23" s="2"/>
    </row>
    <row r="24" spans="1:17" ht="20.100000000000001" customHeight="1">
      <c r="A24" s="8" t="s">
        <v>184</v>
      </c>
      <c r="B24" s="19">
        <v>1952.9499999999998</v>
      </c>
      <c r="C24" s="140">
        <v>2641.5400000000009</v>
      </c>
      <c r="D24" s="214">
        <f t="shared" si="2"/>
        <v>5.8725887451917111E-3</v>
      </c>
      <c r="E24" s="215">
        <f t="shared" si="3"/>
        <v>9.0476439695891461E-3</v>
      </c>
      <c r="F24" s="52">
        <f t="shared" si="4"/>
        <v>0.35258967203461489</v>
      </c>
      <c r="H24" s="19">
        <v>731.27499999999998</v>
      </c>
      <c r="I24" s="140">
        <v>878.82699999999988</v>
      </c>
      <c r="J24" s="214">
        <f t="shared" si="0"/>
        <v>8.1756717097889436E-3</v>
      </c>
      <c r="K24" s="215">
        <f t="shared" si="5"/>
        <v>1.0561720108594418E-2</v>
      </c>
      <c r="L24" s="52">
        <f t="shared" si="6"/>
        <v>0.2017736145772793</v>
      </c>
      <c r="N24" s="40">
        <f t="shared" si="1"/>
        <v>3.7444635039299525</v>
      </c>
      <c r="O24" s="143">
        <f t="shared" si="1"/>
        <v>3.3269494310137255</v>
      </c>
      <c r="P24" s="52">
        <f t="shared" si="7"/>
        <v>-0.11150170711452537</v>
      </c>
      <c r="Q24" s="2"/>
    </row>
    <row r="25" spans="1:17" ht="20.100000000000001" customHeight="1">
      <c r="A25" s="8" t="s">
        <v>203</v>
      </c>
      <c r="B25" s="19">
        <v>1575.1</v>
      </c>
      <c r="C25" s="140">
        <v>1704.9999999999998</v>
      </c>
      <c r="D25" s="214">
        <f t="shared" si="2"/>
        <v>4.7363806203699352E-3</v>
      </c>
      <c r="E25" s="215">
        <f t="shared" si="3"/>
        <v>5.839863476664933E-3</v>
      </c>
      <c r="F25" s="52">
        <f t="shared" si="4"/>
        <v>8.2470954225128484E-2</v>
      </c>
      <c r="H25" s="19">
        <v>649.59500000000003</v>
      </c>
      <c r="I25" s="140">
        <v>779.81</v>
      </c>
      <c r="J25" s="214">
        <f t="shared" si="0"/>
        <v>7.2624873875359467E-3</v>
      </c>
      <c r="K25" s="215">
        <f t="shared" si="5"/>
        <v>9.3717363689133516E-3</v>
      </c>
      <c r="L25" s="52">
        <f t="shared" si="6"/>
        <v>0.20045566853193131</v>
      </c>
      <c r="N25" s="40">
        <f t="shared" si="1"/>
        <v>4.1241508475652342</v>
      </c>
      <c r="O25" s="143">
        <f t="shared" si="1"/>
        <v>4.5736656891495606</v>
      </c>
      <c r="P25" s="52">
        <f t="shared" si="7"/>
        <v>0.10899573226078903</v>
      </c>
      <c r="Q25" s="2"/>
    </row>
    <row r="26" spans="1:17" ht="20.100000000000001" customHeight="1">
      <c r="A26" s="8" t="s">
        <v>218</v>
      </c>
      <c r="B26" s="19">
        <v>1638.31</v>
      </c>
      <c r="C26" s="140">
        <v>2330.4000000000005</v>
      </c>
      <c r="D26" s="214">
        <f t="shared" si="2"/>
        <v>4.9264552943675119E-3</v>
      </c>
      <c r="E26" s="215">
        <f t="shared" si="3"/>
        <v>7.9819459507448481E-3</v>
      </c>
      <c r="F26" s="52">
        <f t="shared" si="4"/>
        <v>0.42244141829080006</v>
      </c>
      <c r="H26" s="19">
        <v>444.892</v>
      </c>
      <c r="I26" s="140">
        <v>675.16200000000003</v>
      </c>
      <c r="J26" s="214">
        <f t="shared" si="0"/>
        <v>4.9739030300658751E-3</v>
      </c>
      <c r="K26" s="215">
        <f t="shared" si="5"/>
        <v>8.1140794171763331E-3</v>
      </c>
      <c r="L26" s="52">
        <f t="shared" si="6"/>
        <v>0.51758629060536054</v>
      </c>
      <c r="N26" s="40">
        <f t="shared" si="1"/>
        <v>2.7155544432982772</v>
      </c>
      <c r="O26" s="143">
        <f t="shared" si="1"/>
        <v>2.8971936148300714</v>
      </c>
      <c r="P26" s="52">
        <f t="shared" si="7"/>
        <v>6.6888429351899731E-2</v>
      </c>
      <c r="Q26" s="2"/>
    </row>
    <row r="27" spans="1:17" ht="20.100000000000001" customHeight="1">
      <c r="A27" s="8" t="s">
        <v>205</v>
      </c>
      <c r="B27" s="19">
        <v>4412.1099999999997</v>
      </c>
      <c r="C27" s="140">
        <v>5754.69</v>
      </c>
      <c r="D27" s="214">
        <f t="shared" si="2"/>
        <v>1.3267368610844005E-2</v>
      </c>
      <c r="E27" s="215">
        <f t="shared" si="3"/>
        <v>1.9710618152802891E-2</v>
      </c>
      <c r="F27" s="52">
        <f t="shared" si="4"/>
        <v>0.30429431723143802</v>
      </c>
      <c r="H27" s="19">
        <v>489.33600000000013</v>
      </c>
      <c r="I27" s="140">
        <v>652.56900000000007</v>
      </c>
      <c r="J27" s="214">
        <f t="shared" si="0"/>
        <v>5.4707879960087299E-3</v>
      </c>
      <c r="K27" s="215">
        <f t="shared" si="5"/>
        <v>7.8425573287408696E-3</v>
      </c>
      <c r="L27" s="52">
        <f t="shared" si="6"/>
        <v>0.33358060719015137</v>
      </c>
      <c r="N27" s="40">
        <f t="shared" si="1"/>
        <v>1.1090747964126011</v>
      </c>
      <c r="O27" s="143">
        <f t="shared" si="1"/>
        <v>1.1339776773379628</v>
      </c>
      <c r="P27" s="52">
        <f t="shared" si="7"/>
        <v>2.2453743431833706E-2</v>
      </c>
      <c r="Q27" s="2"/>
    </row>
    <row r="28" spans="1:17" ht="20.100000000000001" customHeight="1">
      <c r="A28" s="8" t="s">
        <v>220</v>
      </c>
      <c r="B28" s="19">
        <v>1614.77</v>
      </c>
      <c r="C28" s="140">
        <v>1874.3999999999999</v>
      </c>
      <c r="D28" s="214">
        <f t="shared" si="2"/>
        <v>4.8556696935780335E-3</v>
      </c>
      <c r="E28" s="215">
        <f t="shared" si="3"/>
        <v>6.4200821704755145E-3</v>
      </c>
      <c r="F28" s="52">
        <f t="shared" si="4"/>
        <v>0.16078450801042865</v>
      </c>
      <c r="H28" s="19">
        <v>489.10799999999995</v>
      </c>
      <c r="I28" s="140">
        <v>625.22200000000009</v>
      </c>
      <c r="J28" s="214">
        <f t="shared" si="0"/>
        <v>5.4682389506429873E-3</v>
      </c>
      <c r="K28" s="215">
        <f t="shared" si="5"/>
        <v>7.513901791519402E-3</v>
      </c>
      <c r="L28" s="52">
        <f t="shared" si="6"/>
        <v>0.27829027535840789</v>
      </c>
      <c r="N28" s="40">
        <f t="shared" si="1"/>
        <v>3.0289638772085188</v>
      </c>
      <c r="O28" s="143">
        <f t="shared" si="1"/>
        <v>3.335584720443876</v>
      </c>
      <c r="P28" s="52">
        <f t="shared" si="7"/>
        <v>0.10122961371131893</v>
      </c>
      <c r="Q28" s="2"/>
    </row>
    <row r="29" spans="1:17" ht="20.100000000000001" customHeight="1">
      <c r="A29" s="8" t="s">
        <v>183</v>
      </c>
      <c r="B29" s="19">
        <v>2242.6499999999996</v>
      </c>
      <c r="C29" s="140">
        <v>2868.34</v>
      </c>
      <c r="D29" s="214">
        <f t="shared" si="2"/>
        <v>6.7437267464114234E-3</v>
      </c>
      <c r="E29" s="215">
        <f t="shared" si="3"/>
        <v>9.8244656918809962E-3</v>
      </c>
      <c r="F29" s="52">
        <f t="shared" si="4"/>
        <v>0.27899583082514018</v>
      </c>
      <c r="H29" s="19">
        <v>573.91899999999998</v>
      </c>
      <c r="I29" s="140">
        <v>621.702</v>
      </c>
      <c r="J29" s="214">
        <f t="shared" si="0"/>
        <v>6.4164279265807814E-3</v>
      </c>
      <c r="K29" s="215">
        <f t="shared" si="5"/>
        <v>7.4715985227506304E-3</v>
      </c>
      <c r="L29" s="52">
        <f t="shared" si="6"/>
        <v>8.3257393464931495E-2</v>
      </c>
      <c r="N29" s="40">
        <f t="shared" si="1"/>
        <v>2.5591108732972154</v>
      </c>
      <c r="O29" s="143">
        <f t="shared" si="1"/>
        <v>2.1674627136253024</v>
      </c>
      <c r="P29" s="52">
        <f t="shared" si="7"/>
        <v>-0.15304071572612438</v>
      </c>
      <c r="Q29" s="2"/>
    </row>
    <row r="30" spans="1:17" ht="20.100000000000001" customHeight="1">
      <c r="A30" s="8" t="s">
        <v>182</v>
      </c>
      <c r="B30" s="19">
        <v>2213.5200000000004</v>
      </c>
      <c r="C30" s="140">
        <v>1785.9</v>
      </c>
      <c r="D30" s="214">
        <f t="shared" si="2"/>
        <v>6.6561318207105967E-3</v>
      </c>
      <c r="E30" s="215">
        <f t="shared" si="3"/>
        <v>6.1169572920679802E-3</v>
      </c>
      <c r="F30" s="52">
        <f t="shared" si="4"/>
        <v>-0.19318551447468296</v>
      </c>
      <c r="H30" s="19">
        <v>685.71799999999996</v>
      </c>
      <c r="I30" s="140">
        <v>612.08600000000001</v>
      </c>
      <c r="J30" s="214">
        <f t="shared" si="0"/>
        <v>7.6663433776528048E-3</v>
      </c>
      <c r="K30" s="215">
        <f t="shared" si="5"/>
        <v>7.3560336839777613E-3</v>
      </c>
      <c r="L30" s="52">
        <f t="shared" si="6"/>
        <v>-0.10737941836148381</v>
      </c>
      <c r="N30" s="40">
        <f t="shared" si="1"/>
        <v>3.0978622284867536</v>
      </c>
      <c r="O30" s="143">
        <f t="shared" si="1"/>
        <v>3.4273251581835491</v>
      </c>
      <c r="P30" s="52">
        <f t="shared" si="7"/>
        <v>0.10635170494903894</v>
      </c>
      <c r="Q30" s="2"/>
    </row>
    <row r="31" spans="1:17" ht="20.100000000000001" customHeight="1">
      <c r="A31" s="8" t="s">
        <v>186</v>
      </c>
      <c r="B31" s="19">
        <v>1646.7600000000004</v>
      </c>
      <c r="C31" s="140">
        <v>1480.8699999999997</v>
      </c>
      <c r="D31" s="214">
        <f t="shared" si="2"/>
        <v>4.9518647390009501E-3</v>
      </c>
      <c r="E31" s="215">
        <f t="shared" si="3"/>
        <v>5.0721868778233429E-3</v>
      </c>
      <c r="F31" s="52">
        <f t="shared" si="4"/>
        <v>-0.1007372051786543</v>
      </c>
      <c r="H31" s="19">
        <v>648.61599999999999</v>
      </c>
      <c r="I31" s="140">
        <v>579.34699999999987</v>
      </c>
      <c r="J31" s="214">
        <f t="shared" si="0"/>
        <v>7.251542144496209E-3</v>
      </c>
      <c r="K31" s="215">
        <f t="shared" si="5"/>
        <v>6.962577230505947E-3</v>
      </c>
      <c r="L31" s="52">
        <f t="shared" si="6"/>
        <v>-0.10679508368587905</v>
      </c>
      <c r="N31" s="40">
        <f t="shared" ref="N31" si="8">(H31/B31)*10</f>
        <v>3.9387403143141677</v>
      </c>
      <c r="O31" s="143">
        <f t="shared" ref="O31" si="9">(I31/C31)*10</f>
        <v>3.9122070134447995</v>
      </c>
      <c r="P31" s="52">
        <f t="shared" ref="P31" si="10">(O31-N31)/N31</f>
        <v>-6.736494095064079E-3</v>
      </c>
      <c r="Q31" s="2"/>
    </row>
    <row r="32" spans="1:17" ht="20.100000000000001" customHeight="1" thickBot="1">
      <c r="A32" s="8" t="s">
        <v>17</v>
      </c>
      <c r="B32" s="19">
        <f>B33-SUM(B7:B31)</f>
        <v>46049.200000000128</v>
      </c>
      <c r="C32" s="140">
        <f>C33-SUM(C7:C31)</f>
        <v>27431.010000000009</v>
      </c>
      <c r="D32" s="214">
        <f t="shared" si="2"/>
        <v>0.13847155003716577</v>
      </c>
      <c r="E32" s="215">
        <f t="shared" si="3"/>
        <v>9.3955045998258435E-2</v>
      </c>
      <c r="F32" s="52">
        <f t="shared" si="4"/>
        <v>-0.40431082407512109</v>
      </c>
      <c r="H32" s="19">
        <f>H33-SUM(H7:H31)</f>
        <v>9704.6860000001034</v>
      </c>
      <c r="I32" s="140">
        <f>I33-SUM(I7:I31)</f>
        <v>7538.7939999999653</v>
      </c>
      <c r="J32" s="214">
        <f t="shared" si="0"/>
        <v>0.1084986178695917</v>
      </c>
      <c r="K32" s="215">
        <f t="shared" si="5"/>
        <v>9.0601030901816385E-2</v>
      </c>
      <c r="L32" s="52">
        <f t="shared" si="6"/>
        <v>-0.22318001839524895</v>
      </c>
      <c r="N32" s="40">
        <f t="shared" si="1"/>
        <v>2.1074602816118579</v>
      </c>
      <c r="O32" s="143">
        <f t="shared" si="1"/>
        <v>2.7482743070707065</v>
      </c>
      <c r="P32" s="52">
        <f t="shared" si="7"/>
        <v>0.30406932507820839</v>
      </c>
      <c r="Q32" s="2"/>
    </row>
    <row r="33" spans="1:17" ht="26.25" customHeight="1" thickBot="1">
      <c r="A33" s="35" t="s">
        <v>18</v>
      </c>
      <c r="B33" s="36">
        <v>332553.51000000013</v>
      </c>
      <c r="C33" s="148">
        <v>291958.87999999995</v>
      </c>
      <c r="D33" s="251">
        <f>SUM(D7:D32)</f>
        <v>1</v>
      </c>
      <c r="E33" s="252">
        <f>SUM(E7:E32)</f>
        <v>1.0000000000000002</v>
      </c>
      <c r="F33" s="57">
        <f t="shared" si="4"/>
        <v>-0.12206946785797018</v>
      </c>
      <c r="G33" s="56"/>
      <c r="H33" s="36">
        <v>89445.250000000058</v>
      </c>
      <c r="I33" s="148">
        <v>83208.699999999953</v>
      </c>
      <c r="J33" s="251">
        <f>SUM(J7:J32)</f>
        <v>1.0000000000000004</v>
      </c>
      <c r="K33" s="252">
        <f>SUM(K7:K32)</f>
        <v>1.0000000000000004</v>
      </c>
      <c r="L33" s="57">
        <f t="shared" si="6"/>
        <v>-6.9724775770654127E-2</v>
      </c>
      <c r="M33" s="56"/>
      <c r="N33" s="37">
        <f t="shared" si="1"/>
        <v>2.6896498551466208</v>
      </c>
      <c r="O33" s="150">
        <f t="shared" si="1"/>
        <v>2.8500143581863298</v>
      </c>
      <c r="P33" s="57">
        <f t="shared" si="7"/>
        <v>5.9622817718392944E-2</v>
      </c>
      <c r="Q33" s="2"/>
    </row>
    <row r="35" spans="1:17" ht="15.75" thickBot="1"/>
    <row r="36" spans="1:17">
      <c r="A36" s="492" t="s">
        <v>2</v>
      </c>
      <c r="B36" s="485" t="s">
        <v>1</v>
      </c>
      <c r="C36" s="478"/>
      <c r="D36" s="485" t="s">
        <v>100</v>
      </c>
      <c r="E36" s="478"/>
      <c r="F36" s="130" t="s">
        <v>0</v>
      </c>
      <c r="H36" s="495" t="s">
        <v>19</v>
      </c>
      <c r="I36" s="496"/>
      <c r="J36" s="485" t="s">
        <v>100</v>
      </c>
      <c r="K36" s="483"/>
      <c r="L36" s="130" t="s">
        <v>0</v>
      </c>
      <c r="N36" s="477" t="s">
        <v>22</v>
      </c>
      <c r="O36" s="478"/>
      <c r="P36" s="130" t="s">
        <v>0</v>
      </c>
    </row>
    <row r="37" spans="1:17">
      <c r="A37" s="493"/>
      <c r="B37" s="486" t="str">
        <f>B5</f>
        <v>jul</v>
      </c>
      <c r="C37" s="480"/>
      <c r="D37" s="486" t="str">
        <f>B37</f>
        <v>jul</v>
      </c>
      <c r="E37" s="480"/>
      <c r="F37" s="131" t="str">
        <f>F5</f>
        <v>2026 /2025</v>
      </c>
      <c r="H37" s="475" t="str">
        <f>B37</f>
        <v>jul</v>
      </c>
      <c r="I37" s="480"/>
      <c r="J37" s="486" t="str">
        <f>B37</f>
        <v>jul</v>
      </c>
      <c r="K37" s="476"/>
      <c r="L37" s="131" t="str">
        <f>F37</f>
        <v>2026 /2025</v>
      </c>
      <c r="N37" s="475" t="str">
        <f>B37</f>
        <v>jul</v>
      </c>
      <c r="O37" s="476"/>
      <c r="P37" s="131" t="str">
        <f>F37</f>
        <v>2026 /2025</v>
      </c>
    </row>
    <row r="38" spans="1:17" ht="19.5" customHeight="1" thickBot="1">
      <c r="A38" s="494"/>
      <c r="B38" s="99">
        <f>B6</f>
        <v>2025</v>
      </c>
      <c r="C38" s="134">
        <f>C6</f>
        <v>2026</v>
      </c>
      <c r="D38" s="99">
        <f>B38</f>
        <v>2025</v>
      </c>
      <c r="E38" s="134">
        <f>C38</f>
        <v>2026</v>
      </c>
      <c r="F38" s="132" t="str">
        <f>F6</f>
        <v>HL</v>
      </c>
      <c r="H38" s="25">
        <f>B38</f>
        <v>2025</v>
      </c>
      <c r="I38" s="134">
        <f>C38</f>
        <v>2026</v>
      </c>
      <c r="J38" s="99">
        <f>B38</f>
        <v>2025</v>
      </c>
      <c r="K38" s="134">
        <f>C38</f>
        <v>2026</v>
      </c>
      <c r="L38" s="265">
        <f>L6</f>
        <v>1000</v>
      </c>
      <c r="N38" s="25">
        <f>B38</f>
        <v>2025</v>
      </c>
      <c r="O38" s="134">
        <f>C38</f>
        <v>2026</v>
      </c>
      <c r="P38" s="132"/>
    </row>
    <row r="39" spans="1:17" ht="20.100000000000001" customHeight="1">
      <c r="A39" s="38" t="s">
        <v>165</v>
      </c>
      <c r="B39" s="19">
        <v>24682.1</v>
      </c>
      <c r="C39" s="147">
        <v>26384.479999999992</v>
      </c>
      <c r="D39" s="247">
        <f>B39/$B$62</f>
        <v>0.20974010330605725</v>
      </c>
      <c r="E39" s="246">
        <f>C39/$C$62</f>
        <v>0.22897897318024948</v>
      </c>
      <c r="F39" s="52">
        <f>(C39-B39)/B39</f>
        <v>6.8972251145566779E-2</v>
      </c>
      <c r="H39" s="39">
        <v>7685.8509999999987</v>
      </c>
      <c r="I39" s="147">
        <v>8549.0439999999962</v>
      </c>
      <c r="J39" s="250">
        <f>H39/$H$62</f>
        <v>0.23377758627475712</v>
      </c>
      <c r="K39" s="246">
        <f>I39/$I$62</f>
        <v>0.25748303004614814</v>
      </c>
      <c r="L39" s="52">
        <f>(I39-H39)/H39</f>
        <v>0.11230935910675313</v>
      </c>
      <c r="N39" s="40">
        <f t="shared" ref="N39:O62" si="11">(H39/B39)*10</f>
        <v>3.1139372257627995</v>
      </c>
      <c r="O39" s="149">
        <f t="shared" si="11"/>
        <v>3.2401790749713459</v>
      </c>
      <c r="P39" s="52">
        <f>(O39-N39)/N39</f>
        <v>4.0540910126286134E-2</v>
      </c>
    </row>
    <row r="40" spans="1:17" ht="20.100000000000001" customHeight="1">
      <c r="A40" s="38" t="s">
        <v>170</v>
      </c>
      <c r="B40" s="19">
        <v>13186.119999999999</v>
      </c>
      <c r="C40" s="140">
        <v>15337.429999999997</v>
      </c>
      <c r="D40" s="247">
        <f t="shared" ref="D40:D61" si="12">B40/$B$62</f>
        <v>0.11205116951175417</v>
      </c>
      <c r="E40" s="215">
        <f t="shared" ref="E40:E61" si="13">C40/$C$62</f>
        <v>0.13310662073400553</v>
      </c>
      <c r="F40" s="52">
        <f t="shared" ref="F40:F62" si="14">(C40-B40)/B40</f>
        <v>0.1631495845631617</v>
      </c>
      <c r="H40" s="19">
        <v>4410.2569999999987</v>
      </c>
      <c r="I40" s="140">
        <v>4742.5380000000014</v>
      </c>
      <c r="J40" s="247">
        <f t="shared" ref="J40:J62" si="15">H40/$H$62</f>
        <v>0.13414509809146072</v>
      </c>
      <c r="K40" s="215">
        <f t="shared" ref="K40:K62" si="16">I40/$I$62</f>
        <v>0.14283738092224116</v>
      </c>
      <c r="L40" s="52">
        <f t="shared" ref="L40:L62" si="17">(I40-H40)/H40</f>
        <v>7.5342774808815627E-2</v>
      </c>
      <c r="N40" s="40">
        <f t="shared" si="11"/>
        <v>3.3446207072285095</v>
      </c>
      <c r="O40" s="143">
        <f t="shared" si="11"/>
        <v>3.0921334278298267</v>
      </c>
      <c r="P40" s="52">
        <f t="shared" ref="P40:P62" si="18">(O40-N40)/N40</f>
        <v>-7.5490556777633583E-2</v>
      </c>
    </row>
    <row r="41" spans="1:17" ht="20.100000000000001" customHeight="1">
      <c r="A41" s="38" t="s">
        <v>172</v>
      </c>
      <c r="B41" s="19">
        <v>18855.960000000003</v>
      </c>
      <c r="C41" s="140">
        <v>19300.430000000004</v>
      </c>
      <c r="D41" s="247">
        <f t="shared" si="12"/>
        <v>0.16023154425007938</v>
      </c>
      <c r="E41" s="215">
        <f t="shared" si="13"/>
        <v>0.16749970601419034</v>
      </c>
      <c r="F41" s="52">
        <f t="shared" si="14"/>
        <v>2.3571857386205798E-2</v>
      </c>
      <c r="H41" s="19">
        <v>4195.6659999999983</v>
      </c>
      <c r="I41" s="140">
        <v>4318.384</v>
      </c>
      <c r="J41" s="247">
        <f t="shared" si="15"/>
        <v>0.12761796583033744</v>
      </c>
      <c r="K41" s="215">
        <f t="shared" si="16"/>
        <v>0.13006256573516359</v>
      </c>
      <c r="L41" s="52">
        <f t="shared" si="17"/>
        <v>2.9248753356440126E-2</v>
      </c>
      <c r="N41" s="40">
        <f t="shared" si="11"/>
        <v>2.2251139692701924</v>
      </c>
      <c r="O41" s="143">
        <f t="shared" si="11"/>
        <v>2.2374548131829184</v>
      </c>
      <c r="P41" s="52">
        <f t="shared" si="18"/>
        <v>5.5461626160090904E-3</v>
      </c>
    </row>
    <row r="42" spans="1:17" ht="20.100000000000001" customHeight="1">
      <c r="A42" s="38" t="s">
        <v>174</v>
      </c>
      <c r="B42" s="19">
        <v>9192.27</v>
      </c>
      <c r="C42" s="140">
        <v>7952.5499999999984</v>
      </c>
      <c r="D42" s="247">
        <f t="shared" si="12"/>
        <v>7.8112788596479674E-2</v>
      </c>
      <c r="E42" s="215">
        <f t="shared" si="13"/>
        <v>6.9016586006796166E-2</v>
      </c>
      <c r="F42" s="52">
        <f t="shared" si="14"/>
        <v>-0.13486549024343303</v>
      </c>
      <c r="H42" s="19">
        <v>3334.4259999999995</v>
      </c>
      <c r="I42" s="140">
        <v>2956.4229999999993</v>
      </c>
      <c r="J42" s="247">
        <f t="shared" si="15"/>
        <v>0.10142195859531927</v>
      </c>
      <c r="K42" s="215">
        <f t="shared" si="16"/>
        <v>8.9042558692892862E-2</v>
      </c>
      <c r="L42" s="52">
        <f t="shared" si="17"/>
        <v>-0.11336373936623581</v>
      </c>
      <c r="N42" s="40">
        <f t="shared" si="11"/>
        <v>3.627423911612691</v>
      </c>
      <c r="O42" s="143">
        <f t="shared" si="11"/>
        <v>3.7175786382984071</v>
      </c>
      <c r="P42" s="52">
        <f t="shared" si="18"/>
        <v>2.4853650657453725E-2</v>
      </c>
    </row>
    <row r="43" spans="1:17" ht="20.100000000000001" customHeight="1">
      <c r="A43" s="38" t="s">
        <v>173</v>
      </c>
      <c r="B43" s="19">
        <v>8507.7100000000009</v>
      </c>
      <c r="C43" s="140">
        <v>12445.220000000001</v>
      </c>
      <c r="D43" s="247">
        <f t="shared" si="12"/>
        <v>7.2295630205613651E-2</v>
      </c>
      <c r="E43" s="215">
        <f t="shared" si="13"/>
        <v>0.10800643774682334</v>
      </c>
      <c r="F43" s="52">
        <f t="shared" si="14"/>
        <v>0.46281666864526411</v>
      </c>
      <c r="H43" s="19">
        <v>2123.4490000000005</v>
      </c>
      <c r="I43" s="140">
        <v>2793.8500000000004</v>
      </c>
      <c r="J43" s="247">
        <f t="shared" si="15"/>
        <v>6.4588134976536357E-2</v>
      </c>
      <c r="K43" s="215">
        <f t="shared" si="16"/>
        <v>8.414612949640117E-2</v>
      </c>
      <c r="L43" s="52">
        <f t="shared" si="17"/>
        <v>0.31571325706433245</v>
      </c>
      <c r="N43" s="40">
        <f t="shared" si="11"/>
        <v>2.4959113556997128</v>
      </c>
      <c r="O43" s="143">
        <f t="shared" si="11"/>
        <v>2.2449181292094473</v>
      </c>
      <c r="P43" s="52">
        <f t="shared" si="18"/>
        <v>-0.10056175509482432</v>
      </c>
    </row>
    <row r="44" spans="1:17" ht="20.100000000000001" customHeight="1">
      <c r="A44" s="38" t="s">
        <v>178</v>
      </c>
      <c r="B44" s="19">
        <v>15276.55</v>
      </c>
      <c r="C44" s="140">
        <v>9105.4400000000023</v>
      </c>
      <c r="D44" s="247">
        <f t="shared" si="12"/>
        <v>0.12981493370337813</v>
      </c>
      <c r="E44" s="215">
        <f t="shared" si="13"/>
        <v>7.9021997081404366E-2</v>
      </c>
      <c r="F44" s="52">
        <f t="shared" si="14"/>
        <v>-0.4039596636675164</v>
      </c>
      <c r="H44" s="19">
        <v>2968.2230000000004</v>
      </c>
      <c r="I44" s="140">
        <v>2287.6669999999999</v>
      </c>
      <c r="J44" s="247">
        <f t="shared" si="15"/>
        <v>9.0283302195842546E-2</v>
      </c>
      <c r="K44" s="215">
        <f t="shared" si="16"/>
        <v>6.8900736842222574E-2</v>
      </c>
      <c r="L44" s="52">
        <f t="shared" si="17"/>
        <v>-0.22928061671916172</v>
      </c>
      <c r="N44" s="40">
        <f t="shared" si="11"/>
        <v>1.9429930187116859</v>
      </c>
      <c r="O44" s="143">
        <f t="shared" si="11"/>
        <v>2.5124178513064708</v>
      </c>
      <c r="P44" s="52">
        <f t="shared" si="18"/>
        <v>0.29306581501375933</v>
      </c>
    </row>
    <row r="45" spans="1:17" ht="20.100000000000001" customHeight="1">
      <c r="A45" s="38" t="s">
        <v>177</v>
      </c>
      <c r="B45" s="19">
        <v>9071.4499999999989</v>
      </c>
      <c r="C45" s="140">
        <v>8524.17</v>
      </c>
      <c r="D45" s="247">
        <f t="shared" si="12"/>
        <v>7.7086101269168053E-2</v>
      </c>
      <c r="E45" s="215">
        <f t="shared" si="13"/>
        <v>7.3977417550540617E-2</v>
      </c>
      <c r="F45" s="52">
        <f t="shared" si="14"/>
        <v>-6.0329936228496979E-2</v>
      </c>
      <c r="H45" s="19">
        <v>2251.2360000000008</v>
      </c>
      <c r="I45" s="140">
        <v>1993.1579999999997</v>
      </c>
      <c r="J45" s="247">
        <f t="shared" si="15"/>
        <v>6.8474983214589946E-2</v>
      </c>
      <c r="K45" s="215">
        <f t="shared" si="16"/>
        <v>6.0030614089800059E-2</v>
      </c>
      <c r="L45" s="52">
        <f t="shared" si="17"/>
        <v>-0.11463835866164232</v>
      </c>
      <c r="N45" s="40">
        <f t="shared" si="11"/>
        <v>2.4816716180985408</v>
      </c>
      <c r="O45" s="143">
        <f t="shared" si="11"/>
        <v>2.3382429022415083</v>
      </c>
      <c r="P45" s="52">
        <f t="shared" si="18"/>
        <v>-5.7795203366562922E-2</v>
      </c>
    </row>
    <row r="46" spans="1:17" ht="20.100000000000001" customHeight="1">
      <c r="A46" s="38" t="s">
        <v>179</v>
      </c>
      <c r="B46" s="19">
        <v>4516.4000000000005</v>
      </c>
      <c r="C46" s="140">
        <v>2978.6</v>
      </c>
      <c r="D46" s="247">
        <f t="shared" si="12"/>
        <v>3.8378833347708551E-2</v>
      </c>
      <c r="E46" s="215">
        <f t="shared" si="13"/>
        <v>2.5849922739227427E-2</v>
      </c>
      <c r="F46" s="52">
        <f t="shared" si="14"/>
        <v>-0.34049242759720139</v>
      </c>
      <c r="H46" s="19">
        <v>1297.2180000000003</v>
      </c>
      <c r="I46" s="140">
        <v>1172.4950000000001</v>
      </c>
      <c r="J46" s="247">
        <f t="shared" si="15"/>
        <v>3.9456983086475134E-2</v>
      </c>
      <c r="K46" s="215">
        <f t="shared" si="16"/>
        <v>3.5313605277263592E-2</v>
      </c>
      <c r="L46" s="52">
        <f t="shared" si="17"/>
        <v>-9.614652278953896E-2</v>
      </c>
      <c r="N46" s="40">
        <f t="shared" si="11"/>
        <v>2.8722389513772035</v>
      </c>
      <c r="O46" s="143">
        <f t="shared" si="11"/>
        <v>3.9363962935607337</v>
      </c>
      <c r="P46" s="52">
        <f t="shared" si="18"/>
        <v>0.37049749696949125</v>
      </c>
    </row>
    <row r="47" spans="1:17" ht="20.100000000000001" customHeight="1">
      <c r="A47" s="38" t="s">
        <v>203</v>
      </c>
      <c r="B47" s="19">
        <v>1575.1</v>
      </c>
      <c r="C47" s="140">
        <v>1704.9999999999998</v>
      </c>
      <c r="D47" s="247">
        <f t="shared" si="12"/>
        <v>1.3384664867145452E-2</v>
      </c>
      <c r="E47" s="215">
        <f t="shared" si="13"/>
        <v>1.479692414905753E-2</v>
      </c>
      <c r="F47" s="52">
        <f t="shared" si="14"/>
        <v>8.2470954225128484E-2</v>
      </c>
      <c r="H47" s="19">
        <v>649.59500000000003</v>
      </c>
      <c r="I47" s="140">
        <v>779.81</v>
      </c>
      <c r="J47" s="247">
        <f t="shared" si="15"/>
        <v>1.9758482327610943E-2</v>
      </c>
      <c r="K47" s="215">
        <f t="shared" si="16"/>
        <v>2.3486584191201594E-2</v>
      </c>
      <c r="L47" s="52">
        <f t="shared" si="17"/>
        <v>0.20045566853193131</v>
      </c>
      <c r="N47" s="40">
        <f t="shared" si="11"/>
        <v>4.1241508475652342</v>
      </c>
      <c r="O47" s="143">
        <f t="shared" si="11"/>
        <v>4.5736656891495606</v>
      </c>
      <c r="P47" s="52">
        <f t="shared" si="18"/>
        <v>0.10899573226078903</v>
      </c>
    </row>
    <row r="48" spans="1:17" ht="20.100000000000001" customHeight="1">
      <c r="A48" s="38" t="s">
        <v>183</v>
      </c>
      <c r="B48" s="19">
        <v>2242.6499999999996</v>
      </c>
      <c r="C48" s="140">
        <v>2868.34</v>
      </c>
      <c r="D48" s="247">
        <f t="shared" si="12"/>
        <v>1.9057278054919528E-2</v>
      </c>
      <c r="E48" s="215">
        <f t="shared" si="13"/>
        <v>2.4893026049095417E-2</v>
      </c>
      <c r="F48" s="52">
        <f t="shared" si="14"/>
        <v>0.27899583082514018</v>
      </c>
      <c r="H48" s="19">
        <v>573.91899999999998</v>
      </c>
      <c r="I48" s="140">
        <v>621.702</v>
      </c>
      <c r="J48" s="247">
        <f t="shared" si="15"/>
        <v>1.7456674418645683E-2</v>
      </c>
      <c r="K48" s="215">
        <f t="shared" si="16"/>
        <v>1.8724633391259942E-2</v>
      </c>
      <c r="L48" s="52">
        <f t="shared" si="17"/>
        <v>8.3257393464931495E-2</v>
      </c>
      <c r="N48" s="40">
        <f t="shared" si="11"/>
        <v>2.5591108732972154</v>
      </c>
      <c r="O48" s="143">
        <f t="shared" si="11"/>
        <v>2.1674627136253024</v>
      </c>
      <c r="P48" s="52">
        <f t="shared" si="18"/>
        <v>-0.15304071572612438</v>
      </c>
    </row>
    <row r="49" spans="1:16" ht="20.100000000000001" customHeight="1">
      <c r="A49" s="38" t="s">
        <v>182</v>
      </c>
      <c r="B49" s="19">
        <v>2213.5200000000004</v>
      </c>
      <c r="C49" s="140">
        <v>1785.9</v>
      </c>
      <c r="D49" s="247">
        <f t="shared" si="12"/>
        <v>1.8809741208001912E-2</v>
      </c>
      <c r="E49" s="215">
        <f t="shared" si="13"/>
        <v>1.5499018673197565E-2</v>
      </c>
      <c r="F49" s="52">
        <f t="shared" si="14"/>
        <v>-0.19318551447468296</v>
      </c>
      <c r="H49" s="19">
        <v>685.71799999999996</v>
      </c>
      <c r="I49" s="140">
        <v>612.08600000000001</v>
      </c>
      <c r="J49" s="247">
        <f t="shared" si="15"/>
        <v>2.0857221783918776E-2</v>
      </c>
      <c r="K49" s="215">
        <f t="shared" si="16"/>
        <v>1.8435015415621526E-2</v>
      </c>
      <c r="L49" s="52">
        <f t="shared" si="17"/>
        <v>-0.10737941836148381</v>
      </c>
      <c r="N49" s="40">
        <f t="shared" si="11"/>
        <v>3.0978622284867536</v>
      </c>
      <c r="O49" s="143">
        <f t="shared" si="11"/>
        <v>3.4273251581835491</v>
      </c>
      <c r="P49" s="52">
        <f t="shared" si="18"/>
        <v>0.10635170494903894</v>
      </c>
    </row>
    <row r="50" spans="1:16" ht="20.100000000000001" customHeight="1">
      <c r="A50" s="38" t="s">
        <v>186</v>
      </c>
      <c r="B50" s="19">
        <v>1646.7600000000004</v>
      </c>
      <c r="C50" s="140">
        <v>1480.8699999999997</v>
      </c>
      <c r="D50" s="247">
        <f t="shared" si="12"/>
        <v>1.3993607210094884E-2</v>
      </c>
      <c r="E50" s="215">
        <f t="shared" si="13"/>
        <v>1.2851801210917784E-2</v>
      </c>
      <c r="F50" s="52">
        <f t="shared" si="14"/>
        <v>-0.1007372051786543</v>
      </c>
      <c r="H50" s="19">
        <v>648.61599999999999</v>
      </c>
      <c r="I50" s="140">
        <v>579.34699999999987</v>
      </c>
      <c r="J50" s="247">
        <f t="shared" si="15"/>
        <v>1.9728704459556642E-2</v>
      </c>
      <c r="K50" s="215">
        <f t="shared" si="16"/>
        <v>1.7448971020402493E-2</v>
      </c>
      <c r="L50" s="52">
        <f t="shared" si="17"/>
        <v>-0.10679508368587905</v>
      </c>
      <c r="N50" s="40">
        <f t="shared" si="11"/>
        <v>3.9387403143141677</v>
      </c>
      <c r="O50" s="143">
        <f t="shared" si="11"/>
        <v>3.9122070134447995</v>
      </c>
      <c r="P50" s="52">
        <f t="shared" si="18"/>
        <v>-6.736494095064079E-3</v>
      </c>
    </row>
    <row r="51" spans="1:16" ht="20.100000000000001" customHeight="1">
      <c r="A51" s="38" t="s">
        <v>206</v>
      </c>
      <c r="B51" s="19">
        <v>2191.9900000000002</v>
      </c>
      <c r="C51" s="140">
        <v>2002.3600000000001</v>
      </c>
      <c r="D51" s="247">
        <f t="shared" si="12"/>
        <v>1.8626786579984869E-2</v>
      </c>
      <c r="E51" s="215">
        <f t="shared" si="13"/>
        <v>1.7377577149036271E-2</v>
      </c>
      <c r="F51" s="52">
        <f t="shared" si="14"/>
        <v>-8.6510431160726139E-2</v>
      </c>
      <c r="H51" s="19">
        <v>586.64599999999984</v>
      </c>
      <c r="I51" s="140">
        <v>554.56399999999996</v>
      </c>
      <c r="J51" s="247">
        <f t="shared" si="15"/>
        <v>1.7843786703351541E-2</v>
      </c>
      <c r="K51" s="215">
        <f t="shared" si="16"/>
        <v>1.6702548153280313E-2</v>
      </c>
      <c r="L51" s="52">
        <f t="shared" si="17"/>
        <v>-5.468715375200698E-2</v>
      </c>
      <c r="N51" s="40">
        <f t="shared" si="11"/>
        <v>2.6763169540007015</v>
      </c>
      <c r="O51" s="143">
        <f t="shared" si="11"/>
        <v>2.769551928724105</v>
      </c>
      <c r="P51" s="52">
        <f t="shared" si="18"/>
        <v>3.4837045210221074E-2</v>
      </c>
    </row>
    <row r="52" spans="1:16" ht="20.100000000000001" customHeight="1">
      <c r="A52" s="38" t="s">
        <v>209</v>
      </c>
      <c r="B52" s="19">
        <v>335.08000000000004</v>
      </c>
      <c r="C52" s="140">
        <v>614.01</v>
      </c>
      <c r="D52" s="247">
        <f t="shared" si="12"/>
        <v>2.8473960406850988E-3</v>
      </c>
      <c r="E52" s="215">
        <f t="shared" si="13"/>
        <v>5.3287151887171933E-3</v>
      </c>
      <c r="F52" s="52">
        <f t="shared" si="14"/>
        <v>0.83242807687716336</v>
      </c>
      <c r="H52" s="19">
        <v>136.42299999999997</v>
      </c>
      <c r="I52" s="140">
        <v>311.33300000000003</v>
      </c>
      <c r="J52" s="247">
        <f t="shared" si="15"/>
        <v>4.1495261425652397E-3</v>
      </c>
      <c r="K52" s="215">
        <f t="shared" si="16"/>
        <v>9.3768337364221639E-3</v>
      </c>
      <c r="L52" s="52">
        <f t="shared" si="17"/>
        <v>1.282115185855758</v>
      </c>
      <c r="N52" s="40">
        <f t="shared" ref="N52:N53" si="19">(H52/B52)*10</f>
        <v>4.0713560940670872</v>
      </c>
      <c r="O52" s="143">
        <f t="shared" ref="O52:O53" si="20">(I52/C52)*10</f>
        <v>5.0704874513444409</v>
      </c>
      <c r="P52" s="52">
        <f t="shared" ref="P52:P53" si="21">(O52-N52)/N52</f>
        <v>0.24540505281110647</v>
      </c>
    </row>
    <row r="53" spans="1:16" ht="20.100000000000001" customHeight="1">
      <c r="A53" s="38" t="s">
        <v>207</v>
      </c>
      <c r="B53" s="19">
        <v>1665.3699999999997</v>
      </c>
      <c r="C53" s="140">
        <v>846.6400000000001</v>
      </c>
      <c r="D53" s="247">
        <f t="shared" si="12"/>
        <v>1.4151748669797485E-2</v>
      </c>
      <c r="E53" s="215">
        <f t="shared" si="13"/>
        <v>7.3476057839050269E-3</v>
      </c>
      <c r="F53" s="52">
        <f t="shared" si="14"/>
        <v>-0.49162048073401088</v>
      </c>
      <c r="H53" s="19">
        <v>559.47499999999991</v>
      </c>
      <c r="I53" s="140">
        <v>269.91999999999996</v>
      </c>
      <c r="J53" s="247">
        <f t="shared" si="15"/>
        <v>1.7017336802531008E-2</v>
      </c>
      <c r="K53" s="215">
        <f t="shared" si="16"/>
        <v>8.1295428436274665E-3</v>
      </c>
      <c r="L53" s="52">
        <f t="shared" si="17"/>
        <v>-0.51754770096965907</v>
      </c>
      <c r="N53" s="40">
        <f t="shared" si="19"/>
        <v>3.3594636627296035</v>
      </c>
      <c r="O53" s="143">
        <f t="shared" si="20"/>
        <v>3.1881319096664451</v>
      </c>
      <c r="P53" s="52">
        <f t="shared" si="21"/>
        <v>-5.0999733964661891E-2</v>
      </c>
    </row>
    <row r="54" spans="1:16" ht="20.100000000000001" customHeight="1">
      <c r="A54" s="38" t="s">
        <v>210</v>
      </c>
      <c r="B54" s="19">
        <v>278.67</v>
      </c>
      <c r="C54" s="140">
        <v>503.44000000000005</v>
      </c>
      <c r="D54" s="247">
        <f t="shared" si="12"/>
        <v>2.3680430185559161E-3</v>
      </c>
      <c r="E54" s="215">
        <f t="shared" si="13"/>
        <v>4.369128148739897E-3</v>
      </c>
      <c r="F54" s="52">
        <f t="shared" si="14"/>
        <v>0.80658126098970118</v>
      </c>
      <c r="H54" s="19">
        <v>101.64800000000001</v>
      </c>
      <c r="I54" s="140">
        <v>167.13399999999999</v>
      </c>
      <c r="J54" s="247">
        <f t="shared" si="15"/>
        <v>3.091788285988958E-3</v>
      </c>
      <c r="K54" s="215">
        <f t="shared" si="16"/>
        <v>5.033798953863489E-3</v>
      </c>
      <c r="L54" s="52">
        <f t="shared" si="17"/>
        <v>0.64424287738076469</v>
      </c>
      <c r="N54" s="40">
        <f t="shared" ref="N54" si="22">(H54/B54)*10</f>
        <v>3.6476118706714034</v>
      </c>
      <c r="O54" s="143">
        <f t="shared" ref="O54" si="23">(I54/C54)*10</f>
        <v>3.3198395042110276</v>
      </c>
      <c r="P54" s="52">
        <f t="shared" ref="P54" si="24">(O54-N54)/N54</f>
        <v>-8.9859441761286907E-2</v>
      </c>
    </row>
    <row r="55" spans="1:16" ht="20.100000000000001" customHeight="1">
      <c r="A55" s="38" t="s">
        <v>208</v>
      </c>
      <c r="B55" s="19">
        <v>254.49</v>
      </c>
      <c r="C55" s="140">
        <v>381.3300000000001</v>
      </c>
      <c r="D55" s="247">
        <f t="shared" si="12"/>
        <v>2.1625695905274881E-3</v>
      </c>
      <c r="E55" s="215">
        <f t="shared" si="13"/>
        <v>3.309390666134962E-3</v>
      </c>
      <c r="F55" s="52">
        <f t="shared" si="14"/>
        <v>0.49840858186962195</v>
      </c>
      <c r="H55" s="19">
        <v>160.24700000000001</v>
      </c>
      <c r="I55" s="140">
        <v>158.501</v>
      </c>
      <c r="J55" s="247">
        <f t="shared" si="15"/>
        <v>4.8741716262481558E-3</v>
      </c>
      <c r="K55" s="215">
        <f t="shared" si="16"/>
        <v>4.7737873083054131E-3</v>
      </c>
      <c r="L55" s="52">
        <f t="shared" si="17"/>
        <v>-1.0895679794317579E-2</v>
      </c>
      <c r="N55" s="40">
        <f t="shared" si="11"/>
        <v>6.2967896577468663</v>
      </c>
      <c r="O55" s="143">
        <f t="shared" si="11"/>
        <v>4.1565310885584656</v>
      </c>
      <c r="P55" s="52">
        <f t="shared" si="18"/>
        <v>-0.33989678638149612</v>
      </c>
    </row>
    <row r="56" spans="1:16" ht="20.100000000000001" customHeight="1">
      <c r="A56" s="38" t="s">
        <v>211</v>
      </c>
      <c r="B56" s="19">
        <v>823.1</v>
      </c>
      <c r="C56" s="140">
        <v>474.24000000000007</v>
      </c>
      <c r="D56" s="247">
        <f t="shared" si="12"/>
        <v>6.9944242601405774E-3</v>
      </c>
      <c r="E56" s="215">
        <f t="shared" si="13"/>
        <v>4.1157145504099974E-3</v>
      </c>
      <c r="F56" s="52">
        <f t="shared" si="14"/>
        <v>-0.42383671485846186</v>
      </c>
      <c r="H56" s="19">
        <v>192.49199999999996</v>
      </c>
      <c r="I56" s="140">
        <v>129.65400000000002</v>
      </c>
      <c r="J56" s="247">
        <f t="shared" si="15"/>
        <v>5.8549554417852423E-3</v>
      </c>
      <c r="K56" s="215">
        <f t="shared" si="16"/>
        <v>3.9049634997320535E-3</v>
      </c>
      <c r="L56" s="52">
        <f t="shared" si="17"/>
        <v>-0.32644473536562535</v>
      </c>
      <c r="N56" s="40">
        <f t="shared" ref="N56" si="25">(H56/B56)*10</f>
        <v>2.3386222816182718</v>
      </c>
      <c r="O56" s="143">
        <f t="shared" ref="O56" si="26">(I56/C56)*10</f>
        <v>2.733932186234818</v>
      </c>
      <c r="P56" s="52">
        <f t="shared" ref="P56" si="27">(O56-N56)/N56</f>
        <v>0.16903537938713262</v>
      </c>
    </row>
    <row r="57" spans="1:16" ht="20.100000000000001" customHeight="1">
      <c r="A57" s="38" t="s">
        <v>214</v>
      </c>
      <c r="B57" s="19">
        <v>0.19</v>
      </c>
      <c r="C57" s="140">
        <v>121.94000000000001</v>
      </c>
      <c r="D57" s="247">
        <f t="shared" si="12"/>
        <v>1.61455547251453E-6</v>
      </c>
      <c r="E57" s="215">
        <f t="shared" si="13"/>
        <v>1.058262129463974E-3</v>
      </c>
      <c r="F57" s="52"/>
      <c r="H57" s="19">
        <v>1.1069999999999998</v>
      </c>
      <c r="I57" s="140">
        <v>60.761000000000003</v>
      </c>
      <c r="J57" s="247">
        <f t="shared" si="15"/>
        <v>3.3671195031774113E-5</v>
      </c>
      <c r="K57" s="215">
        <f t="shared" si="16"/>
        <v>1.830020571731063E-3</v>
      </c>
      <c r="L57" s="52">
        <f t="shared" si="17"/>
        <v>53.887985546522145</v>
      </c>
      <c r="N57" s="40">
        <f t="shared" ref="N57" si="28">(H57/B57)*10</f>
        <v>58.263157894736828</v>
      </c>
      <c r="O57" s="143">
        <f t="shared" ref="O57" si="29">(I57/C57)*10</f>
        <v>4.9828604231589306</v>
      </c>
      <c r="P57" s="52">
        <f t="shared" ref="P57" si="30">(O57-N57)/N57</f>
        <v>-0.91447665037035253</v>
      </c>
    </row>
    <row r="58" spans="1:16" ht="20.100000000000001" customHeight="1">
      <c r="A58" s="38" t="s">
        <v>212</v>
      </c>
      <c r="B58" s="19">
        <v>807.34999999999991</v>
      </c>
      <c r="C58" s="140">
        <v>178.92</v>
      </c>
      <c r="D58" s="247">
        <f t="shared" si="12"/>
        <v>6.8605861091295033E-3</v>
      </c>
      <c r="E58" s="215">
        <f t="shared" si="13"/>
        <v>1.5527657881227997E-3</v>
      </c>
      <c r="F58" s="52">
        <f t="shared" si="14"/>
        <v>-0.77838607790920922</v>
      </c>
      <c r="H58" s="19">
        <v>183.35899999999998</v>
      </c>
      <c r="I58" s="140">
        <v>47.760999999999996</v>
      </c>
      <c r="J58" s="247">
        <f t="shared" si="15"/>
        <v>5.5771604786188532E-3</v>
      </c>
      <c r="K58" s="215">
        <f t="shared" si="16"/>
        <v>1.4384821271283767E-3</v>
      </c>
      <c r="L58" s="52">
        <f t="shared" si="17"/>
        <v>-0.7395219214764478</v>
      </c>
      <c r="N58" s="40">
        <f t="shared" ref="N58" si="31">(H58/B58)*10</f>
        <v>2.2711215705703847</v>
      </c>
      <c r="O58" s="143">
        <f t="shared" ref="O58" si="32">(I58/C58)*10</f>
        <v>2.6694053208137714</v>
      </c>
      <c r="P58" s="52">
        <f t="shared" ref="P58" si="33">(O58-N58)/N58</f>
        <v>0.17536874969813221</v>
      </c>
    </row>
    <row r="59" spans="1:16" ht="20.100000000000001" customHeight="1">
      <c r="A59" s="38" t="s">
        <v>215</v>
      </c>
      <c r="B59" s="19">
        <v>65.84</v>
      </c>
      <c r="C59" s="140">
        <v>74.459999999999994</v>
      </c>
      <c r="D59" s="247">
        <f t="shared" si="12"/>
        <v>5.5948595952819299E-4</v>
      </c>
      <c r="E59" s="215">
        <f t="shared" si="13"/>
        <v>6.4620467574124556E-4</v>
      </c>
      <c r="F59" s="52">
        <f t="shared" si="14"/>
        <v>0.13092345078979328</v>
      </c>
      <c r="H59" s="19">
        <v>29.247</v>
      </c>
      <c r="I59" s="140">
        <v>31.417999999999999</v>
      </c>
      <c r="J59" s="247">
        <f t="shared" si="15"/>
        <v>8.8959479773649303E-4</v>
      </c>
      <c r="K59" s="215">
        <f t="shared" si="16"/>
        <v>9.4625806557901515E-4</v>
      </c>
      <c r="L59" s="52">
        <f t="shared" si="17"/>
        <v>7.4229835538687713E-2</v>
      </c>
      <c r="N59" s="40">
        <f t="shared" ref="N59" si="34">(H59/B59)*10</f>
        <v>4.4421324422843256</v>
      </c>
      <c r="O59" s="143">
        <f t="shared" ref="O59" si="35">(I59/C59)*10</f>
        <v>4.2194466827827029</v>
      </c>
      <c r="P59" s="52">
        <f t="shared" ref="P59" si="36">(O59-N59)/N59</f>
        <v>-5.013037373264554E-2</v>
      </c>
    </row>
    <row r="60" spans="1:16" ht="20.100000000000001" customHeight="1">
      <c r="A60" s="38" t="s">
        <v>227</v>
      </c>
      <c r="B60" s="19">
        <v>59.79</v>
      </c>
      <c r="C60" s="140">
        <v>62.85</v>
      </c>
      <c r="D60" s="247">
        <f t="shared" si="12"/>
        <v>5.080751142191776E-4</v>
      </c>
      <c r="E60" s="215">
        <f t="shared" si="13"/>
        <v>5.4544673476144623E-4</v>
      </c>
      <c r="F60" s="52">
        <f t="shared" si="14"/>
        <v>5.1179126944305105E-2</v>
      </c>
      <c r="H60" s="19">
        <v>32.175000000000004</v>
      </c>
      <c r="I60" s="140">
        <v>30.980000000000004</v>
      </c>
      <c r="J60" s="247">
        <f t="shared" si="15"/>
        <v>9.7865465234628054E-4</v>
      </c>
      <c r="K60" s="215">
        <f t="shared" si="16"/>
        <v>9.3306623183009394E-4</v>
      </c>
      <c r="L60" s="52">
        <f t="shared" si="17"/>
        <v>-3.7140637140637145E-2</v>
      </c>
      <c r="N60" s="40">
        <f t="shared" si="11"/>
        <v>5.381334671349725</v>
      </c>
      <c r="O60" s="143">
        <f t="shared" si="11"/>
        <v>4.9291964996022282</v>
      </c>
      <c r="P60" s="52">
        <f t="shared" si="18"/>
        <v>-8.401970874524578E-2</v>
      </c>
    </row>
    <row r="61" spans="1:16" ht="20.100000000000001" customHeight="1" thickBot="1">
      <c r="A61" s="8" t="s">
        <v>17</v>
      </c>
      <c r="B61" s="19">
        <f>B62-SUM(B39:B60)</f>
        <v>230.98999999997613</v>
      </c>
      <c r="C61" s="140">
        <f>C62-SUM(C39:C60)</f>
        <v>98.029999999984284</v>
      </c>
      <c r="D61" s="247">
        <f t="shared" si="12"/>
        <v>1.962874571558383E-3</v>
      </c>
      <c r="E61" s="215">
        <f t="shared" si="13"/>
        <v>8.5075804946151167E-4</v>
      </c>
      <c r="F61" s="52">
        <f t="shared" si="14"/>
        <v>-0.57560933373741541</v>
      </c>
      <c r="H61" s="196">
        <f>H62-SUM(H39:H60)</f>
        <v>69.772999999986496</v>
      </c>
      <c r="I61" s="22">
        <f>I62-SUM(I39:I60)</f>
        <v>33.828999999997905</v>
      </c>
      <c r="J61" s="247">
        <f t="shared" si="15"/>
        <v>2.1222586187457284E-3</v>
      </c>
      <c r="K61" s="215">
        <f t="shared" si="16"/>
        <v>1.0188733878818042E-3</v>
      </c>
      <c r="L61" s="52">
        <f t="shared" si="17"/>
        <v>-0.51515629254862982</v>
      </c>
      <c r="N61" s="40">
        <f t="shared" si="11"/>
        <v>3.0206069526816619</v>
      </c>
      <c r="O61" s="143">
        <f t="shared" si="11"/>
        <v>3.4508823829443362</v>
      </c>
      <c r="P61" s="52">
        <f t="shared" si="18"/>
        <v>0.14244667942668957</v>
      </c>
    </row>
    <row r="62" spans="1:16" s="1" customFormat="1" ht="26.25" customHeight="1" thickBot="1">
      <c r="A62" s="12" t="s">
        <v>18</v>
      </c>
      <c r="B62" s="17">
        <v>117679.45</v>
      </c>
      <c r="C62" s="145">
        <v>115226.65</v>
      </c>
      <c r="D62" s="253">
        <f>SUM(D39:D61)</f>
        <v>0.99999999999999978</v>
      </c>
      <c r="E62" s="254">
        <f>SUM(E39:E61)</f>
        <v>1</v>
      </c>
      <c r="F62" s="57">
        <f t="shared" si="14"/>
        <v>-2.084306138412444E-2</v>
      </c>
      <c r="H62" s="17">
        <v>32876.765999999989</v>
      </c>
      <c r="I62" s="145">
        <v>33202.358999999997</v>
      </c>
      <c r="J62" s="253">
        <f t="shared" si="15"/>
        <v>1</v>
      </c>
      <c r="K62" s="254">
        <f t="shared" si="16"/>
        <v>1</v>
      </c>
      <c r="L62" s="57">
        <f t="shared" si="17"/>
        <v>9.9034375826383934E-3</v>
      </c>
      <c r="N62" s="37">
        <f t="shared" si="11"/>
        <v>2.7937559191515589</v>
      </c>
      <c r="O62" s="150">
        <f t="shared" si="11"/>
        <v>2.8814826257640918</v>
      </c>
      <c r="P62" s="57">
        <f t="shared" si="18"/>
        <v>3.1400991765656749E-2</v>
      </c>
    </row>
    <row r="64" spans="1:16" ht="15.75" thickBot="1"/>
    <row r="65" spans="1:16">
      <c r="A65" s="492" t="s">
        <v>15</v>
      </c>
      <c r="B65" s="485" t="s">
        <v>1</v>
      </c>
      <c r="C65" s="478"/>
      <c r="D65" s="485" t="s">
        <v>100</v>
      </c>
      <c r="E65" s="478"/>
      <c r="F65" s="130" t="s">
        <v>0</v>
      </c>
      <c r="H65" s="495" t="s">
        <v>19</v>
      </c>
      <c r="I65" s="496"/>
      <c r="J65" s="485" t="s">
        <v>100</v>
      </c>
      <c r="K65" s="483"/>
      <c r="L65" s="130" t="s">
        <v>0</v>
      </c>
      <c r="N65" s="477" t="s">
        <v>22</v>
      </c>
      <c r="O65" s="478"/>
      <c r="P65" s="130" t="s">
        <v>0</v>
      </c>
    </row>
    <row r="66" spans="1:16">
      <c r="A66" s="493"/>
      <c r="B66" s="486" t="str">
        <f>B37</f>
        <v>jul</v>
      </c>
      <c r="C66" s="480"/>
      <c r="D66" s="486" t="str">
        <f>B66</f>
        <v>jul</v>
      </c>
      <c r="E66" s="480"/>
      <c r="F66" s="131" t="str">
        <f>F5</f>
        <v>2026 /2025</v>
      </c>
      <c r="H66" s="475" t="str">
        <f>B66</f>
        <v>jul</v>
      </c>
      <c r="I66" s="480"/>
      <c r="J66" s="486" t="str">
        <f>B66</f>
        <v>jul</v>
      </c>
      <c r="K66" s="476"/>
      <c r="L66" s="131" t="str">
        <f>F66</f>
        <v>2026 /2025</v>
      </c>
      <c r="N66" s="475" t="str">
        <f>B66</f>
        <v>jul</v>
      </c>
      <c r="O66" s="476"/>
      <c r="P66" s="131" t="str">
        <f>L66</f>
        <v>2026 /2025</v>
      </c>
    </row>
    <row r="67" spans="1:16" ht="19.5" customHeight="1" thickBot="1">
      <c r="A67" s="494"/>
      <c r="B67" s="99">
        <f>B6</f>
        <v>2025</v>
      </c>
      <c r="C67" s="134">
        <f>C6</f>
        <v>2026</v>
      </c>
      <c r="D67" s="99">
        <f>B67</f>
        <v>2025</v>
      </c>
      <c r="E67" s="134">
        <f>C67</f>
        <v>2026</v>
      </c>
      <c r="F67" s="132" t="str">
        <f>F38</f>
        <v>HL</v>
      </c>
      <c r="H67" s="25">
        <f>B67</f>
        <v>2025</v>
      </c>
      <c r="I67" s="134">
        <f>C67</f>
        <v>2026</v>
      </c>
      <c r="J67" s="99">
        <f>B67</f>
        <v>2025</v>
      </c>
      <c r="K67" s="134">
        <f>C67</f>
        <v>2026</v>
      </c>
      <c r="L67" s="260">
        <f>L38</f>
        <v>1000</v>
      </c>
      <c r="N67" s="25">
        <f>B67</f>
        <v>2025</v>
      </c>
      <c r="O67" s="134">
        <f>C67</f>
        <v>2026</v>
      </c>
      <c r="P67" s="132"/>
    </row>
    <row r="68" spans="1:16" ht="20.100000000000001" customHeight="1">
      <c r="A68" s="38" t="s">
        <v>167</v>
      </c>
      <c r="B68" s="39">
        <v>30684.379999999997</v>
      </c>
      <c r="C68" s="147">
        <v>30869.81</v>
      </c>
      <c r="D68" s="247">
        <f>B68/$B$96</f>
        <v>0.14280169509525723</v>
      </c>
      <c r="E68" s="246">
        <f>C68/$C$96</f>
        <v>0.17466995125903184</v>
      </c>
      <c r="F68" s="52">
        <f>(C68-B68)/B68</f>
        <v>6.0431398646478745E-3</v>
      </c>
      <c r="H68" s="19">
        <v>9308.0529999999999</v>
      </c>
      <c r="I68" s="147">
        <v>8787.2460000000028</v>
      </c>
      <c r="J68" s="245">
        <f>H68/$H$96</f>
        <v>0.16454485504684901</v>
      </c>
      <c r="K68" s="246">
        <f>I68/$I$96</f>
        <v>0.17572263485544776</v>
      </c>
      <c r="L68" s="52">
        <f t="shared" ref="L68:L70" si="37">(I68-H68)/H68</f>
        <v>-5.5952302807042144E-2</v>
      </c>
      <c r="N68" s="40">
        <f t="shared" ref="N68:O83" si="38">(H68/B68)*10</f>
        <v>3.0334825080382921</v>
      </c>
      <c r="O68" s="143">
        <f t="shared" si="38"/>
        <v>2.8465500759479898</v>
      </c>
      <c r="P68" s="52">
        <f t="shared" ref="P68:P69" si="39">(O68-N68)/N68</f>
        <v>-6.1623045985911659E-2</v>
      </c>
    </row>
    <row r="69" spans="1:16" ht="20.100000000000001" customHeight="1">
      <c r="A69" s="38" t="s">
        <v>168</v>
      </c>
      <c r="B69" s="19">
        <v>20884.559999999998</v>
      </c>
      <c r="C69" s="140">
        <v>22349.439999999995</v>
      </c>
      <c r="D69" s="247">
        <f t="shared" ref="D69:D95" si="40">B69/$B$96</f>
        <v>9.7194421699855274E-2</v>
      </c>
      <c r="E69" s="215">
        <f t="shared" ref="E69:E95" si="41">C69/$C$96</f>
        <v>0.12645933342209284</v>
      </c>
      <c r="F69" s="52">
        <f>(C69-B69)/B69</f>
        <v>7.0141769805061607E-2</v>
      </c>
      <c r="H69" s="19">
        <v>8106.5920000000015</v>
      </c>
      <c r="I69" s="140">
        <v>7967.3889999999983</v>
      </c>
      <c r="J69" s="214">
        <f t="shared" ref="J69:J95" si="42">H69/$H$96</f>
        <v>0.14330580257374406</v>
      </c>
      <c r="K69" s="215">
        <f t="shared" ref="K69:K95" si="43">I69/$I$96</f>
        <v>0.15932757407705558</v>
      </c>
      <c r="L69" s="52">
        <f t="shared" si="37"/>
        <v>-1.7171580856666171E-2</v>
      </c>
      <c r="N69" s="40">
        <f t="shared" si="38"/>
        <v>3.881619722895767</v>
      </c>
      <c r="O69" s="143">
        <f t="shared" si="38"/>
        <v>3.5649166153603851</v>
      </c>
      <c r="P69" s="52">
        <f t="shared" si="39"/>
        <v>-8.1590451961923507E-2</v>
      </c>
    </row>
    <row r="70" spans="1:16" ht="20.100000000000001" customHeight="1">
      <c r="A70" s="38" t="s">
        <v>166</v>
      </c>
      <c r="B70" s="19">
        <v>22890.380000000005</v>
      </c>
      <c r="C70" s="140">
        <v>17802.89</v>
      </c>
      <c r="D70" s="247">
        <f t="shared" si="40"/>
        <v>0.10652928510775107</v>
      </c>
      <c r="E70" s="215">
        <f t="shared" si="41"/>
        <v>0.10073369186820084</v>
      </c>
      <c r="F70" s="52">
        <f>(C70-B70)/B70</f>
        <v>-0.22225450167275529</v>
      </c>
      <c r="H70" s="19">
        <v>8854.7119999999995</v>
      </c>
      <c r="I70" s="140">
        <v>7511.5190000000002</v>
      </c>
      <c r="J70" s="214">
        <f t="shared" si="42"/>
        <v>0.15653083437767215</v>
      </c>
      <c r="K70" s="215">
        <f t="shared" si="43"/>
        <v>0.15021133019910421</v>
      </c>
      <c r="L70" s="52">
        <f t="shared" si="37"/>
        <v>-0.15169245481953555</v>
      </c>
      <c r="N70" s="40">
        <f t="shared" ref="N70" si="44">(H70/B70)*10</f>
        <v>3.8683114915523453</v>
      </c>
      <c r="O70" s="143">
        <f t="shared" ref="O70" si="45">(I70/C70)*10</f>
        <v>4.2192694556894974</v>
      </c>
      <c r="P70" s="52">
        <f t="shared" ref="P70" si="46">(O70-N70)/N70</f>
        <v>9.0726397009025087E-2</v>
      </c>
    </row>
    <row r="71" spans="1:16" ht="20.100000000000001" customHeight="1">
      <c r="A71" s="38" t="s">
        <v>171</v>
      </c>
      <c r="B71" s="19">
        <v>12787.720000000001</v>
      </c>
      <c r="C71" s="140">
        <v>14356.720000000001</v>
      </c>
      <c r="D71" s="247">
        <f t="shared" si="40"/>
        <v>5.9512628001723453E-2</v>
      </c>
      <c r="E71" s="215">
        <f t="shared" si="41"/>
        <v>8.1234305706435112E-2</v>
      </c>
      <c r="F71" s="52">
        <f t="shared" ref="F71:F96" si="47">(C71-B71)/B71</f>
        <v>0.12269583631796754</v>
      </c>
      <c r="H71" s="19">
        <v>5401.991</v>
      </c>
      <c r="I71" s="140">
        <v>5821.1619999999984</v>
      </c>
      <c r="J71" s="214">
        <f t="shared" si="42"/>
        <v>9.5494710446898293E-2</v>
      </c>
      <c r="K71" s="215">
        <f t="shared" si="43"/>
        <v>0.11640847707693712</v>
      </c>
      <c r="L71" s="52">
        <f t="shared" ref="L71:L96" si="48">(I71-H71)/H71</f>
        <v>7.7595649455913282E-2</v>
      </c>
      <c r="N71" s="40">
        <f t="shared" ref="N71" si="49">(H71/B71)*10</f>
        <v>4.2243582124100305</v>
      </c>
      <c r="O71" s="143">
        <f t="shared" si="38"/>
        <v>4.054660117352709</v>
      </c>
      <c r="P71" s="52">
        <f t="shared" ref="P71:P96" si="50">(O71-N71)/N71</f>
        <v>-4.0171331720589891E-2</v>
      </c>
    </row>
    <row r="72" spans="1:16" ht="20.100000000000001" customHeight="1">
      <c r="A72" s="38" t="s">
        <v>169</v>
      </c>
      <c r="B72" s="19">
        <v>50013.51999999999</v>
      </c>
      <c r="C72" s="140">
        <v>37576.630000000005</v>
      </c>
      <c r="D72" s="247">
        <f t="shared" si="40"/>
        <v>0.23275736494205027</v>
      </c>
      <c r="E72" s="215">
        <f t="shared" si="41"/>
        <v>0.21261899994132372</v>
      </c>
      <c r="F72" s="52">
        <f t="shared" si="47"/>
        <v>-0.24867055948071617</v>
      </c>
      <c r="H72" s="19">
        <v>6322.0190000000021</v>
      </c>
      <c r="I72" s="140">
        <v>4640.5930000000017</v>
      </c>
      <c r="J72" s="214">
        <f t="shared" si="42"/>
        <v>0.11175867820675556</v>
      </c>
      <c r="K72" s="215">
        <f t="shared" si="43"/>
        <v>9.2800091092447731E-2</v>
      </c>
      <c r="L72" s="52">
        <f t="shared" si="48"/>
        <v>-0.2659634524983237</v>
      </c>
      <c r="N72" s="40">
        <f t="shared" si="38"/>
        <v>1.26406199763584</v>
      </c>
      <c r="O72" s="143">
        <f t="shared" si="38"/>
        <v>1.234967851028685</v>
      </c>
      <c r="P72" s="52">
        <f t="shared" si="50"/>
        <v>-2.3016392124412782E-2</v>
      </c>
    </row>
    <row r="73" spans="1:16" ht="20.100000000000001" customHeight="1">
      <c r="A73" s="38" t="s">
        <v>175</v>
      </c>
      <c r="B73" s="19">
        <v>6505.5400000000009</v>
      </c>
      <c r="C73" s="140">
        <v>6744.0000000000018</v>
      </c>
      <c r="D73" s="247">
        <f t="shared" si="40"/>
        <v>3.0276060311793813E-2</v>
      </c>
      <c r="E73" s="215">
        <f t="shared" si="41"/>
        <v>3.815942343962956E-2</v>
      </c>
      <c r="F73" s="52">
        <f t="shared" si="47"/>
        <v>3.6654912582199314E-2</v>
      </c>
      <c r="H73" s="19">
        <v>2000.33</v>
      </c>
      <c r="I73" s="140">
        <v>2276.6179999999999</v>
      </c>
      <c r="J73" s="214">
        <f t="shared" si="42"/>
        <v>3.5361209255669636E-2</v>
      </c>
      <c r="K73" s="215">
        <f t="shared" si="43"/>
        <v>4.5526586318323126E-2</v>
      </c>
      <c r="L73" s="52">
        <f t="shared" si="48"/>
        <v>0.13812121000034996</v>
      </c>
      <c r="N73" s="40">
        <f t="shared" si="38"/>
        <v>3.0748100849429867</v>
      </c>
      <c r="O73" s="143">
        <f t="shared" si="38"/>
        <v>3.3757680901542102</v>
      </c>
      <c r="P73" s="52">
        <f t="shared" si="50"/>
        <v>9.7878567097520075E-2</v>
      </c>
    </row>
    <row r="74" spans="1:16" ht="20.100000000000001" customHeight="1">
      <c r="A74" s="38" t="s">
        <v>176</v>
      </c>
      <c r="B74" s="19">
        <v>17504.45</v>
      </c>
      <c r="C74" s="140">
        <v>7965.84</v>
      </c>
      <c r="D74" s="247">
        <f t="shared" si="40"/>
        <v>8.1463765333051399E-2</v>
      </c>
      <c r="E74" s="215">
        <f t="shared" si="41"/>
        <v>4.5072933216538949E-2</v>
      </c>
      <c r="F74" s="52">
        <f t="shared" si="47"/>
        <v>-0.54492486196367207</v>
      </c>
      <c r="H74" s="19">
        <v>4036.1750000000002</v>
      </c>
      <c r="I74" s="140">
        <v>1788.616</v>
      </c>
      <c r="J74" s="214">
        <f t="shared" si="42"/>
        <v>7.1350241593888197E-2</v>
      </c>
      <c r="K74" s="215">
        <f t="shared" si="43"/>
        <v>3.5767783929642055E-2</v>
      </c>
      <c r="L74" s="52">
        <f t="shared" si="48"/>
        <v>-0.55685370431163173</v>
      </c>
      <c r="N74" s="40">
        <f t="shared" si="38"/>
        <v>2.3057993824427503</v>
      </c>
      <c r="O74" s="143">
        <f t="shared" si="38"/>
        <v>2.2453576772819943</v>
      </c>
      <c r="P74" s="52">
        <f t="shared" si="50"/>
        <v>-2.6212907168326322E-2</v>
      </c>
    </row>
    <row r="75" spans="1:16" ht="20.100000000000001" customHeight="1">
      <c r="A75" s="38" t="s">
        <v>180</v>
      </c>
      <c r="B75" s="19">
        <v>474.58999999999992</v>
      </c>
      <c r="C75" s="140">
        <v>473.50000000000006</v>
      </c>
      <c r="D75" s="247">
        <f t="shared" si="40"/>
        <v>2.2086891270170074E-3</v>
      </c>
      <c r="E75" s="215">
        <f t="shared" si="41"/>
        <v>2.6791943948197795E-3</v>
      </c>
      <c r="F75" s="52">
        <f t="shared" si="47"/>
        <v>-2.2967192734778684E-3</v>
      </c>
      <c r="H75" s="19">
        <v>1284.1129999999996</v>
      </c>
      <c r="I75" s="140">
        <v>1321.5640000000003</v>
      </c>
      <c r="J75" s="214">
        <f t="shared" si="42"/>
        <v>2.2700148725923065E-2</v>
      </c>
      <c r="K75" s="215">
        <f t="shared" si="43"/>
        <v>2.6427928410119046E-2</v>
      </c>
      <c r="L75" s="52">
        <f t="shared" si="48"/>
        <v>2.9164878791820281E-2</v>
      </c>
      <c r="N75" s="40">
        <f t="shared" si="38"/>
        <v>27.057312627741837</v>
      </c>
      <c r="O75" s="143">
        <f t="shared" si="38"/>
        <v>27.910538542766634</v>
      </c>
      <c r="P75" s="52">
        <f t="shared" si="50"/>
        <v>3.1534022863378738E-2</v>
      </c>
    </row>
    <row r="76" spans="1:16" ht="20.100000000000001" customHeight="1">
      <c r="A76" s="38" t="s">
        <v>181</v>
      </c>
      <c r="B76" s="19">
        <v>4174.4400000000005</v>
      </c>
      <c r="C76" s="140">
        <v>3919.5800000000004</v>
      </c>
      <c r="D76" s="247">
        <f t="shared" si="40"/>
        <v>1.9427379926641689E-2</v>
      </c>
      <c r="E76" s="215">
        <f t="shared" si="41"/>
        <v>2.2178071311610797E-2</v>
      </c>
      <c r="F76" s="52">
        <f t="shared" si="47"/>
        <v>-6.1052500455150892E-2</v>
      </c>
      <c r="H76" s="19">
        <v>1447.7940000000001</v>
      </c>
      <c r="I76" s="140">
        <v>1316.915</v>
      </c>
      <c r="J76" s="214">
        <f t="shared" si="42"/>
        <v>2.5593650344244684E-2</v>
      </c>
      <c r="K76" s="215">
        <f t="shared" si="43"/>
        <v>2.6334960200347403E-2</v>
      </c>
      <c r="L76" s="52">
        <f t="shared" si="48"/>
        <v>-9.0398910342217281E-2</v>
      </c>
      <c r="N76" s="40">
        <f t="shared" si="38"/>
        <v>3.4682352602983872</v>
      </c>
      <c r="O76" s="143">
        <f t="shared" si="38"/>
        <v>3.3598370233545429</v>
      </c>
      <c r="P76" s="52">
        <f t="shared" si="50"/>
        <v>-3.1254580156283386E-2</v>
      </c>
    </row>
    <row r="77" spans="1:16" ht="20.100000000000001" customHeight="1">
      <c r="A77" s="38" t="s">
        <v>184</v>
      </c>
      <c r="B77" s="19">
        <v>1952.9499999999998</v>
      </c>
      <c r="C77" s="140">
        <v>2641.5400000000009</v>
      </c>
      <c r="D77" s="247">
        <f t="shared" si="40"/>
        <v>9.0888123024249669E-3</v>
      </c>
      <c r="E77" s="215">
        <f t="shared" si="41"/>
        <v>1.4946566339371156E-2</v>
      </c>
      <c r="F77" s="52">
        <f t="shared" si="47"/>
        <v>0.35258967203461489</v>
      </c>
      <c r="H77" s="19">
        <v>731.27499999999998</v>
      </c>
      <c r="I77" s="140">
        <v>878.82699999999988</v>
      </c>
      <c r="J77" s="214">
        <f t="shared" si="42"/>
        <v>1.2927251152779698E-2</v>
      </c>
      <c r="K77" s="215">
        <f t="shared" si="43"/>
        <v>1.7574311225850344E-2</v>
      </c>
      <c r="L77" s="52">
        <f t="shared" si="48"/>
        <v>0.2017736145772793</v>
      </c>
      <c r="N77" s="40">
        <f t="shared" si="38"/>
        <v>3.7444635039299525</v>
      </c>
      <c r="O77" s="143">
        <f t="shared" si="38"/>
        <v>3.3269494310137255</v>
      </c>
      <c r="P77" s="52">
        <f t="shared" si="50"/>
        <v>-0.11150170711452537</v>
      </c>
    </row>
    <row r="78" spans="1:16" ht="20.100000000000001" customHeight="1">
      <c r="A78" s="38" t="s">
        <v>218</v>
      </c>
      <c r="B78" s="19">
        <v>1638.31</v>
      </c>
      <c r="C78" s="140">
        <v>2330.4000000000005</v>
      </c>
      <c r="D78" s="247">
        <f t="shared" si="40"/>
        <v>7.6245127029293362E-3</v>
      </c>
      <c r="E78" s="215">
        <f t="shared" si="41"/>
        <v>1.3186049878960961E-2</v>
      </c>
      <c r="F78" s="52">
        <f t="shared" si="47"/>
        <v>0.42244141829080006</v>
      </c>
      <c r="H78" s="19">
        <v>444.892</v>
      </c>
      <c r="I78" s="140">
        <v>675.16200000000003</v>
      </c>
      <c r="J78" s="214">
        <f t="shared" si="42"/>
        <v>7.8646618848756834E-3</v>
      </c>
      <c r="K78" s="215">
        <f t="shared" si="43"/>
        <v>1.3501527736252496E-2</v>
      </c>
      <c r="L78" s="52">
        <f t="shared" si="48"/>
        <v>0.51758629060536054</v>
      </c>
      <c r="N78" s="40">
        <f t="shared" si="38"/>
        <v>2.7155544432982772</v>
      </c>
      <c r="O78" s="143">
        <f t="shared" si="38"/>
        <v>2.8971936148300714</v>
      </c>
      <c r="P78" s="52">
        <f t="shared" si="50"/>
        <v>6.6888429351899731E-2</v>
      </c>
    </row>
    <row r="79" spans="1:16" ht="20.100000000000001" customHeight="1">
      <c r="A79" s="38" t="s">
        <v>205</v>
      </c>
      <c r="B79" s="19">
        <v>4412.1099999999997</v>
      </c>
      <c r="C79" s="140">
        <v>5754.69</v>
      </c>
      <c r="D79" s="247">
        <f t="shared" si="40"/>
        <v>2.0533469698482919E-2</v>
      </c>
      <c r="E79" s="215">
        <f t="shared" si="41"/>
        <v>3.2561632929092789E-2</v>
      </c>
      <c r="F79" s="52">
        <f t="shared" si="47"/>
        <v>0.30429431723143802</v>
      </c>
      <c r="H79" s="19">
        <v>489.33600000000013</v>
      </c>
      <c r="I79" s="140">
        <v>652.56900000000007</v>
      </c>
      <c r="J79" s="214">
        <f t="shared" si="42"/>
        <v>8.6503290418742714E-3</v>
      </c>
      <c r="K79" s="215">
        <f t="shared" si="43"/>
        <v>1.3049725033871211E-2</v>
      </c>
      <c r="L79" s="52">
        <f t="shared" si="48"/>
        <v>0.33358060719015137</v>
      </c>
      <c r="N79" s="40">
        <f t="shared" si="38"/>
        <v>1.1090747964126011</v>
      </c>
      <c r="O79" s="143">
        <f t="shared" si="38"/>
        <v>1.1339776773379628</v>
      </c>
      <c r="P79" s="52">
        <f t="shared" si="50"/>
        <v>2.2453743431833706E-2</v>
      </c>
    </row>
    <row r="80" spans="1:16" ht="20.100000000000001" customHeight="1">
      <c r="A80" s="38" t="s">
        <v>220</v>
      </c>
      <c r="B80" s="19">
        <v>1614.77</v>
      </c>
      <c r="C80" s="140">
        <v>1874.3999999999999</v>
      </c>
      <c r="D80" s="247">
        <f t="shared" si="40"/>
        <v>7.5149601585226267E-3</v>
      </c>
      <c r="E80" s="215">
        <f t="shared" si="41"/>
        <v>1.0605875340338319E-2</v>
      </c>
      <c r="F80" s="52">
        <f t="shared" si="47"/>
        <v>0.16078450801042865</v>
      </c>
      <c r="H80" s="19">
        <v>489.10799999999995</v>
      </c>
      <c r="I80" s="140">
        <v>625.22200000000009</v>
      </c>
      <c r="J80" s="214">
        <f t="shared" si="42"/>
        <v>8.6462985290537368E-3</v>
      </c>
      <c r="K80" s="215">
        <f t="shared" si="43"/>
        <v>1.250285438800652E-2</v>
      </c>
      <c r="L80" s="52">
        <f t="shared" si="48"/>
        <v>0.27829027535840789</v>
      </c>
      <c r="N80" s="40">
        <f t="shared" si="38"/>
        <v>3.0289638772085188</v>
      </c>
      <c r="O80" s="143">
        <f t="shared" si="38"/>
        <v>3.335584720443876</v>
      </c>
      <c r="P80" s="52">
        <f t="shared" si="50"/>
        <v>0.10122961371131893</v>
      </c>
    </row>
    <row r="81" spans="1:16" ht="20.100000000000001" customHeight="1">
      <c r="A81" s="38" t="s">
        <v>187</v>
      </c>
      <c r="B81" s="19">
        <v>1312.3899999999999</v>
      </c>
      <c r="C81" s="140">
        <v>1065.81</v>
      </c>
      <c r="D81" s="247">
        <f t="shared" si="40"/>
        <v>6.1077172367851205E-3</v>
      </c>
      <c r="E81" s="215">
        <f t="shared" si="41"/>
        <v>6.0306487390556895E-3</v>
      </c>
      <c r="F81" s="52">
        <f t="shared" si="47"/>
        <v>-0.1878862228453432</v>
      </c>
      <c r="H81" s="19">
        <v>473.46400000000006</v>
      </c>
      <c r="I81" s="140">
        <v>481.53699999999998</v>
      </c>
      <c r="J81" s="214">
        <f t="shared" si="42"/>
        <v>8.369748780964326E-3</v>
      </c>
      <c r="K81" s="215">
        <f t="shared" si="43"/>
        <v>9.6295187844277624E-3</v>
      </c>
      <c r="L81" s="52">
        <f t="shared" si="48"/>
        <v>1.7050926786408092E-2</v>
      </c>
      <c r="N81" s="40">
        <f t="shared" ref="N81:N82" si="51">(H81/B81)*10</f>
        <v>3.607647117091719</v>
      </c>
      <c r="O81" s="143">
        <f t="shared" ref="O81:O82" si="52">(I81/C81)*10</f>
        <v>4.5180379242078796</v>
      </c>
      <c r="P81" s="52">
        <f t="shared" ref="P81:P82" si="53">(O81-N81)/N81</f>
        <v>0.25235029302147105</v>
      </c>
    </row>
    <row r="82" spans="1:16" ht="20.100000000000001" customHeight="1">
      <c r="A82" s="38" t="s">
        <v>189</v>
      </c>
      <c r="B82" s="19">
        <v>3362.5000000000005</v>
      </c>
      <c r="C82" s="140">
        <v>2182.58</v>
      </c>
      <c r="D82" s="247">
        <f t="shared" si="40"/>
        <v>1.5648701383498786E-2</v>
      </c>
      <c r="E82" s="215">
        <f t="shared" si="41"/>
        <v>1.2349643299357452E-2</v>
      </c>
      <c r="F82" s="52">
        <f t="shared" si="47"/>
        <v>-0.35090557620817853</v>
      </c>
      <c r="H82" s="19">
        <v>716.45299999999997</v>
      </c>
      <c r="I82" s="140">
        <v>478.05700000000002</v>
      </c>
      <c r="J82" s="214">
        <f t="shared" si="42"/>
        <v>1.2665232464069566E-2</v>
      </c>
      <c r="K82" s="215">
        <f t="shared" si="43"/>
        <v>9.5599276099805064E-3</v>
      </c>
      <c r="L82" s="52">
        <f t="shared" si="48"/>
        <v>-0.33274478577101352</v>
      </c>
      <c r="N82" s="40">
        <f t="shared" si="51"/>
        <v>2.1307152416356874</v>
      </c>
      <c r="O82" s="143">
        <f t="shared" si="52"/>
        <v>2.1903297931805481</v>
      </c>
      <c r="P82" s="52">
        <f t="shared" si="53"/>
        <v>2.7978657297770299E-2</v>
      </c>
    </row>
    <row r="83" spans="1:16" ht="20.100000000000001" customHeight="1">
      <c r="A83" s="38" t="s">
        <v>185</v>
      </c>
      <c r="B83" s="19">
        <v>3460.16</v>
      </c>
      <c r="C83" s="140">
        <v>2212.29</v>
      </c>
      <c r="D83" s="247">
        <f t="shared" si="40"/>
        <v>1.6103200172231123E-2</v>
      </c>
      <c r="E83" s="215">
        <f t="shared" si="41"/>
        <v>1.2517750723792713E-2</v>
      </c>
      <c r="F83" s="52">
        <f t="shared" si="47"/>
        <v>-0.36063939239803938</v>
      </c>
      <c r="H83" s="19">
        <v>660.07600000000002</v>
      </c>
      <c r="I83" s="140">
        <v>467.13400000000001</v>
      </c>
      <c r="J83" s="214">
        <f t="shared" si="42"/>
        <v>1.1668617458442053E-2</v>
      </c>
      <c r="K83" s="215">
        <f t="shared" si="43"/>
        <v>9.3414953115645918E-3</v>
      </c>
      <c r="L83" s="52">
        <f>(I83-H83)/H83</f>
        <v>-0.29230270453705332</v>
      </c>
      <c r="N83" s="40">
        <f t="shared" si="38"/>
        <v>1.9076458892074357</v>
      </c>
      <c r="O83" s="143">
        <f t="shared" si="38"/>
        <v>2.1115405304006258</v>
      </c>
      <c r="P83" s="52">
        <f>(O83-N83)/N83</f>
        <v>0.10688285616671847</v>
      </c>
    </row>
    <row r="84" spans="1:16" ht="20.100000000000001" customHeight="1">
      <c r="A84" s="38" t="s">
        <v>217</v>
      </c>
      <c r="B84" s="19">
        <v>625.58999999999992</v>
      </c>
      <c r="C84" s="140">
        <v>779.69999999999993</v>
      </c>
      <c r="D84" s="247">
        <f t="shared" si="40"/>
        <v>2.9114263489971757E-3</v>
      </c>
      <c r="E84" s="215">
        <f t="shared" si="41"/>
        <v>4.4117589643948929E-3</v>
      </c>
      <c r="F84" s="52">
        <f t="shared" si="47"/>
        <v>0.24634345178151831</v>
      </c>
      <c r="H84" s="19">
        <v>256.45300000000003</v>
      </c>
      <c r="I84" s="140">
        <v>436.13999999999993</v>
      </c>
      <c r="J84" s="214">
        <f t="shared" si="42"/>
        <v>4.5334960717702804E-3</v>
      </c>
      <c r="K84" s="215">
        <f t="shared" si="43"/>
        <v>8.7216939147777301E-3</v>
      </c>
      <c r="L84" s="52">
        <f>(I84-H84)/H84</f>
        <v>0.70066249956132265</v>
      </c>
      <c r="N84" s="40">
        <f t="shared" ref="N84:N85" si="54">(H84/B84)*10</f>
        <v>4.0993781869914807</v>
      </c>
      <c r="O84" s="143">
        <f t="shared" ref="O84:O85" si="55">(I84/C84)*10</f>
        <v>5.593689880723355</v>
      </c>
      <c r="P84" s="52">
        <f t="shared" ref="P84:P85" si="56">(O84-N84)/N84</f>
        <v>0.36452155072536607</v>
      </c>
    </row>
    <row r="85" spans="1:16" ht="20.100000000000001" customHeight="1">
      <c r="A85" s="38" t="s">
        <v>219</v>
      </c>
      <c r="B85" s="19">
        <v>943.75</v>
      </c>
      <c r="C85" s="140">
        <v>725.69999999999993</v>
      </c>
      <c r="D85" s="247">
        <f t="shared" si="40"/>
        <v>4.3921076373760531E-3</v>
      </c>
      <c r="E85" s="215">
        <f t="shared" si="41"/>
        <v>4.1062119795580018E-3</v>
      </c>
      <c r="F85" s="52">
        <f t="shared" si="47"/>
        <v>-0.23104635761589412</v>
      </c>
      <c r="H85" s="19">
        <v>339.03800000000001</v>
      </c>
      <c r="I85" s="140">
        <v>405.471</v>
      </c>
      <c r="J85" s="214">
        <f t="shared" si="42"/>
        <v>5.9934079195051422E-3</v>
      </c>
      <c r="K85" s="215">
        <f t="shared" si="43"/>
        <v>8.1083916937654005E-3</v>
      </c>
      <c r="L85" s="52">
        <f t="shared" si="48"/>
        <v>0.19594558722031155</v>
      </c>
      <c r="N85" s="40">
        <f t="shared" si="54"/>
        <v>3.592455629139073</v>
      </c>
      <c r="O85" s="143">
        <f t="shared" si="55"/>
        <v>5.5873088052914435</v>
      </c>
      <c r="P85" s="52">
        <f t="shared" si="56"/>
        <v>0.55528957963231251</v>
      </c>
    </row>
    <row r="86" spans="1:16" ht="20.100000000000001" customHeight="1">
      <c r="A86" s="38" t="s">
        <v>204</v>
      </c>
      <c r="B86" s="19">
        <v>12987.57</v>
      </c>
      <c r="C86" s="140">
        <v>3770.6299999999997</v>
      </c>
      <c r="D86" s="247">
        <f t="shared" si="40"/>
        <v>6.0442707695847531E-2</v>
      </c>
      <c r="E86" s="215">
        <f t="shared" si="41"/>
        <v>2.1335270878435699E-2</v>
      </c>
      <c r="F86" s="52">
        <f t="shared" si="47"/>
        <v>-0.70967394208462409</v>
      </c>
      <c r="H86" s="19">
        <v>1060.787</v>
      </c>
      <c r="I86" s="140">
        <v>299.541</v>
      </c>
      <c r="J86" s="214">
        <f t="shared" si="42"/>
        <v>1.8752261418213009E-2</v>
      </c>
      <c r="K86" s="215">
        <f t="shared" si="43"/>
        <v>5.9900603405476146E-3</v>
      </c>
      <c r="L86" s="52">
        <f t="shared" si="48"/>
        <v>-0.71762380195081588</v>
      </c>
      <c r="N86" s="40">
        <f t="shared" ref="N86:N92" si="57">(H86/B86)*10</f>
        <v>0.81677095869358174</v>
      </c>
      <c r="O86" s="143">
        <f t="shared" ref="O86:O92" si="58">(I86/C86)*10</f>
        <v>0.79440570939073851</v>
      </c>
      <c r="P86" s="52">
        <f t="shared" ref="P86:P92" si="59">(O86-N86)/N86</f>
        <v>-2.7382522682510964E-2</v>
      </c>
    </row>
    <row r="87" spans="1:16" ht="20.100000000000001" customHeight="1">
      <c r="A87" s="38" t="s">
        <v>222</v>
      </c>
      <c r="B87" s="19">
        <v>1418.96</v>
      </c>
      <c r="C87" s="140">
        <v>1425.04</v>
      </c>
      <c r="D87" s="247">
        <f t="shared" si="40"/>
        <v>6.6036821755031784E-3</v>
      </c>
      <c r="E87" s="215">
        <f t="shared" si="41"/>
        <v>8.0632717642956254E-3</v>
      </c>
      <c r="F87" s="52">
        <f t="shared" si="47"/>
        <v>4.2848283249703493E-3</v>
      </c>
      <c r="H87" s="19">
        <v>352.524</v>
      </c>
      <c r="I87" s="140">
        <v>272.36400000000003</v>
      </c>
      <c r="J87" s="214">
        <f t="shared" si="42"/>
        <v>6.2318092173019859E-3</v>
      </c>
      <c r="K87" s="215">
        <f t="shared" si="43"/>
        <v>5.4465892635495996E-3</v>
      </c>
      <c r="L87" s="52">
        <f t="shared" si="48"/>
        <v>-0.22738877353031273</v>
      </c>
      <c r="N87" s="40">
        <f t="shared" si="57"/>
        <v>2.4843829283418843</v>
      </c>
      <c r="O87" s="143">
        <f t="shared" si="58"/>
        <v>1.9112726660304276</v>
      </c>
      <c r="P87" s="52">
        <f t="shared" si="59"/>
        <v>-0.23068515556656133</v>
      </c>
    </row>
    <row r="88" spans="1:16" ht="20.100000000000001" customHeight="1">
      <c r="A88" s="38" t="s">
        <v>228</v>
      </c>
      <c r="B88" s="19">
        <v>288.04999999999995</v>
      </c>
      <c r="C88" s="140">
        <v>954.3599999999999</v>
      </c>
      <c r="D88" s="247">
        <f t="shared" si="40"/>
        <v>1.3405526939826986E-3</v>
      </c>
      <c r="E88" s="215">
        <f t="shared" si="41"/>
        <v>5.4000337120173273E-3</v>
      </c>
      <c r="F88" s="52">
        <f t="shared" si="47"/>
        <v>2.3131747960423539</v>
      </c>
      <c r="H88" s="19">
        <v>63.539000000000001</v>
      </c>
      <c r="I88" s="140">
        <v>224.864</v>
      </c>
      <c r="J88" s="214">
        <f t="shared" si="42"/>
        <v>1.1232226057180531E-3</v>
      </c>
      <c r="K88" s="215">
        <f t="shared" si="43"/>
        <v>4.4967097272723897E-3</v>
      </c>
      <c r="L88" s="52">
        <f t="shared" si="48"/>
        <v>2.5389918003116194</v>
      </c>
      <c r="N88" s="40">
        <f t="shared" si="57"/>
        <v>2.2058323207776431</v>
      </c>
      <c r="O88" s="143">
        <f t="shared" si="58"/>
        <v>2.3561758665493109</v>
      </c>
      <c r="P88" s="52">
        <f t="shared" si="59"/>
        <v>6.8157286642107823E-2</v>
      </c>
    </row>
    <row r="89" spans="1:16" ht="20.100000000000001" customHeight="1">
      <c r="A89" s="38" t="s">
        <v>221</v>
      </c>
      <c r="B89" s="19">
        <v>107.86999999999999</v>
      </c>
      <c r="C89" s="140">
        <v>92.440000000000012</v>
      </c>
      <c r="D89" s="247">
        <f t="shared" si="40"/>
        <v>5.0201499427152824E-4</v>
      </c>
      <c r="E89" s="215">
        <f t="shared" si="41"/>
        <v>5.2305117182078228E-4</v>
      </c>
      <c r="F89" s="52">
        <f t="shared" si="47"/>
        <v>-0.14304255121905979</v>
      </c>
      <c r="H89" s="19">
        <v>70.374000000000009</v>
      </c>
      <c r="I89" s="140">
        <v>197.56100000000001</v>
      </c>
      <c r="J89" s="214">
        <f t="shared" si="42"/>
        <v>1.2440496018949348E-3</v>
      </c>
      <c r="K89" s="215">
        <f t="shared" si="43"/>
        <v>3.950718969820249E-3</v>
      </c>
      <c r="L89" s="52">
        <f t="shared" si="48"/>
        <v>1.8073009918435783</v>
      </c>
      <c r="N89" s="40">
        <f t="shared" ref="N89" si="60">(H89/B89)*10</f>
        <v>6.5239640307777886</v>
      </c>
      <c r="O89" s="143">
        <f t="shared" ref="O89" si="61">(I89/C89)*10</f>
        <v>21.371808740804845</v>
      </c>
      <c r="P89" s="52">
        <f t="shared" ref="P89" si="62">(O89-N89)/N89</f>
        <v>2.2758930981195022</v>
      </c>
    </row>
    <row r="90" spans="1:16" ht="20.100000000000001" customHeight="1">
      <c r="A90" s="38" t="s">
        <v>188</v>
      </c>
      <c r="B90" s="19">
        <v>1037.24</v>
      </c>
      <c r="C90" s="140">
        <v>621.76</v>
      </c>
      <c r="D90" s="247">
        <f t="shared" si="40"/>
        <v>4.8271997094484105E-3</v>
      </c>
      <c r="E90" s="215">
        <f t="shared" si="41"/>
        <v>3.5180906165219556E-3</v>
      </c>
      <c r="F90" s="52">
        <f t="shared" si="47"/>
        <v>-0.40056303266360727</v>
      </c>
      <c r="H90" s="19">
        <v>306.70499999999998</v>
      </c>
      <c r="I90" s="140">
        <v>187.17299999999997</v>
      </c>
      <c r="J90" s="214">
        <f t="shared" si="42"/>
        <v>5.4218352395655487E-3</v>
      </c>
      <c r="K90" s="215">
        <f t="shared" si="43"/>
        <v>3.742985314602403E-3</v>
      </c>
      <c r="L90" s="52">
        <f t="shared" si="48"/>
        <v>-0.38972954467648069</v>
      </c>
      <c r="N90" s="40">
        <f t="shared" si="57"/>
        <v>2.9569337858162044</v>
      </c>
      <c r="O90" s="143">
        <f t="shared" si="58"/>
        <v>3.0103737776634065</v>
      </c>
      <c r="P90" s="52">
        <f t="shared" si="59"/>
        <v>1.8072772580685667E-2</v>
      </c>
    </row>
    <row r="91" spans="1:16" ht="20.100000000000001" customHeight="1">
      <c r="A91" s="38" t="s">
        <v>229</v>
      </c>
      <c r="B91" s="19">
        <v>837.81</v>
      </c>
      <c r="C91" s="140">
        <v>429.08000000000004</v>
      </c>
      <c r="D91" s="247">
        <f t="shared" si="40"/>
        <v>3.8990746486569864E-3</v>
      </c>
      <c r="E91" s="215">
        <f t="shared" si="41"/>
        <v>2.4278537084039516E-3</v>
      </c>
      <c r="F91" s="52">
        <f t="shared" si="47"/>
        <v>-0.48785524164189964</v>
      </c>
      <c r="H91" s="19">
        <v>128.22900000000001</v>
      </c>
      <c r="I91" s="140">
        <v>174.30200000000002</v>
      </c>
      <c r="J91" s="214">
        <f t="shared" si="42"/>
        <v>2.2667922301046637E-3</v>
      </c>
      <c r="K91" s="215">
        <f t="shared" si="43"/>
        <v>3.4855979564671629E-3</v>
      </c>
      <c r="L91" s="52">
        <f t="shared" si="48"/>
        <v>0.35930249787489571</v>
      </c>
      <c r="N91" s="40">
        <f t="shared" si="57"/>
        <v>1.5305260142514414</v>
      </c>
      <c r="O91" s="143">
        <f t="shared" si="58"/>
        <v>4.0622261582921597</v>
      </c>
      <c r="P91" s="52">
        <f t="shared" si="59"/>
        <v>1.6541372838271795</v>
      </c>
    </row>
    <row r="92" spans="1:16" ht="20.100000000000001" customHeight="1">
      <c r="A92" s="38" t="s">
        <v>216</v>
      </c>
      <c r="B92" s="19">
        <v>4841.869999999999</v>
      </c>
      <c r="C92" s="140">
        <v>1736.2400000000002</v>
      </c>
      <c r="D92" s="247">
        <f t="shared" si="40"/>
        <v>2.2533524986682898E-2</v>
      </c>
      <c r="E92" s="215">
        <f t="shared" si="41"/>
        <v>9.8241277213556369E-3</v>
      </c>
      <c r="F92" s="52">
        <f t="shared" si="47"/>
        <v>-0.64141127291728184</v>
      </c>
      <c r="H92" s="19">
        <v>358.32500000000005</v>
      </c>
      <c r="I92" s="140">
        <v>157.86799999999999</v>
      </c>
      <c r="J92" s="214">
        <f t="shared" si="42"/>
        <v>6.3343574842840049E-3</v>
      </c>
      <c r="K92" s="215">
        <f t="shared" si="43"/>
        <v>3.1569596343791694E-3</v>
      </c>
      <c r="L92" s="52">
        <f t="shared" si="48"/>
        <v>-0.5594278936719459</v>
      </c>
      <c r="N92" s="40">
        <f t="shared" si="57"/>
        <v>0.74005497875820725</v>
      </c>
      <c r="O92" s="143">
        <f t="shared" si="58"/>
        <v>0.90925217711837059</v>
      </c>
      <c r="P92" s="52">
        <f t="shared" si="59"/>
        <v>0.2286278765992113</v>
      </c>
    </row>
    <row r="93" spans="1:16" ht="20.100000000000001" customHeight="1">
      <c r="A93" s="38" t="s">
        <v>230</v>
      </c>
      <c r="B93" s="19">
        <v>378.38000000000005</v>
      </c>
      <c r="C93" s="140">
        <v>399.76000000000005</v>
      </c>
      <c r="D93" s="247">
        <f t="shared" si="40"/>
        <v>1.760938477171233E-3</v>
      </c>
      <c r="E93" s="215">
        <f t="shared" si="41"/>
        <v>2.2619530121925136E-3</v>
      </c>
      <c r="F93" s="52">
        <f t="shared" si="47"/>
        <v>5.6504043554099034E-2</v>
      </c>
      <c r="H93" s="19">
        <v>507.00999999999993</v>
      </c>
      <c r="I93" s="140">
        <v>153.26899999999998</v>
      </c>
      <c r="J93" s="214">
        <f t="shared" si="42"/>
        <v>8.9627644962166544E-3</v>
      </c>
      <c r="K93" s="215">
        <f t="shared" si="43"/>
        <v>3.0649912978036133E-3</v>
      </c>
      <c r="L93" s="52">
        <f t="shared" si="48"/>
        <v>-0.6977002425987654</v>
      </c>
      <c r="N93" s="40">
        <f t="shared" ref="N93" si="63">(H93/B93)*10</f>
        <v>13.399492573603254</v>
      </c>
      <c r="O93" s="143">
        <f t="shared" ref="O93" si="64">(I93/C93)*10</f>
        <v>3.8340254152491484</v>
      </c>
      <c r="P93" s="52">
        <f t="shared" ref="P93" si="65">(O93-N93)/N93</f>
        <v>-0.71386786520542544</v>
      </c>
    </row>
    <row r="94" spans="1:16" ht="20.100000000000001" customHeight="1">
      <c r="A94" s="38" t="s">
        <v>225</v>
      </c>
      <c r="B94" s="19">
        <v>147.26999999999995</v>
      </c>
      <c r="C94" s="140">
        <v>184.5</v>
      </c>
      <c r="D94" s="247">
        <f t="shared" si="40"/>
        <v>6.8537821643059192E-4</v>
      </c>
      <c r="E94" s="215">
        <f t="shared" si="41"/>
        <v>1.0439521981927124E-3</v>
      </c>
      <c r="F94" s="52">
        <f t="shared" si="47"/>
        <v>0.25280097779588551</v>
      </c>
      <c r="H94" s="19">
        <v>90.013000000000005</v>
      </c>
      <c r="I94" s="140">
        <v>124.883</v>
      </c>
      <c r="J94" s="214">
        <f t="shared" si="42"/>
        <v>1.5912217127826863E-3</v>
      </c>
      <c r="K94" s="215">
        <f t="shared" si="43"/>
        <v>2.4973432869243532E-3</v>
      </c>
      <c r="L94" s="52">
        <f t="shared" si="48"/>
        <v>0.38738848832946338</v>
      </c>
      <c r="N94" s="40">
        <f t="shared" ref="N94" si="66">(H94/B94)*10</f>
        <v>6.1121070143274281</v>
      </c>
      <c r="O94" s="143">
        <f t="shared" ref="O94" si="67">(I94/C94)*10</f>
        <v>6.7687262872628731</v>
      </c>
      <c r="P94" s="52">
        <f t="shared" ref="P94" si="68">(O94-N94)/N94</f>
        <v>0.10742928279826575</v>
      </c>
    </row>
    <row r="95" spans="1:16" ht="20.100000000000001" customHeight="1" thickBot="1">
      <c r="A95" s="8" t="s">
        <v>17</v>
      </c>
      <c r="B95" s="19">
        <f>B96-SUM(B68:B94)</f>
        <v>7586.9299999999639</v>
      </c>
      <c r="C95" s="140">
        <f>C96-SUM(C68:C94)</f>
        <v>5492.8999999999651</v>
      </c>
      <c r="D95" s="247">
        <f t="shared" si="40"/>
        <v>3.5308729215615724E-2</v>
      </c>
      <c r="E95" s="215">
        <f t="shared" si="41"/>
        <v>3.1080352463158337E-2</v>
      </c>
      <c r="F95" s="52">
        <f t="shared" si="47"/>
        <v>-0.27600491898567786</v>
      </c>
      <c r="H95" s="19">
        <f>H96-SUM(H68:H94)</f>
        <v>2269.1040000000066</v>
      </c>
      <c r="I95" s="140">
        <f>I96-SUM(I68:I94)</f>
        <v>1682.7749999999724</v>
      </c>
      <c r="J95" s="214">
        <f t="shared" si="42"/>
        <v>4.0112512118938987E-2</v>
      </c>
      <c r="K95" s="215">
        <f t="shared" si="43"/>
        <v>3.3651232350712747E-2</v>
      </c>
      <c r="L95" s="52">
        <f t="shared" si="48"/>
        <v>-0.25839670636516993</v>
      </c>
      <c r="N95" s="40">
        <f t="shared" ref="N95:O96" si="69">(H95/B95)*10</f>
        <v>2.9908065581203696</v>
      </c>
      <c r="O95" s="143">
        <f t="shared" si="69"/>
        <v>3.0635456680441715</v>
      </c>
      <c r="P95" s="52">
        <f t="shared" si="50"/>
        <v>2.4320900904241782E-2</v>
      </c>
    </row>
    <row r="96" spans="1:16" s="1" customFormat="1" ht="26.25" customHeight="1" thickBot="1">
      <c r="A96" s="12" t="s">
        <v>18</v>
      </c>
      <c r="B96" s="17">
        <v>214874.05999999994</v>
      </c>
      <c r="C96" s="145">
        <v>176732.22999999998</v>
      </c>
      <c r="D96" s="243">
        <f>SUM(D68:D95)</f>
        <v>1.0000000000000002</v>
      </c>
      <c r="E96" s="244">
        <f>SUM(E68:E95)</f>
        <v>1.0000000000000002</v>
      </c>
      <c r="F96" s="57">
        <f t="shared" si="47"/>
        <v>-0.17750783877774715</v>
      </c>
      <c r="H96" s="17">
        <v>56568.484000000011</v>
      </c>
      <c r="I96" s="145">
        <v>50006.340999999979</v>
      </c>
      <c r="J96" s="266">
        <f>SUM(J68:J95)</f>
        <v>0.99999999999999967</v>
      </c>
      <c r="K96" s="243">
        <f>SUM(K68:K95)</f>
        <v>0.99999999999999956</v>
      </c>
      <c r="L96" s="57">
        <f t="shared" si="48"/>
        <v>-0.11600351531428757</v>
      </c>
      <c r="N96" s="37">
        <f t="shared" si="69"/>
        <v>2.6326343905820937</v>
      </c>
      <c r="O96" s="150">
        <f t="shared" si="69"/>
        <v>2.8294975398658173</v>
      </c>
      <c r="P96" s="57">
        <f t="shared" si="50"/>
        <v>7.477800563115633E-2</v>
      </c>
    </row>
  </sheetData>
  <mergeCells count="33">
    <mergeCell ref="J4:K4"/>
    <mergeCell ref="N4:O4"/>
    <mergeCell ref="J36:K36"/>
    <mergeCell ref="H5:I5"/>
    <mergeCell ref="J5:K5"/>
    <mergeCell ref="N5:O5"/>
    <mergeCell ref="N36:O36"/>
    <mergeCell ref="B5:C5"/>
    <mergeCell ref="B37:C37"/>
    <mergeCell ref="D37:E37"/>
    <mergeCell ref="H37:I37"/>
    <mergeCell ref="A4:A6"/>
    <mergeCell ref="B4:C4"/>
    <mergeCell ref="D4:E4"/>
    <mergeCell ref="H4:I4"/>
    <mergeCell ref="D5:E5"/>
    <mergeCell ref="A36:A38"/>
    <mergeCell ref="B36:C36"/>
    <mergeCell ref="D36:E36"/>
    <mergeCell ref="H36:I36"/>
    <mergeCell ref="N66:O66"/>
    <mergeCell ref="J37:K37"/>
    <mergeCell ref="N37:O37"/>
    <mergeCell ref="N65:O65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</mergeCells>
  <conditionalFormatting sqref="Q7:Q33">
    <cfRule type="cellIs" dxfId="1" priority="2" operator="greaterThan">
      <formula>0</formula>
    </cfRule>
    <cfRule type="cellIs" dxfId="0" priority="3" operator="lessThan">
      <formula>0</formula>
    </cfRule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82" fitToHeight="3" orientation="landscape" r:id="rId1"/>
  <ignoredErrors>
    <ignoredError sqref="J68:K95 D68:E95" evalError="1"/>
    <ignoredError sqref="B32:C32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FA09AE60-B460-4754-A6B9-C5CE5A5AC65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F39:F62 F7:F33 F68:F96</xm:sqref>
        </x14:conditionalFormatting>
        <x14:conditionalFormatting xmlns:xm="http://schemas.microsoft.com/office/excel/2006/main">
          <x14:cfRule type="iconSet" priority="5" id="{E82507B9-E11F-45CA-B284-BEC1B3235BB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L39:L62 L7:L33 L68:L96</xm:sqref>
        </x14:conditionalFormatting>
        <x14:conditionalFormatting xmlns:xm="http://schemas.microsoft.com/office/excel/2006/main">
          <x14:cfRule type="iconSet" priority="1" id="{1DAB83E1-3B4B-4484-9DCA-A3BD5509E64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P39:P62 P7:P33 P68:P96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>
    <pageSetUpPr fitToPage="1"/>
  </sheetPr>
  <dimension ref="A1:AG57"/>
  <sheetViews>
    <sheetView showGridLines="0" workbookViewId="0">
      <selection activeCell="E53" sqref="E53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139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49"/>
      <c r="C5" s="449"/>
      <c r="D5" s="449"/>
      <c r="E5" s="457" t="s">
        <v>195</v>
      </c>
      <c r="F5" s="511"/>
      <c r="G5" s="511"/>
      <c r="H5" s="511"/>
      <c r="I5" s="511"/>
      <c r="J5" s="458"/>
      <c r="L5" s="512" t="s">
        <v>127</v>
      </c>
      <c r="M5" s="511"/>
      <c r="N5" s="511"/>
      <c r="O5" s="511"/>
      <c r="P5" s="511"/>
      <c r="Q5" s="458"/>
      <c r="S5" s="517" t="s">
        <v>152</v>
      </c>
      <c r="T5" s="517"/>
      <c r="U5" s="517"/>
    </row>
    <row r="6" spans="1:33" ht="18.75" customHeight="1">
      <c r="A6" s="484"/>
      <c r="B6" s="450"/>
      <c r="C6" s="450"/>
      <c r="D6" s="450"/>
      <c r="E6" s="500">
        <v>2025</v>
      </c>
      <c r="F6" s="498"/>
      <c r="G6" s="499"/>
      <c r="H6" s="513">
        <v>2026</v>
      </c>
      <c r="I6" s="514"/>
      <c r="J6" s="515"/>
      <c r="L6" s="497">
        <f>E6</f>
        <v>2025</v>
      </c>
      <c r="M6" s="498"/>
      <c r="N6" s="499"/>
      <c r="O6" s="500">
        <f>H6</f>
        <v>2026</v>
      </c>
      <c r="P6" s="498"/>
      <c r="Q6" s="501"/>
      <c r="S6" s="520" t="s">
        <v>126</v>
      </c>
      <c r="T6" s="519" t="s">
        <v>125</v>
      </c>
      <c r="U6" s="450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2" t="s">
        <v>29</v>
      </c>
      <c r="I7" s="353" t="s">
        <v>30</v>
      </c>
      <c r="J7" s="354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6"/>
      <c r="T7" s="444"/>
      <c r="U7" s="491"/>
    </row>
    <row r="8" spans="1:33" ht="24" customHeight="1" thickBot="1">
      <c r="A8" s="12" t="s">
        <v>20</v>
      </c>
      <c r="B8" s="13"/>
      <c r="C8" s="13"/>
      <c r="D8" s="13"/>
      <c r="E8" s="17">
        <v>241986.65999999983</v>
      </c>
      <c r="F8" s="340">
        <v>431406.65000000014</v>
      </c>
      <c r="G8" s="162">
        <v>673393.30999999994</v>
      </c>
      <c r="H8" s="17">
        <v>211956.33000000002</v>
      </c>
      <c r="I8" s="340">
        <v>308195.19000000006</v>
      </c>
      <c r="J8" s="18">
        <v>520151.52000000008</v>
      </c>
      <c r="L8" s="334">
        <f t="shared" ref="L8:Q8" si="0">E8/E16</f>
        <v>0.459472386873988</v>
      </c>
      <c r="M8" s="343">
        <f t="shared" si="0"/>
        <v>0.36953094072390202</v>
      </c>
      <c r="N8" s="338">
        <f t="shared" si="0"/>
        <v>0.3974918510852285</v>
      </c>
      <c r="O8" s="334">
        <f t="shared" si="0"/>
        <v>0.44290806568860797</v>
      </c>
      <c r="P8" s="343">
        <f t="shared" si="0"/>
        <v>0.29558603084652352</v>
      </c>
      <c r="Q8" s="335">
        <f t="shared" si="0"/>
        <v>0.34193180459443628</v>
      </c>
      <c r="S8" s="325">
        <f t="shared" ref="S8:S19" si="1">(H8-E8)/E8</f>
        <v>-0.12409911356270562</v>
      </c>
      <c r="T8" s="329">
        <f t="shared" ref="T8:T19" si="2">(I8-F8)/F8</f>
        <v>-0.28560398871922821</v>
      </c>
      <c r="U8" s="164">
        <f t="shared" ref="U8:U19" si="3">(J8-G8)/G8</f>
        <v>-0.22756654651053762</v>
      </c>
    </row>
    <row r="9" spans="1:33" s="3" customFormat="1" ht="24" customHeight="1">
      <c r="A9" s="46"/>
      <c r="B9" s="177" t="s">
        <v>33</v>
      </c>
      <c r="C9" s="177"/>
      <c r="D9" s="178"/>
      <c r="E9" s="39">
        <v>189161.35999999981</v>
      </c>
      <c r="F9" s="153">
        <v>218596.60000000015</v>
      </c>
      <c r="G9" s="112">
        <v>407757.95999999996</v>
      </c>
      <c r="H9" s="39">
        <v>174156.79000000004</v>
      </c>
      <c r="I9" s="153">
        <v>198332.96000000008</v>
      </c>
      <c r="J9" s="20">
        <v>372489.75000000012</v>
      </c>
      <c r="K9"/>
      <c r="L9" s="345">
        <f t="shared" ref="L9:Q9" si="4">E9/E8</f>
        <v>0.78170160289001034</v>
      </c>
      <c r="M9" s="346">
        <f t="shared" si="4"/>
        <v>0.50670660732744865</v>
      </c>
      <c r="N9" s="347">
        <f t="shared" si="4"/>
        <v>0.60552719182790815</v>
      </c>
      <c r="O9" s="345">
        <f t="shared" si="4"/>
        <v>0.82166354739205016</v>
      </c>
      <c r="P9" s="346">
        <f t="shared" si="4"/>
        <v>0.64353035490268373</v>
      </c>
      <c r="Q9" s="347">
        <f t="shared" si="4"/>
        <v>0.71611777660478637</v>
      </c>
      <c r="R9"/>
      <c r="S9" s="326">
        <f t="shared" si="1"/>
        <v>-7.9321537971601547E-2</v>
      </c>
      <c r="T9" s="330">
        <f t="shared" si="2"/>
        <v>-9.2698788544744323E-2</v>
      </c>
      <c r="U9" s="209">
        <f t="shared" si="3"/>
        <v>-8.6493001877878367E-2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17354.790000000005</v>
      </c>
      <c r="F10" s="154">
        <v>76645.969999999987</v>
      </c>
      <c r="G10" s="119">
        <v>94000.76</v>
      </c>
      <c r="H10" s="19">
        <v>17314.37</v>
      </c>
      <c r="I10" s="154">
        <v>75142.919999999984</v>
      </c>
      <c r="J10" s="20">
        <v>92457.289999999979</v>
      </c>
      <c r="L10" s="345">
        <f t="shared" ref="L10:Q10" si="5">E10/E8</f>
        <v>7.1717961643009642E-2</v>
      </c>
      <c r="M10" s="346">
        <f t="shared" si="5"/>
        <v>0.17766524924917121</v>
      </c>
      <c r="N10" s="347">
        <f t="shared" si="5"/>
        <v>0.13959265499682497</v>
      </c>
      <c r="O10" s="345">
        <f t="shared" si="5"/>
        <v>8.1688383640158319E-2</v>
      </c>
      <c r="P10" s="346">
        <f t="shared" si="5"/>
        <v>0.2438160050453739</v>
      </c>
      <c r="Q10" s="347">
        <f t="shared" si="5"/>
        <v>0.17775068695367835</v>
      </c>
      <c r="S10" s="326">
        <f t="shared" si="1"/>
        <v>-2.3290399941460265E-3</v>
      </c>
      <c r="T10" s="330">
        <f t="shared" si="2"/>
        <v>-1.9610293926738787E-2</v>
      </c>
      <c r="U10" s="209">
        <f t="shared" si="3"/>
        <v>-1.6419760861508096E-2</v>
      </c>
    </row>
    <row r="11" spans="1:33" ht="24" customHeight="1" thickBot="1">
      <c r="A11" s="8"/>
      <c r="B11" t="s">
        <v>36</v>
      </c>
      <c r="E11" s="19">
        <v>35470.51</v>
      </c>
      <c r="F11" s="154">
        <v>136164.07999999999</v>
      </c>
      <c r="G11" s="119">
        <v>171634.59</v>
      </c>
      <c r="H11" s="19">
        <v>20485.169999999998</v>
      </c>
      <c r="I11" s="154">
        <v>34719.309999999983</v>
      </c>
      <c r="J11" s="20">
        <v>55204.479999999981</v>
      </c>
      <c r="L11" s="345">
        <f t="shared" ref="L11:Q11" si="6">E11/E8</f>
        <v>0.14658043546697999</v>
      </c>
      <c r="M11" s="346">
        <f t="shared" si="6"/>
        <v>0.31562814342338008</v>
      </c>
      <c r="N11" s="347">
        <f t="shared" si="6"/>
        <v>0.25488015317526691</v>
      </c>
      <c r="O11" s="345">
        <f t="shared" si="6"/>
        <v>9.6648068967791601E-2</v>
      </c>
      <c r="P11" s="346">
        <f t="shared" si="6"/>
        <v>0.11265364005194232</v>
      </c>
      <c r="Q11" s="347">
        <f t="shared" si="6"/>
        <v>0.10613153644153529</v>
      </c>
      <c r="S11" s="326">
        <f t="shared" si="1"/>
        <v>-0.42247320379661873</v>
      </c>
      <c r="T11" s="330">
        <f t="shared" si="2"/>
        <v>-0.74501858346195282</v>
      </c>
      <c r="U11" s="209">
        <f t="shared" si="3"/>
        <v>-0.67836040509083873</v>
      </c>
    </row>
    <row r="12" spans="1:33" ht="24" customHeight="1" thickBot="1">
      <c r="A12" s="12" t="s">
        <v>21</v>
      </c>
      <c r="B12" s="13"/>
      <c r="C12" s="13"/>
      <c r="D12" s="13"/>
      <c r="E12" s="17">
        <v>284675.37000000011</v>
      </c>
      <c r="F12" s="340">
        <v>736037.27000000072</v>
      </c>
      <c r="G12" s="162">
        <v>1020712.6400000009</v>
      </c>
      <c r="H12" s="17">
        <v>266599.70999999979</v>
      </c>
      <c r="I12" s="340">
        <v>734462.98000000103</v>
      </c>
      <c r="J12" s="18">
        <v>1001062.6900000006</v>
      </c>
      <c r="L12" s="334">
        <f t="shared" ref="L12:Q12" si="7">E12/E16</f>
        <v>0.54052761312601205</v>
      </c>
      <c r="M12" s="343">
        <f t="shared" si="7"/>
        <v>0.63046905927609798</v>
      </c>
      <c r="N12" s="335">
        <f t="shared" si="7"/>
        <v>0.60250814891477145</v>
      </c>
      <c r="O12" s="334">
        <f t="shared" si="7"/>
        <v>0.55709193431139203</v>
      </c>
      <c r="P12" s="343">
        <f t="shared" si="7"/>
        <v>0.70441396915347654</v>
      </c>
      <c r="Q12" s="335">
        <f t="shared" si="7"/>
        <v>0.65806819540556361</v>
      </c>
      <c r="S12" s="327">
        <f t="shared" si="1"/>
        <v>-6.3495693357666722E-2</v>
      </c>
      <c r="T12" s="331">
        <f t="shared" si="2"/>
        <v>-2.1388726687708169E-3</v>
      </c>
      <c r="U12" s="328">
        <f t="shared" si="3"/>
        <v>-1.9251206686340519E-2</v>
      </c>
    </row>
    <row r="13" spans="1:33" s="3" customFormat="1" ht="24" customHeight="1">
      <c r="A13" s="46"/>
      <c r="B13" s="3" t="s">
        <v>33</v>
      </c>
      <c r="E13" s="31">
        <v>266933.00000000012</v>
      </c>
      <c r="F13" s="341">
        <v>464584.73000000074</v>
      </c>
      <c r="G13" s="357">
        <v>731517.73000000091</v>
      </c>
      <c r="H13" s="31">
        <v>249519.78999999978</v>
      </c>
      <c r="I13" s="341">
        <v>442689.52000000101</v>
      </c>
      <c r="J13" s="355">
        <v>692209.31000000075</v>
      </c>
      <c r="K13"/>
      <c r="L13" s="336">
        <f>E13/G13</f>
        <v>0.36490298054703307</v>
      </c>
      <c r="M13" s="344">
        <f>F13/G13</f>
        <v>0.63509701945296682</v>
      </c>
      <c r="N13" s="337">
        <f>G13/$G$12</f>
        <v>0.71667352919231042</v>
      </c>
      <c r="O13" s="336">
        <f>H13/J13</f>
        <v>0.36046869985033791</v>
      </c>
      <c r="P13" s="344">
        <f>I13/J13</f>
        <v>0.63953130014966209</v>
      </c>
      <c r="Q13" s="337">
        <f>J13/$J$12</f>
        <v>0.6914744869774343</v>
      </c>
      <c r="R13"/>
      <c r="S13" s="326">
        <f t="shared" si="1"/>
        <v>-6.5234384658323749E-2</v>
      </c>
      <c r="T13" s="330">
        <f t="shared" si="2"/>
        <v>-4.7128561457454046E-2</v>
      </c>
      <c r="U13" s="209">
        <f t="shared" si="3"/>
        <v>-5.3735430308709142E-2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10983.189999999997</v>
      </c>
      <c r="F14" s="154">
        <v>85162.130000000019</v>
      </c>
      <c r="G14" s="119">
        <v>96145.320000000022</v>
      </c>
      <c r="H14" s="19">
        <v>10105.700000000003</v>
      </c>
      <c r="I14" s="154">
        <v>87852.410000000033</v>
      </c>
      <c r="J14" s="20">
        <v>97958.11000000003</v>
      </c>
      <c r="L14" s="345">
        <f>E14/G14</f>
        <v>0.11423530547300685</v>
      </c>
      <c r="M14" s="346">
        <f>F14/G14</f>
        <v>0.88576469452699313</v>
      </c>
      <c r="N14" s="410">
        <f t="shared" ref="N14:N15" si="8">G14/$G$12</f>
        <v>9.41943072244113E-2</v>
      </c>
      <c r="O14" s="345">
        <f>H14/J14</f>
        <v>0.10316348488144575</v>
      </c>
      <c r="P14" s="346">
        <f>I14/J14</f>
        <v>0.89683651511855433</v>
      </c>
      <c r="Q14" s="410">
        <f t="shared" ref="Q14:Q15" si="9">J14/$J$12</f>
        <v>9.7854121403725444E-2</v>
      </c>
      <c r="S14" s="326">
        <f t="shared" si="1"/>
        <v>-7.9893910603385229E-2</v>
      </c>
      <c r="T14" s="330">
        <f t="shared" si="2"/>
        <v>3.1590097617333113E-2</v>
      </c>
      <c r="U14" s="209">
        <f t="shared" si="3"/>
        <v>1.8854687882884032E-2</v>
      </c>
    </row>
    <row r="15" spans="1:33" ht="24" customHeight="1" thickBot="1">
      <c r="A15" s="8"/>
      <c r="B15" t="s">
        <v>36</v>
      </c>
      <c r="E15" s="19">
        <v>6759.1800000000039</v>
      </c>
      <c r="F15" s="154">
        <v>186290.40999999995</v>
      </c>
      <c r="G15" s="119">
        <v>193049.58999999994</v>
      </c>
      <c r="H15" s="19">
        <v>6974.220000000003</v>
      </c>
      <c r="I15" s="154">
        <v>203921.04999999996</v>
      </c>
      <c r="J15" s="20">
        <v>210895.26999999996</v>
      </c>
      <c r="L15" s="348">
        <f>E15/G15</f>
        <v>3.5012661772552876E-2</v>
      </c>
      <c r="M15" s="349">
        <f>F15/G15</f>
        <v>0.9649873382274472</v>
      </c>
      <c r="N15" s="347">
        <f t="shared" si="8"/>
        <v>0.1891321635832782</v>
      </c>
      <c r="O15" s="348">
        <f>H15/J15</f>
        <v>3.3069589469692726E-2</v>
      </c>
      <c r="P15" s="349">
        <f>I15/J15</f>
        <v>0.96693041053030726</v>
      </c>
      <c r="Q15" s="347">
        <f t="shared" si="9"/>
        <v>0.21067139161884041</v>
      </c>
      <c r="S15" s="326">
        <f t="shared" si="1"/>
        <v>3.1814510044117617E-2</v>
      </c>
      <c r="T15" s="330">
        <f t="shared" si="2"/>
        <v>9.4640620523622335E-2</v>
      </c>
      <c r="U15" s="209">
        <f t="shared" si="3"/>
        <v>9.2440911166918452E-2</v>
      </c>
    </row>
    <row r="16" spans="1:33" ht="24" customHeight="1" thickBot="1">
      <c r="A16" s="12" t="s">
        <v>12</v>
      </c>
      <c r="B16" s="13"/>
      <c r="C16" s="13"/>
      <c r="D16" s="13"/>
      <c r="E16" s="17">
        <v>526662.02999999991</v>
      </c>
      <c r="F16" s="340">
        <v>1167443.9200000009</v>
      </c>
      <c r="G16" s="162">
        <v>1694105.9500000009</v>
      </c>
      <c r="H16" s="17">
        <v>478556.0399999998</v>
      </c>
      <c r="I16" s="340">
        <v>1042658.1700000011</v>
      </c>
      <c r="J16" s="18">
        <v>1521214.2100000009</v>
      </c>
      <c r="L16" s="334">
        <f>L8+L12</f>
        <v>1</v>
      </c>
      <c r="M16" s="343">
        <f t="shared" ref="M16:N16" si="10">M8+M12</f>
        <v>1</v>
      </c>
      <c r="N16" s="338">
        <f t="shared" si="10"/>
        <v>1</v>
      </c>
      <c r="O16" s="334">
        <f t="shared" ref="O16:Q16" si="11">O8+O12</f>
        <v>1</v>
      </c>
      <c r="P16" s="343">
        <f t="shared" si="11"/>
        <v>1</v>
      </c>
      <c r="Q16" s="335">
        <f t="shared" si="11"/>
        <v>0.99999999999999989</v>
      </c>
      <c r="S16" s="327">
        <f t="shared" si="1"/>
        <v>-9.1341291492003165E-2</v>
      </c>
      <c r="T16" s="331">
        <f t="shared" si="2"/>
        <v>-0.1068880036653064</v>
      </c>
      <c r="U16" s="328">
        <f t="shared" si="3"/>
        <v>-0.10205485672250894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456094.35999999993</v>
      </c>
      <c r="F17" s="342">
        <f t="shared" ref="F17:G17" si="12">F9+F13</f>
        <v>683181.33000000089</v>
      </c>
      <c r="G17" s="324">
        <f t="shared" si="12"/>
        <v>1139275.6900000009</v>
      </c>
      <c r="H17" s="180">
        <f>H9+H13</f>
        <v>423676.57999999984</v>
      </c>
      <c r="I17" s="342">
        <f t="shared" ref="I17:J17" si="13">I9+I13</f>
        <v>641022.48000000115</v>
      </c>
      <c r="J17" s="356">
        <f t="shared" si="13"/>
        <v>1064699.060000001</v>
      </c>
      <c r="K17"/>
      <c r="L17" s="336">
        <f t="shared" ref="L17:Q17" si="14">E17/E16</f>
        <v>0.86600957353997976</v>
      </c>
      <c r="M17" s="344">
        <f t="shared" si="14"/>
        <v>0.58519413078103177</v>
      </c>
      <c r="N17" s="339">
        <f t="shared" si="14"/>
        <v>0.67249376581199083</v>
      </c>
      <c r="O17" s="336">
        <f t="shared" si="14"/>
        <v>0.88532281402194823</v>
      </c>
      <c r="P17" s="344">
        <f t="shared" si="14"/>
        <v>0.61479639103580852</v>
      </c>
      <c r="Q17" s="337">
        <f t="shared" si="14"/>
        <v>0.69990081147085814</v>
      </c>
      <c r="R17"/>
      <c r="S17" s="326">
        <f t="shared" si="1"/>
        <v>-7.1076914873492603E-2</v>
      </c>
      <c r="T17" s="330">
        <f t="shared" si="2"/>
        <v>-6.1709604974128446E-2</v>
      </c>
      <c r="U17" s="209">
        <f t="shared" si="3"/>
        <v>-6.5459686934950606E-2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28337.980000000003</v>
      </c>
      <c r="F18" s="154">
        <f t="shared" ref="F18:G18" si="15">F10+F14</f>
        <v>161808.1</v>
      </c>
      <c r="G18" s="119">
        <f t="shared" si="15"/>
        <v>190146.08000000002</v>
      </c>
      <c r="H18" s="19">
        <f>H10+H14</f>
        <v>27420.07</v>
      </c>
      <c r="I18" s="154">
        <f t="shared" ref="I18:J18" si="16">I10+I14</f>
        <v>162995.33000000002</v>
      </c>
      <c r="J18" s="20">
        <f t="shared" si="16"/>
        <v>190415.40000000002</v>
      </c>
      <c r="L18" s="345">
        <f t="shared" ref="L18:Q18" si="17">E18/E16</f>
        <v>5.3806764843100624E-2</v>
      </c>
      <c r="M18" s="346">
        <f t="shared" si="17"/>
        <v>0.13860031923417776</v>
      </c>
      <c r="N18" s="323">
        <f t="shared" si="17"/>
        <v>0.11223978051667897</v>
      </c>
      <c r="O18" s="345">
        <f t="shared" si="17"/>
        <v>5.7297511071012733E-2</v>
      </c>
      <c r="P18" s="346">
        <f t="shared" si="17"/>
        <v>0.15632671827623032</v>
      </c>
      <c r="Q18" s="347">
        <f t="shared" si="17"/>
        <v>0.12517329824311851</v>
      </c>
      <c r="S18" s="326">
        <f t="shared" si="1"/>
        <v>-3.2391511321555148E-2</v>
      </c>
      <c r="T18" s="330">
        <f t="shared" si="2"/>
        <v>7.3372717435036348E-3</v>
      </c>
      <c r="U18" s="209">
        <f t="shared" si="3"/>
        <v>1.4163847080097942E-3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42229.69</v>
      </c>
      <c r="F19" s="155">
        <f t="shared" ref="F19:G19" si="18">F11+F15</f>
        <v>322454.48999999993</v>
      </c>
      <c r="G19" s="123">
        <f t="shared" si="18"/>
        <v>364684.17999999993</v>
      </c>
      <c r="H19" s="21">
        <f>H11+H15</f>
        <v>27459.39</v>
      </c>
      <c r="I19" s="155">
        <f t="shared" ref="I19:J19" si="19">I11+I15</f>
        <v>238640.35999999993</v>
      </c>
      <c r="J19" s="22">
        <f t="shared" si="19"/>
        <v>266099.74999999994</v>
      </c>
      <c r="L19" s="348">
        <f t="shared" ref="L19:Q19" si="20">E19/E16</f>
        <v>8.0183661616919699E-2</v>
      </c>
      <c r="M19" s="349">
        <f t="shared" si="20"/>
        <v>0.27620554998479047</v>
      </c>
      <c r="N19" s="351">
        <f t="shared" si="20"/>
        <v>0.21526645367133015</v>
      </c>
      <c r="O19" s="348">
        <f t="shared" si="20"/>
        <v>5.7379674907039123E-2</v>
      </c>
      <c r="P19" s="349">
        <f t="shared" si="20"/>
        <v>0.22887689068796122</v>
      </c>
      <c r="Q19" s="350">
        <f t="shared" si="20"/>
        <v>0.17492589028602343</v>
      </c>
      <c r="S19" s="332">
        <f t="shared" si="1"/>
        <v>-0.34976103305517997</v>
      </c>
      <c r="T19" s="333">
        <f t="shared" si="2"/>
        <v>-0.2599254549068305</v>
      </c>
      <c r="U19" s="208">
        <f t="shared" si="3"/>
        <v>-0.27032823304811304</v>
      </c>
    </row>
    <row r="20" spans="1:33" ht="6.75" customHeight="1"/>
    <row r="21" spans="1:33">
      <c r="H21" s="119"/>
    </row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49"/>
      <c r="C24" s="449"/>
      <c r="D24" s="449"/>
      <c r="E24" s="457" t="str">
        <f>E5</f>
        <v>jan-jul</v>
      </c>
      <c r="F24" s="511"/>
      <c r="G24" s="511"/>
      <c r="H24" s="511"/>
      <c r="I24" s="511"/>
      <c r="J24" s="458"/>
      <c r="L24" s="512" t="s">
        <v>127</v>
      </c>
      <c r="M24" s="511"/>
      <c r="N24" s="511"/>
      <c r="O24" s="511"/>
      <c r="P24" s="511"/>
      <c r="Q24" s="458"/>
      <c r="S24" s="517" t="s">
        <v>152</v>
      </c>
      <c r="T24" s="517"/>
      <c r="U24" s="517"/>
    </row>
    <row r="25" spans="1:33" ht="18.75" customHeight="1">
      <c r="A25" s="484"/>
      <c r="B25" s="450"/>
      <c r="C25" s="450"/>
      <c r="D25" s="450"/>
      <c r="E25" s="500">
        <f>E6</f>
        <v>2025</v>
      </c>
      <c r="F25" s="498"/>
      <c r="G25" s="499"/>
      <c r="H25" s="513">
        <f>H6</f>
        <v>2026</v>
      </c>
      <c r="I25" s="514"/>
      <c r="J25" s="515"/>
      <c r="L25" s="497">
        <f>L6</f>
        <v>2025</v>
      </c>
      <c r="M25" s="498"/>
      <c r="N25" s="499"/>
      <c r="O25" s="500">
        <f>O6</f>
        <v>2026</v>
      </c>
      <c r="P25" s="498"/>
      <c r="Q25" s="501"/>
      <c r="S25" s="520" t="s">
        <v>126</v>
      </c>
      <c r="T25" s="519" t="s">
        <v>125</v>
      </c>
      <c r="U25" s="450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2" t="s">
        <v>29</v>
      </c>
      <c r="I26" s="353" t="s">
        <v>30</v>
      </c>
      <c r="J26" s="354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6"/>
      <c r="T26" s="444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50413.402000000009</v>
      </c>
      <c r="F27" s="340">
        <v>80474.513999999981</v>
      </c>
      <c r="G27" s="162">
        <v>130887.91599999998</v>
      </c>
      <c r="H27" s="17">
        <v>46780.438999999998</v>
      </c>
      <c r="I27" s="340">
        <v>69644.340000000011</v>
      </c>
      <c r="J27" s="18">
        <v>116424.77900000001</v>
      </c>
      <c r="L27" s="334">
        <f t="shared" ref="L27:Q27" si="21">E27/E35</f>
        <v>0.39416411271526014</v>
      </c>
      <c r="M27" s="343">
        <f t="shared" si="21"/>
        <v>0.3306947805540974</v>
      </c>
      <c r="N27" s="338">
        <f t="shared" si="21"/>
        <v>0.35256067082182729</v>
      </c>
      <c r="O27" s="334">
        <f t="shared" si="21"/>
        <v>0.38730020758202166</v>
      </c>
      <c r="P27" s="343">
        <f t="shared" si="21"/>
        <v>0.30542778137170062</v>
      </c>
      <c r="Q27" s="335">
        <f t="shared" si="21"/>
        <v>0.3337787203229553</v>
      </c>
      <c r="S27" s="325">
        <f t="shared" ref="S27:S38" si="22">(H27-E27)/E27</f>
        <v>-7.2063436623459973E-2</v>
      </c>
      <c r="T27" s="329">
        <f t="shared" ref="T27:T38" si="23">(I27-F27)/F27</f>
        <v>-0.13457893016912129</v>
      </c>
      <c r="U27" s="164">
        <f t="shared" ref="U27:U38" si="24">(J27-G27)/G27</f>
        <v>-0.11050017023725839</v>
      </c>
    </row>
    <row r="28" spans="1:33" ht="24" customHeight="1">
      <c r="A28" s="46"/>
      <c r="B28" s="177" t="s">
        <v>33</v>
      </c>
      <c r="C28" s="177"/>
      <c r="D28" s="178"/>
      <c r="E28" s="39">
        <v>44294.010000000009</v>
      </c>
      <c r="F28" s="153">
        <v>60720.267999999989</v>
      </c>
      <c r="G28" s="112">
        <v>105014.27799999999</v>
      </c>
      <c r="H28" s="39">
        <v>41153.449000000001</v>
      </c>
      <c r="I28" s="153">
        <v>54047.822000000015</v>
      </c>
      <c r="J28" s="20">
        <v>95201.271000000008</v>
      </c>
      <c r="L28" s="345">
        <f t="shared" ref="L28:Q28" si="25">E28/E27</f>
        <v>0.87861576967172339</v>
      </c>
      <c r="M28" s="346">
        <f t="shared" si="25"/>
        <v>0.75452792420715964</v>
      </c>
      <c r="N28" s="347">
        <f t="shared" si="25"/>
        <v>0.80232217923005211</v>
      </c>
      <c r="O28" s="345">
        <f t="shared" si="25"/>
        <v>0.87971489536470582</v>
      </c>
      <c r="P28" s="346">
        <f t="shared" si="25"/>
        <v>0.77605476625954106</v>
      </c>
      <c r="Q28" s="347">
        <f t="shared" si="25"/>
        <v>0.81770626337199237</v>
      </c>
      <c r="S28" s="326">
        <f t="shared" si="22"/>
        <v>-7.0902611888153916E-2</v>
      </c>
      <c r="T28" s="330">
        <f t="shared" si="23"/>
        <v>-0.10988828310178038</v>
      </c>
      <c r="U28" s="209">
        <f t="shared" si="24"/>
        <v>-9.3444502851316891E-2</v>
      </c>
    </row>
    <row r="29" spans="1:33" ht="24" customHeight="1">
      <c r="A29" s="8"/>
      <c r="B29" t="s">
        <v>37</v>
      </c>
      <c r="E29" s="19">
        <v>2982.4210000000026</v>
      </c>
      <c r="F29" s="154">
        <v>11868.527999999997</v>
      </c>
      <c r="G29" s="119">
        <v>14850.948999999999</v>
      </c>
      <c r="H29" s="19">
        <v>3294.4220000000023</v>
      </c>
      <c r="I29" s="154">
        <v>13008.751999999995</v>
      </c>
      <c r="J29" s="20">
        <v>16303.173999999997</v>
      </c>
      <c r="L29" s="345">
        <f t="shared" ref="L29:Q29" si="26">E29/E27</f>
        <v>5.9159288635192722E-2</v>
      </c>
      <c r="M29" s="346">
        <f t="shared" si="26"/>
        <v>0.14748182263020562</v>
      </c>
      <c r="N29" s="347">
        <f t="shared" si="26"/>
        <v>0.11346310227752424</v>
      </c>
      <c r="O29" s="345">
        <f t="shared" si="26"/>
        <v>7.0423067214055057E-2</v>
      </c>
      <c r="P29" s="346">
        <f t="shared" si="26"/>
        <v>0.1867883592550377</v>
      </c>
      <c r="Q29" s="347">
        <f t="shared" si="26"/>
        <v>0.14003182260711008</v>
      </c>
      <c r="S29" s="326">
        <f t="shared" si="22"/>
        <v>0.10461333259120677</v>
      </c>
      <c r="T29" s="330">
        <f t="shared" si="23"/>
        <v>9.6071222985697854E-2</v>
      </c>
      <c r="U29" s="209">
        <f t="shared" si="24"/>
        <v>9.7786680164344969E-2</v>
      </c>
    </row>
    <row r="30" spans="1:33" ht="24" customHeight="1" thickBot="1">
      <c r="A30" s="8"/>
      <c r="B30" t="s">
        <v>36</v>
      </c>
      <c r="E30" s="19">
        <v>3136.9710000000005</v>
      </c>
      <c r="F30" s="154">
        <v>7885.7179999999989</v>
      </c>
      <c r="G30" s="119">
        <v>11022.688999999998</v>
      </c>
      <c r="H30" s="19">
        <v>2332.5680000000002</v>
      </c>
      <c r="I30" s="154">
        <v>2587.7659999999996</v>
      </c>
      <c r="J30" s="20">
        <v>4920.3339999999998</v>
      </c>
      <c r="L30" s="345">
        <f t="shared" ref="L30:Q30" si="27">E30/E27</f>
        <v>6.2224941693083916E-2</v>
      </c>
      <c r="M30" s="346">
        <f t="shared" si="27"/>
        <v>9.7990253162634836E-2</v>
      </c>
      <c r="N30" s="347">
        <f t="shared" si="27"/>
        <v>8.4214718492423707E-2</v>
      </c>
      <c r="O30" s="345">
        <f t="shared" si="27"/>
        <v>4.9862037421239257E-2</v>
      </c>
      <c r="P30" s="346">
        <f t="shared" si="27"/>
        <v>3.7156874485421203E-2</v>
      </c>
      <c r="Q30" s="347">
        <f t="shared" si="27"/>
        <v>4.2261914020897559E-2</v>
      </c>
      <c r="S30" s="326">
        <f t="shared" si="22"/>
        <v>-0.25642666126017744</v>
      </c>
      <c r="T30" s="330">
        <f t="shared" si="23"/>
        <v>-0.67184142268338787</v>
      </c>
      <c r="U30" s="209">
        <f t="shared" si="24"/>
        <v>-0.55361763359194838</v>
      </c>
    </row>
    <row r="31" spans="1:33" ht="24" customHeight="1" thickBot="1">
      <c r="A31" s="12" t="s">
        <v>21</v>
      </c>
      <c r="B31" s="13"/>
      <c r="C31" s="13"/>
      <c r="D31" s="13"/>
      <c r="E31" s="17">
        <v>77486.120999999999</v>
      </c>
      <c r="F31" s="340">
        <v>162875.30200000003</v>
      </c>
      <c r="G31" s="162">
        <v>240361.42300000001</v>
      </c>
      <c r="H31" s="17">
        <v>74005.551000000021</v>
      </c>
      <c r="I31" s="340">
        <v>158377.94299999988</v>
      </c>
      <c r="J31" s="18">
        <v>232383.49399999989</v>
      </c>
      <c r="L31" s="334">
        <f t="shared" ref="L31:Q31" si="28">E31/E35</f>
        <v>0.60583588728473992</v>
      </c>
      <c r="M31" s="343">
        <f t="shared" si="28"/>
        <v>0.6693052194459026</v>
      </c>
      <c r="N31" s="335">
        <f t="shared" si="28"/>
        <v>0.6474393291781726</v>
      </c>
      <c r="O31" s="334">
        <f t="shared" si="28"/>
        <v>0.61269979241797834</v>
      </c>
      <c r="P31" s="343">
        <f t="shared" si="28"/>
        <v>0.69457221862829943</v>
      </c>
      <c r="Q31" s="335">
        <f t="shared" si="28"/>
        <v>0.66622127967704459</v>
      </c>
      <c r="S31" s="327">
        <f t="shared" si="22"/>
        <v>-4.4918624846377042E-2</v>
      </c>
      <c r="T31" s="331">
        <f t="shared" si="23"/>
        <v>-2.7612283414216735E-2</v>
      </c>
      <c r="U31" s="328">
        <f t="shared" si="24"/>
        <v>-3.319138695563522E-2</v>
      </c>
    </row>
    <row r="32" spans="1:33" ht="24" customHeight="1">
      <c r="A32" s="46"/>
      <c r="B32" s="3" t="s">
        <v>33</v>
      </c>
      <c r="C32" s="3"/>
      <c r="D32" s="3"/>
      <c r="E32" s="19">
        <v>75096.899999999994</v>
      </c>
      <c r="F32" s="154">
        <v>136663.30100000004</v>
      </c>
      <c r="G32" s="119">
        <v>211760.20100000003</v>
      </c>
      <c r="H32" s="19">
        <v>71662.138000000021</v>
      </c>
      <c r="I32" s="154">
        <v>130105.63099999989</v>
      </c>
      <c r="J32" s="20">
        <v>201767.76899999991</v>
      </c>
      <c r="L32" s="336">
        <f>E32/G32</f>
        <v>0.35463179410185763</v>
      </c>
      <c r="M32" s="344">
        <f>F32/G32</f>
        <v>0.64536820589814237</v>
      </c>
      <c r="N32" s="337">
        <f t="shared" ref="N32:N34" si="29">L32+M32</f>
        <v>1</v>
      </c>
      <c r="O32" s="336">
        <f>H32/J32</f>
        <v>0.35517138517797681</v>
      </c>
      <c r="P32" s="344">
        <f>I32/J32</f>
        <v>0.64482861482202314</v>
      </c>
      <c r="Q32" s="337">
        <f t="shared" ref="Q32:Q34" si="30">O32+P32</f>
        <v>1</v>
      </c>
      <c r="S32" s="326">
        <f t="shared" si="22"/>
        <v>-4.5737733514964983E-2</v>
      </c>
      <c r="T32" s="330">
        <f t="shared" si="23"/>
        <v>-4.7984132916562158E-2</v>
      </c>
      <c r="U32" s="209">
        <f t="shared" si="24"/>
        <v>-4.7187488266504408E-2</v>
      </c>
    </row>
    <row r="33" spans="1:21" ht="24" customHeight="1">
      <c r="A33" s="8"/>
      <c r="B33" s="3" t="s">
        <v>37</v>
      </c>
      <c r="D33" s="3"/>
      <c r="E33" s="19">
        <v>1576.511</v>
      </c>
      <c r="F33" s="154">
        <v>10257.351000000002</v>
      </c>
      <c r="G33" s="119">
        <v>11833.862000000003</v>
      </c>
      <c r="H33" s="19">
        <v>1481.8260000000002</v>
      </c>
      <c r="I33" s="154">
        <v>10631.794999999996</v>
      </c>
      <c r="J33" s="20">
        <v>12113.620999999997</v>
      </c>
      <c r="L33" s="345">
        <f>E33/G33</f>
        <v>0.13322032993117544</v>
      </c>
      <c r="M33" s="346">
        <f>F33/G33</f>
        <v>0.8667796700688245</v>
      </c>
      <c r="N33" s="347">
        <f t="shared" si="29"/>
        <v>1</v>
      </c>
      <c r="O33" s="345">
        <f>H33/J33</f>
        <v>0.12232725458391018</v>
      </c>
      <c r="P33" s="346">
        <f>I33/J33</f>
        <v>0.87767274541608975</v>
      </c>
      <c r="Q33" s="347">
        <f t="shared" si="30"/>
        <v>0.99999999999999989</v>
      </c>
      <c r="S33" s="326">
        <f t="shared" si="22"/>
        <v>-6.0059841003329326E-2</v>
      </c>
      <c r="T33" s="330">
        <f t="shared" si="23"/>
        <v>3.6504941675486582E-2</v>
      </c>
      <c r="U33" s="209">
        <f t="shared" si="24"/>
        <v>2.3640549467282491E-2</v>
      </c>
    </row>
    <row r="34" spans="1:21" ht="24" customHeight="1" thickBot="1">
      <c r="A34" s="8"/>
      <c r="B34" t="s">
        <v>36</v>
      </c>
      <c r="E34" s="19">
        <v>812.70999999999981</v>
      </c>
      <c r="F34" s="154">
        <v>15954.650000000001</v>
      </c>
      <c r="G34" s="119">
        <v>16767.36</v>
      </c>
      <c r="H34" s="19">
        <v>861.58699999999988</v>
      </c>
      <c r="I34" s="154">
        <v>17640.517000000003</v>
      </c>
      <c r="J34" s="20">
        <v>18502.104000000003</v>
      </c>
      <c r="L34" s="348">
        <f>E34/G34</f>
        <v>4.846976506736897E-2</v>
      </c>
      <c r="M34" s="349">
        <f>F34/G34</f>
        <v>0.95153023493263111</v>
      </c>
      <c r="N34" s="350">
        <f t="shared" si="29"/>
        <v>1</v>
      </c>
      <c r="O34" s="348">
        <f>H34/J34</f>
        <v>4.6566974220877785E-2</v>
      </c>
      <c r="P34" s="349">
        <f>I34/J34</f>
        <v>0.95343302577912226</v>
      </c>
      <c r="Q34" s="350">
        <f t="shared" si="30"/>
        <v>1</v>
      </c>
      <c r="S34" s="326">
        <f t="shared" si="22"/>
        <v>6.0140763618018823E-2</v>
      </c>
      <c r="T34" s="330">
        <f t="shared" si="23"/>
        <v>0.10566618509337415</v>
      </c>
      <c r="U34" s="209">
        <f t="shared" si="24"/>
        <v>0.10345957860987075</v>
      </c>
    </row>
    <row r="35" spans="1:21" ht="24" customHeight="1" thickBot="1">
      <c r="A35" s="12" t="s">
        <v>12</v>
      </c>
      <c r="B35" s="13"/>
      <c r="C35" s="13"/>
      <c r="D35" s="13"/>
      <c r="E35" s="17">
        <v>127899.523</v>
      </c>
      <c r="F35" s="340">
        <v>243349.81599999999</v>
      </c>
      <c r="G35" s="162">
        <v>371249.33900000004</v>
      </c>
      <c r="H35" s="17">
        <v>120785.99000000002</v>
      </c>
      <c r="I35" s="340">
        <v>228022.28299999988</v>
      </c>
      <c r="J35" s="18">
        <v>348808.27299999993</v>
      </c>
      <c r="L35" s="334">
        <f>L27+L31</f>
        <v>1</v>
      </c>
      <c r="M35" s="343">
        <f t="shared" ref="M35:Q35" si="31">M27+M31</f>
        <v>1</v>
      </c>
      <c r="N35" s="338">
        <f t="shared" si="31"/>
        <v>0.99999999999999989</v>
      </c>
      <c r="O35" s="334">
        <f t="shared" si="31"/>
        <v>1</v>
      </c>
      <c r="P35" s="343">
        <f t="shared" si="31"/>
        <v>1</v>
      </c>
      <c r="Q35" s="335">
        <f t="shared" si="31"/>
        <v>0.99999999999999989</v>
      </c>
      <c r="S35" s="327">
        <f t="shared" si="22"/>
        <v>-5.5618135495313623E-2</v>
      </c>
      <c r="T35" s="331">
        <f t="shared" si="23"/>
        <v>-6.2985595189437554E-2</v>
      </c>
      <c r="U35" s="328">
        <f t="shared" si="24"/>
        <v>-6.0447423449823588E-2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119390.91</v>
      </c>
      <c r="F36" s="342">
        <f t="shared" ref="F36:G36" si="32">F28+F32</f>
        <v>197383.56900000002</v>
      </c>
      <c r="G36" s="324">
        <f t="shared" si="32"/>
        <v>316774.47900000005</v>
      </c>
      <c r="H36" s="180">
        <f>H28+H32</f>
        <v>112815.58700000003</v>
      </c>
      <c r="I36" s="342">
        <f t="shared" ref="I36:J36" si="33">I28+I32</f>
        <v>184153.45299999992</v>
      </c>
      <c r="J36" s="356">
        <f t="shared" si="33"/>
        <v>296969.03999999992</v>
      </c>
      <c r="L36" s="336">
        <f>E36/E35</f>
        <v>0.93347423977492083</v>
      </c>
      <c r="M36" s="344">
        <f t="shared" ref="M36" si="34">F36/F35</f>
        <v>0.81111040988007166</v>
      </c>
      <c r="N36" s="339">
        <f t="shared" ref="N36" si="35">G36/G35</f>
        <v>0.8532661091148771</v>
      </c>
      <c r="O36" s="336">
        <f t="shared" ref="O36" si="36">H36/H35</f>
        <v>0.9340121896587511</v>
      </c>
      <c r="P36" s="344">
        <f t="shared" ref="P36" si="37">I36/I35</f>
        <v>0.80761165346283292</v>
      </c>
      <c r="Q36" s="337">
        <f t="shared" ref="Q36" si="38">J36/J35</f>
        <v>0.8513818707505254</v>
      </c>
      <c r="S36" s="326">
        <f t="shared" si="22"/>
        <v>-5.5073899679632013E-2</v>
      </c>
      <c r="T36" s="330">
        <f t="shared" si="23"/>
        <v>-6.7027443403863546E-2</v>
      </c>
      <c r="U36" s="209">
        <f t="shared" si="24"/>
        <v>-6.2522205268941908E-2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4558.9320000000025</v>
      </c>
      <c r="F37" s="154">
        <f t="shared" ref="F37:G37" si="39">F29+F33</f>
        <v>22125.879000000001</v>
      </c>
      <c r="G37" s="119">
        <f t="shared" si="39"/>
        <v>26684.811000000002</v>
      </c>
      <c r="H37" s="19">
        <f>H29+H33</f>
        <v>4776.2480000000023</v>
      </c>
      <c r="I37" s="154">
        <f t="shared" ref="I37:J37" si="40">I29+I33</f>
        <v>23640.546999999991</v>
      </c>
      <c r="J37" s="20">
        <f t="shared" si="40"/>
        <v>28416.794999999995</v>
      </c>
      <c r="L37" s="345">
        <f>E37/E35</f>
        <v>3.5644636454195397E-2</v>
      </c>
      <c r="M37" s="346">
        <f t="shared" ref="M37" si="41">F37/F35</f>
        <v>9.0922111073221443E-2</v>
      </c>
      <c r="N37" s="323">
        <f t="shared" ref="N37" si="42">G37/G35</f>
        <v>7.1878406765324906E-2</v>
      </c>
      <c r="O37" s="345">
        <f t="shared" ref="O37" si="43">H37/H35</f>
        <v>3.9543062899927393E-2</v>
      </c>
      <c r="P37" s="346">
        <f t="shared" ref="P37" si="44">I37/I35</f>
        <v>0.10367647709237261</v>
      </c>
      <c r="Q37" s="347">
        <f t="shared" ref="Q37" si="45">J37/J35</f>
        <v>8.1468236849990078E-2</v>
      </c>
      <c r="S37" s="326">
        <f t="shared" si="22"/>
        <v>4.7668181933838823E-2</v>
      </c>
      <c r="T37" s="330">
        <f t="shared" si="23"/>
        <v>6.8456850912001752E-2</v>
      </c>
      <c r="U37" s="209">
        <f t="shared" si="24"/>
        <v>6.4905237664977022E-2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3949.6810000000005</v>
      </c>
      <c r="F38" s="155">
        <f t="shared" ref="F38:G38" si="46">F30+F34</f>
        <v>23840.368000000002</v>
      </c>
      <c r="G38" s="123">
        <f t="shared" si="46"/>
        <v>27790.048999999999</v>
      </c>
      <c r="H38" s="21">
        <f>H30+H34</f>
        <v>3194.1550000000002</v>
      </c>
      <c r="I38" s="155">
        <f t="shared" ref="I38:J38" si="47">I30+I34</f>
        <v>20228.283000000003</v>
      </c>
      <c r="J38" s="22">
        <f t="shared" si="47"/>
        <v>23422.438000000002</v>
      </c>
      <c r="L38" s="348">
        <f>E38/E35</f>
        <v>3.0881123770883808E-2</v>
      </c>
      <c r="M38" s="349">
        <f t="shared" ref="M38" si="48">F38/F35</f>
        <v>9.7967479046706996E-2</v>
      </c>
      <c r="N38" s="351">
        <f t="shared" ref="N38" si="49">G38/G35</f>
        <v>7.4855484119797977E-2</v>
      </c>
      <c r="O38" s="348">
        <f t="shared" ref="O38" si="50">H38/H35</f>
        <v>2.6444747441321626E-2</v>
      </c>
      <c r="P38" s="349">
        <f t="shared" ref="P38" si="51">I38/I35</f>
        <v>8.871186944479463E-2</v>
      </c>
      <c r="Q38" s="350">
        <f t="shared" ref="Q38" si="52">J38/J35</f>
        <v>6.7149892399484476E-2</v>
      </c>
      <c r="S38" s="332">
        <f t="shared" si="22"/>
        <v>-0.19128785337347501</v>
      </c>
      <c r="T38" s="333">
        <f t="shared" si="23"/>
        <v>-0.1515112937853979</v>
      </c>
      <c r="U38" s="208">
        <f t="shared" si="24"/>
        <v>-0.15716456635250975</v>
      </c>
    </row>
    <row r="40" spans="1:21">
      <c r="H40" s="293"/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49"/>
      <c r="C43" s="449"/>
      <c r="D43" s="449"/>
      <c r="E43" s="502" t="str">
        <f>E5</f>
        <v>jan-jul</v>
      </c>
      <c r="F43" s="503"/>
      <c r="G43" s="503"/>
      <c r="H43" s="503"/>
      <c r="I43" s="503"/>
      <c r="J43" s="504"/>
      <c r="L43" s="516" t="s">
        <v>152</v>
      </c>
      <c r="M43" s="517"/>
      <c r="N43" s="517"/>
    </row>
    <row r="44" spans="1:21" ht="18.75" customHeight="1">
      <c r="A44" s="484"/>
      <c r="B44" s="450"/>
      <c r="C44" s="450"/>
      <c r="D44" s="450"/>
      <c r="E44" s="505">
        <f>E6</f>
        <v>2025</v>
      </c>
      <c r="F44" s="506"/>
      <c r="G44" s="507"/>
      <c r="H44" s="508">
        <f>H6</f>
        <v>2026</v>
      </c>
      <c r="I44" s="509"/>
      <c r="J44" s="510"/>
      <c r="L44" s="518" t="s">
        <v>126</v>
      </c>
      <c r="M44" s="519" t="s">
        <v>125</v>
      </c>
      <c r="N44" s="450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416" t="s">
        <v>29</v>
      </c>
      <c r="F45" s="417" t="s">
        <v>30</v>
      </c>
      <c r="G45" s="418" t="s">
        <v>12</v>
      </c>
      <c r="H45" s="419" t="s">
        <v>29</v>
      </c>
      <c r="I45" s="420" t="s">
        <v>30</v>
      </c>
      <c r="J45" s="421" t="s">
        <v>12</v>
      </c>
      <c r="L45" s="446"/>
      <c r="M45" s="444"/>
      <c r="N45" s="491"/>
    </row>
    <row r="46" spans="1:21" ht="24" customHeight="1" thickBot="1">
      <c r="A46" s="12" t="s">
        <v>20</v>
      </c>
      <c r="B46" s="13"/>
      <c r="C46" s="13"/>
      <c r="D46" s="13"/>
      <c r="E46" s="358">
        <f t="shared" ref="E46:J46" si="53">(E27/E8)*10</f>
        <v>2.0833132702439068</v>
      </c>
      <c r="F46" s="359">
        <f t="shared" si="53"/>
        <v>1.8653980878597942</v>
      </c>
      <c r="G46" s="360">
        <f t="shared" si="53"/>
        <v>1.94370680635363</v>
      </c>
      <c r="H46" s="358">
        <f t="shared" si="53"/>
        <v>2.2070791186090073</v>
      </c>
      <c r="I46" s="359">
        <f t="shared" si="53"/>
        <v>2.2597477916511286</v>
      </c>
      <c r="J46" s="361">
        <f t="shared" si="53"/>
        <v>2.2382858556291443</v>
      </c>
      <c r="L46" s="365">
        <f t="shared" ref="L46:N47" si="54">(H46-E46)/E46</f>
        <v>5.9408179332823267E-2</v>
      </c>
      <c r="M46" s="329">
        <f t="shared" si="54"/>
        <v>0.21140243809501225</v>
      </c>
      <c r="N46" s="164">
        <f t="shared" si="54"/>
        <v>0.15155529028996967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47" si="55">(E28/E9)*10</f>
        <v>2.3415992568461155</v>
      </c>
      <c r="F47" s="156">
        <f t="shared" si="55"/>
        <v>2.7777315841142975</v>
      </c>
      <c r="G47" s="362">
        <f t="shared" si="55"/>
        <v>2.5754071851840732</v>
      </c>
      <c r="H47" s="124">
        <f t="shared" si="55"/>
        <v>2.3630114565157059</v>
      </c>
      <c r="I47" s="156">
        <f t="shared" si="55"/>
        <v>2.7251053985177247</v>
      </c>
      <c r="J47" s="363">
        <f t="shared" si="55"/>
        <v>2.5558091464261761</v>
      </c>
      <c r="L47" s="326">
        <f t="shared" si="54"/>
        <v>9.1442630958255226E-3</v>
      </c>
      <c r="M47" s="330">
        <f t="shared" si="54"/>
        <v>-1.8945741877127099E-2</v>
      </c>
      <c r="N47" s="209">
        <f t="shared" si="54"/>
        <v>-7.6096855171646884E-3</v>
      </c>
    </row>
    <row r="48" spans="1:21" ht="24" customHeight="1">
      <c r="A48" s="8"/>
      <c r="B48" t="s">
        <v>37</v>
      </c>
      <c r="E48" s="125">
        <f t="shared" ref="E48:J48" si="56">(E29/E10)*10</f>
        <v>1.7185001950470169</v>
      </c>
      <c r="F48" s="157">
        <f t="shared" si="56"/>
        <v>1.5484868937009995</v>
      </c>
      <c r="G48" s="364">
        <f t="shared" si="56"/>
        <v>1.5798754180285353</v>
      </c>
      <c r="H48" s="125">
        <f t="shared" si="56"/>
        <v>1.9027097145319192</v>
      </c>
      <c r="I48" s="157">
        <f t="shared" si="56"/>
        <v>1.7312012894894151</v>
      </c>
      <c r="J48" s="363">
        <f t="shared" si="56"/>
        <v>1.763319474321603</v>
      </c>
      <c r="L48" s="326">
        <f t="shared" ref="L48:L57" si="57">(H48-E48)/E48</f>
        <v>0.1071920271035305</v>
      </c>
      <c r="M48" s="330">
        <f t="shared" ref="M48:M57" si="58">(I48-F48)/F48</f>
        <v>0.11799544221631388</v>
      </c>
      <c r="N48" s="209">
        <f t="shared" ref="N48:N57" si="59">(J48-G48)/G48</f>
        <v>0.11611298853043765</v>
      </c>
    </row>
    <row r="49" spans="1:14" ht="24" customHeight="1" thickBot="1">
      <c r="A49" s="8"/>
      <c r="B49" t="s">
        <v>36</v>
      </c>
      <c r="E49" s="125">
        <f t="shared" ref="E49:J49" si="60">(E30/E11)*10</f>
        <v>0.88438846805416682</v>
      </c>
      <c r="F49" s="157">
        <f t="shared" si="60"/>
        <v>0.57913349834993189</v>
      </c>
      <c r="G49" s="364">
        <f t="shared" si="60"/>
        <v>0.6422183896614313</v>
      </c>
      <c r="H49" s="125">
        <f t="shared" si="60"/>
        <v>1.1386617733706874</v>
      </c>
      <c r="I49" s="157">
        <f t="shared" si="60"/>
        <v>0.74533912108276368</v>
      </c>
      <c r="J49" s="363">
        <f t="shared" si="60"/>
        <v>0.89129251828837108</v>
      </c>
      <c r="L49" s="326">
        <f t="shared" si="57"/>
        <v>0.28751313987163718</v>
      </c>
      <c r="M49" s="330">
        <f t="shared" si="58"/>
        <v>0.2869901727432192</v>
      </c>
      <c r="N49" s="209">
        <f t="shared" si="59"/>
        <v>0.38783400263304241</v>
      </c>
    </row>
    <row r="50" spans="1:14" ht="24" customHeight="1" thickBot="1">
      <c r="A50" s="12" t="s">
        <v>21</v>
      </c>
      <c r="B50" s="13"/>
      <c r="C50" s="13"/>
      <c r="D50" s="13"/>
      <c r="E50" s="358">
        <f t="shared" ref="E50:J50" si="61">(E31/E12)*10</f>
        <v>2.7219116638014724</v>
      </c>
      <c r="F50" s="359">
        <f t="shared" si="61"/>
        <v>2.2128675902512365</v>
      </c>
      <c r="G50" s="360">
        <f t="shared" si="61"/>
        <v>2.3548392914973579</v>
      </c>
      <c r="H50" s="358">
        <f t="shared" si="61"/>
        <v>2.7759051575862586</v>
      </c>
      <c r="I50" s="359">
        <f t="shared" si="61"/>
        <v>2.156377480046709</v>
      </c>
      <c r="J50" s="361">
        <f t="shared" si="61"/>
        <v>2.3213680453918402</v>
      </c>
      <c r="L50" s="325">
        <f t="shared" si="57"/>
        <v>1.9836607669103345E-2</v>
      </c>
      <c r="M50" s="329">
        <f t="shared" si="58"/>
        <v>-2.5528011912413551E-2</v>
      </c>
      <c r="N50" s="164">
        <f t="shared" si="59"/>
        <v>-1.4213813327462617E-2</v>
      </c>
    </row>
    <row r="51" spans="1:14" ht="24" customHeight="1">
      <c r="A51" s="46"/>
      <c r="B51" s="3" t="s">
        <v>33</v>
      </c>
      <c r="C51" s="3"/>
      <c r="D51" s="3"/>
      <c r="E51" s="125">
        <f t="shared" ref="E51:J51" si="62">(E32/E13)*10</f>
        <v>2.8133239427122145</v>
      </c>
      <c r="F51" s="157">
        <f t="shared" si="62"/>
        <v>2.9416227476955563</v>
      </c>
      <c r="G51" s="364">
        <f t="shared" si="62"/>
        <v>2.8948061313565123</v>
      </c>
      <c r="H51" s="125">
        <f t="shared" si="62"/>
        <v>2.8720021766610211</v>
      </c>
      <c r="I51" s="157">
        <f t="shared" si="62"/>
        <v>2.9389815010755078</v>
      </c>
      <c r="J51" s="363">
        <f t="shared" si="62"/>
        <v>2.914837551086964</v>
      </c>
      <c r="L51" s="326">
        <f t="shared" si="57"/>
        <v>2.085726178132092E-2</v>
      </c>
      <c r="M51" s="330">
        <f t="shared" si="58"/>
        <v>-8.9788761054340836E-4</v>
      </c>
      <c r="N51" s="209">
        <f t="shared" si="59"/>
        <v>6.9197793639689687E-3</v>
      </c>
    </row>
    <row r="52" spans="1:14" ht="24" customHeight="1">
      <c r="A52" s="8"/>
      <c r="B52" s="3" t="s">
        <v>37</v>
      </c>
      <c r="D52" s="3"/>
      <c r="E52" s="125">
        <f t="shared" ref="E52:J52" si="63">(E33/E14)*10</f>
        <v>1.435385347972675</v>
      </c>
      <c r="F52" s="157">
        <f t="shared" si="63"/>
        <v>1.2044497947620616</v>
      </c>
      <c r="G52" s="364">
        <f t="shared" si="63"/>
        <v>1.2308307882276537</v>
      </c>
      <c r="H52" s="125">
        <f t="shared" si="63"/>
        <v>1.4663269244089969</v>
      </c>
      <c r="I52" s="157">
        <f t="shared" si="63"/>
        <v>1.2101882008700722</v>
      </c>
      <c r="J52" s="363">
        <f t="shared" si="63"/>
        <v>1.2366123642034328</v>
      </c>
      <c r="L52" s="326">
        <f t="shared" si="57"/>
        <v>2.1556285550791979E-2</v>
      </c>
      <c r="M52" s="330">
        <f t="shared" si="58"/>
        <v>4.764338150885063E-3</v>
      </c>
      <c r="N52" s="209">
        <f t="shared" si="59"/>
        <v>4.6972955430407632E-3</v>
      </c>
    </row>
    <row r="53" spans="1:14" ht="24" customHeight="1" thickBot="1">
      <c r="A53" s="8"/>
      <c r="B53" t="s">
        <v>36</v>
      </c>
      <c r="E53" s="125">
        <f t="shared" ref="E53:J53" si="64">(E34/E15)*10</f>
        <v>1.2023795785879341</v>
      </c>
      <c r="F53" s="157">
        <f t="shared" si="64"/>
        <v>0.85643968468371534</v>
      </c>
      <c r="G53" s="364">
        <f t="shared" si="64"/>
        <v>0.86855196118261657</v>
      </c>
      <c r="H53" s="125">
        <f t="shared" si="64"/>
        <v>1.2353883301645194</v>
      </c>
      <c r="I53" s="157">
        <f t="shared" si="64"/>
        <v>0.86506601451885468</v>
      </c>
      <c r="J53" s="363">
        <f t="shared" si="64"/>
        <v>0.87731242146872268</v>
      </c>
      <c r="L53" s="326">
        <f t="shared" si="57"/>
        <v>2.745285445994565E-2</v>
      </c>
      <c r="M53" s="330">
        <f t="shared" si="58"/>
        <v>1.0072314477493011E-2</v>
      </c>
      <c r="N53" s="209">
        <f t="shared" si="59"/>
        <v>1.0086282315427512E-2</v>
      </c>
    </row>
    <row r="54" spans="1:14" ht="24" customHeight="1" thickBot="1">
      <c r="A54" s="12" t="s">
        <v>12</v>
      </c>
      <c r="B54" s="13"/>
      <c r="C54" s="13"/>
      <c r="D54" s="13"/>
      <c r="E54" s="358">
        <f t="shared" ref="E54:J54" si="65">(E35/E16)*10</f>
        <v>2.4284933356596832</v>
      </c>
      <c r="F54" s="359">
        <f t="shared" si="65"/>
        <v>2.0844668581596606</v>
      </c>
      <c r="G54" s="360">
        <f t="shared" si="65"/>
        <v>2.1914174789363075</v>
      </c>
      <c r="H54" s="358">
        <f t="shared" si="65"/>
        <v>2.5239675169495319</v>
      </c>
      <c r="I54" s="359">
        <f t="shared" si="65"/>
        <v>2.186932300161228</v>
      </c>
      <c r="J54" s="361">
        <f t="shared" si="65"/>
        <v>2.2929596023166239</v>
      </c>
      <c r="L54" s="325">
        <f t="shared" si="57"/>
        <v>3.9314162360636604E-2</v>
      </c>
      <c r="M54" s="329">
        <f t="shared" si="58"/>
        <v>4.9156666415906616E-2</v>
      </c>
      <c r="N54" s="164">
        <f t="shared" si="59"/>
        <v>4.6336275199193894E-2</v>
      </c>
    </row>
    <row r="55" spans="1:14" ht="24" customHeight="1">
      <c r="A55" s="179"/>
      <c r="B55" s="177" t="s">
        <v>33</v>
      </c>
      <c r="C55" s="177"/>
      <c r="D55" s="178"/>
      <c r="E55" s="124">
        <f t="shared" ref="E55:J55" si="66">(E36/E17)*10</f>
        <v>2.6176800344560287</v>
      </c>
      <c r="F55" s="156">
        <f t="shared" si="66"/>
        <v>2.8891827152243721</v>
      </c>
      <c r="G55" s="362">
        <f t="shared" si="66"/>
        <v>2.7804901112214537</v>
      </c>
      <c r="H55" s="124">
        <f t="shared" si="66"/>
        <v>2.662776096804786</v>
      </c>
      <c r="I55" s="156">
        <f t="shared" si="66"/>
        <v>2.8728080331909664</v>
      </c>
      <c r="J55" s="366">
        <f t="shared" si="66"/>
        <v>2.7892298505457465</v>
      </c>
      <c r="L55" s="326">
        <f t="shared" si="57"/>
        <v>1.7227492189712389E-2</v>
      </c>
      <c r="M55" s="330">
        <f t="shared" si="58"/>
        <v>-5.6675827205805475E-3</v>
      </c>
      <c r="N55" s="209">
        <f t="shared" si="59"/>
        <v>3.1432369743093274E-3</v>
      </c>
    </row>
    <row r="56" spans="1:14" ht="24" customHeight="1">
      <c r="A56" s="8"/>
      <c r="B56" s="3" t="s">
        <v>37</v>
      </c>
      <c r="C56" s="3"/>
      <c r="D56" s="183"/>
      <c r="E56" s="125">
        <f t="shared" ref="E56:J56" si="67">(E37/E18)*10</f>
        <v>1.6087709850878582</v>
      </c>
      <c r="F56" s="157">
        <f t="shared" si="67"/>
        <v>1.3674147956746294</v>
      </c>
      <c r="G56" s="364">
        <f t="shared" si="67"/>
        <v>1.4033847555521524</v>
      </c>
      <c r="H56" s="125">
        <f t="shared" si="67"/>
        <v>1.741880308839475</v>
      </c>
      <c r="I56" s="157">
        <f t="shared" si="67"/>
        <v>1.4503818606336751</v>
      </c>
      <c r="J56" s="363">
        <f t="shared" si="67"/>
        <v>1.4923580235632197</v>
      </c>
      <c r="L56" s="326">
        <f t="shared" si="57"/>
        <v>8.2739759098991589E-2</v>
      </c>
      <c r="M56" s="330">
        <f t="shared" si="58"/>
        <v>6.0674394647099734E-2</v>
      </c>
      <c r="N56" s="209">
        <f t="shared" si="59"/>
        <v>6.3399055504248639E-2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ref="E57:J57" si="68">(E38/E19)*10</f>
        <v>0.93528534071644864</v>
      </c>
      <c r="F57" s="158">
        <f t="shared" si="68"/>
        <v>0.73934055004165111</v>
      </c>
      <c r="G57" s="367">
        <f t="shared" si="68"/>
        <v>0.7620305602507903</v>
      </c>
      <c r="H57" s="126">
        <f t="shared" si="68"/>
        <v>1.1632286806079815</v>
      </c>
      <c r="I57" s="158">
        <f t="shared" si="68"/>
        <v>0.84764718759224178</v>
      </c>
      <c r="J57" s="368">
        <f t="shared" si="68"/>
        <v>0.88021270219156567</v>
      </c>
      <c r="L57" s="332">
        <f t="shared" si="57"/>
        <v>0.24371529197380912</v>
      </c>
      <c r="M57" s="333">
        <f t="shared" si="58"/>
        <v>0.14649086614346957</v>
      </c>
      <c r="N57" s="208">
        <f t="shared" si="59"/>
        <v>0.1550884545914808</v>
      </c>
    </row>
  </sheetData>
  <mergeCells count="30">
    <mergeCell ref="N44:N45"/>
    <mergeCell ref="S24:U24"/>
    <mergeCell ref="L25:N25"/>
    <mergeCell ref="S25:S26"/>
    <mergeCell ref="T25:T26"/>
    <mergeCell ref="U25:U26"/>
    <mergeCell ref="S5:U5"/>
    <mergeCell ref="S6:S7"/>
    <mergeCell ref="T6:T7"/>
    <mergeCell ref="U6:U7"/>
    <mergeCell ref="E5:J5"/>
    <mergeCell ref="L5:Q5"/>
    <mergeCell ref="E6:G6"/>
    <mergeCell ref="H6:J6"/>
    <mergeCell ref="A5:D7"/>
    <mergeCell ref="L6:N6"/>
    <mergeCell ref="O6:Q6"/>
    <mergeCell ref="O25:Q25"/>
    <mergeCell ref="A43:D45"/>
    <mergeCell ref="E43:J43"/>
    <mergeCell ref="E44:G44"/>
    <mergeCell ref="H44:J44"/>
    <mergeCell ref="A24:D26"/>
    <mergeCell ref="E24:J24"/>
    <mergeCell ref="L24:Q24"/>
    <mergeCell ref="E25:G25"/>
    <mergeCell ref="H25:J25"/>
    <mergeCell ref="L43:N43"/>
    <mergeCell ref="L44:L45"/>
    <mergeCell ref="M44:M4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L48:L49 E50:J53 E54:J57 L55:L57 L51:N53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6F3206D7-666F-41E7-A978-4F801C77038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27A0EAFB-5F63-479D-8F20-BC286804939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14" id="{E95C479B-FA3F-437E-A912-946FCB7A7C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8" id="{7F163B1A-0C36-48EB-B9DA-8774E571CCC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13" id="{42E54805-FD48-45A6-9738-C285FA39C81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7" id="{97BB28DD-341F-4137-ADC8-18B8B7FA493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>
    <pageSetUpPr fitToPage="1"/>
  </sheetPr>
  <dimension ref="A1:AQ97"/>
  <sheetViews>
    <sheetView showGridLines="0" topLeftCell="C1" workbookViewId="0">
      <selection activeCell="B97" sqref="B97:G97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140</v>
      </c>
    </row>
    <row r="3" spans="1:43" ht="8.25" customHeight="1" thickBot="1"/>
    <row r="4" spans="1:43">
      <c r="A4" s="492" t="s">
        <v>3</v>
      </c>
      <c r="B4" s="457" t="s">
        <v>132</v>
      </c>
      <c r="C4" s="511"/>
      <c r="D4" s="511"/>
      <c r="E4" s="511"/>
      <c r="F4" s="511"/>
      <c r="G4" s="522"/>
      <c r="H4" s="512" t="s">
        <v>134</v>
      </c>
      <c r="I4" s="511"/>
      <c r="J4" s="511"/>
      <c r="K4" s="511"/>
      <c r="L4" s="511"/>
      <c r="M4" s="522"/>
      <c r="N4" s="526" t="s">
        <v>152</v>
      </c>
      <c r="O4" s="517"/>
      <c r="P4" s="527"/>
      <c r="R4" s="512" t="s">
        <v>133</v>
      </c>
      <c r="S4" s="511"/>
      <c r="T4" s="511"/>
      <c r="U4" s="511"/>
      <c r="V4" s="511"/>
      <c r="W4" s="522"/>
      <c r="X4" s="511" t="s">
        <v>135</v>
      </c>
      <c r="Y4" s="511"/>
      <c r="Z4" s="511"/>
      <c r="AA4" s="511"/>
      <c r="AB4" s="511"/>
      <c r="AC4" s="458"/>
      <c r="AE4" s="517" t="s">
        <v>152</v>
      </c>
      <c r="AF4" s="517"/>
      <c r="AG4" s="517"/>
      <c r="AI4" s="475" t="s">
        <v>138</v>
      </c>
      <c r="AJ4" s="480"/>
      <c r="AK4" s="480"/>
      <c r="AL4" s="480"/>
      <c r="AM4" s="480"/>
      <c r="AN4" s="476"/>
      <c r="AO4" s="517" t="s">
        <v>152</v>
      </c>
      <c r="AP4" s="517"/>
      <c r="AQ4" s="517"/>
    </row>
    <row r="5" spans="1:43" ht="20.25" customHeight="1">
      <c r="A5" s="493"/>
      <c r="B5" s="523" t="s">
        <v>199</v>
      </c>
      <c r="C5" s="498"/>
      <c r="D5" s="499"/>
      <c r="E5" s="524" t="s">
        <v>200</v>
      </c>
      <c r="F5" s="514"/>
      <c r="G5" s="525"/>
      <c r="H5" s="523" t="str">
        <f>B5</f>
        <v>jan-jul 2025</v>
      </c>
      <c r="I5" s="498"/>
      <c r="J5" s="499"/>
      <c r="K5" s="524" t="str">
        <f>E5</f>
        <v>jan-jul 2026</v>
      </c>
      <c r="L5" s="514"/>
      <c r="M5" s="525"/>
      <c r="N5" s="500" t="s">
        <v>136</v>
      </c>
      <c r="O5" s="498"/>
      <c r="P5" s="501"/>
      <c r="R5" s="521" t="str">
        <f>B5</f>
        <v>jan-jul 2025</v>
      </c>
      <c r="S5" s="498"/>
      <c r="T5" s="499"/>
      <c r="U5" s="523" t="str">
        <f>K5</f>
        <v>jan-jul 2026</v>
      </c>
      <c r="V5" s="498"/>
      <c r="W5" s="499"/>
      <c r="X5" s="523" t="str">
        <f>H5</f>
        <v>jan-jul 2025</v>
      </c>
      <c r="Y5" s="498"/>
      <c r="Z5" s="499"/>
      <c r="AA5" s="523" t="str">
        <f>U5</f>
        <v>jan-jul 2026</v>
      </c>
      <c r="AB5" s="498"/>
      <c r="AC5" s="499"/>
      <c r="AE5" s="497" t="s">
        <v>137</v>
      </c>
      <c r="AF5" s="498"/>
      <c r="AG5" s="501"/>
      <c r="AI5" s="528" t="str">
        <f>X5</f>
        <v>jan-jul 2025</v>
      </c>
      <c r="AJ5" s="529"/>
      <c r="AK5" s="529"/>
      <c r="AL5" s="523" t="str">
        <f>AA5</f>
        <v>jan-jul 2026</v>
      </c>
      <c r="AM5" s="498"/>
      <c r="AN5" s="499"/>
      <c r="AO5" s="498" t="s">
        <v>138</v>
      </c>
      <c r="AP5" s="498"/>
      <c r="AQ5" s="501"/>
    </row>
    <row r="6" spans="1:43" ht="19.5" customHeight="1" thickBot="1">
      <c r="A6" s="494"/>
      <c r="B6" s="99" t="s">
        <v>29</v>
      </c>
      <c r="C6" s="135" t="s">
        <v>30</v>
      </c>
      <c r="D6" s="263" t="s">
        <v>12</v>
      </c>
      <c r="E6" s="159" t="s">
        <v>29</v>
      </c>
      <c r="F6" s="353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2" t="s">
        <v>29</v>
      </c>
      <c r="V6" s="353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7" t="s">
        <v>29</v>
      </c>
      <c r="AJ6" s="135" t="s">
        <v>30</v>
      </c>
      <c r="AK6" s="263" t="s">
        <v>12</v>
      </c>
      <c r="AL6" s="408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167</v>
      </c>
      <c r="B7" s="39">
        <v>51017.840000000018</v>
      </c>
      <c r="C7" s="370">
        <v>99984.140000000029</v>
      </c>
      <c r="D7" s="375">
        <v>151001.98000000004</v>
      </c>
      <c r="E7" s="39">
        <v>49863.809999999983</v>
      </c>
      <c r="F7" s="379">
        <v>105563.18000000001</v>
      </c>
      <c r="G7" s="377">
        <v>155426.99</v>
      </c>
      <c r="H7" s="345">
        <f t="shared" ref="H7:H32" si="0">B7/$B$33</f>
        <v>9.687016928104733E-2</v>
      </c>
      <c r="I7" s="323">
        <f t="shared" ref="I7:I32" si="1">C7/$C$33</f>
        <v>8.5643634171309949E-2</v>
      </c>
      <c r="J7" s="398">
        <f t="shared" ref="J7:J32" si="2">D7/$D$33</f>
        <v>8.9133728619511687E-2</v>
      </c>
      <c r="K7" s="323">
        <f t="shared" ref="K7:K32" si="3">E7/$E$33</f>
        <v>0.10419638627902388</v>
      </c>
      <c r="L7" s="323">
        <f t="shared" ref="L7:L32" si="4">F7/$F$33</f>
        <v>0.1012442841166247</v>
      </c>
      <c r="M7" s="399">
        <f t="shared" ref="M7:M32" si="5">G7/$G$33</f>
        <v>0.10217298062184162</v>
      </c>
      <c r="N7" s="392">
        <f t="shared" ref="N7:N33" si="6">(E7-B7)/B7</f>
        <v>-2.2620126606693557E-2</v>
      </c>
      <c r="O7" s="393">
        <f t="shared" ref="O7:O33" si="7">(F7-C7)/C7</f>
        <v>5.5799249761011874E-2</v>
      </c>
      <c r="P7" s="382">
        <f t="shared" ref="P7:P33" si="8">(G7-D7)/D7</f>
        <v>2.9304317731462526E-2</v>
      </c>
      <c r="R7" s="401">
        <v>14275.510000000002</v>
      </c>
      <c r="S7" s="369">
        <v>30664.901000000009</v>
      </c>
      <c r="T7" s="374">
        <v>44940.411000000007</v>
      </c>
      <c r="U7" s="39">
        <v>13965.275</v>
      </c>
      <c r="V7" s="112">
        <v>31569.549999999985</v>
      </c>
      <c r="W7" s="380">
        <v>45534.824999999983</v>
      </c>
      <c r="X7" s="345">
        <f>R7/$R$33</f>
        <v>0.1116150370631171</v>
      </c>
      <c r="Y7" s="323">
        <f>S7/$S$33</f>
        <v>0.12601160544949827</v>
      </c>
      <c r="Z7" s="398">
        <f>T7/$T$33</f>
        <v>0.12105182765052674</v>
      </c>
      <c r="AA7" s="323">
        <f>U7/$U$33</f>
        <v>0.11561999036477658</v>
      </c>
      <c r="AB7" s="323">
        <f>V7/$V$33</f>
        <v>0.13844940759583566</v>
      </c>
      <c r="AC7" s="399">
        <f>W7/$W$33</f>
        <v>0.13054399372001124</v>
      </c>
      <c r="AE7" s="392">
        <f t="shared" ref="AE7:AE33" si="9">(U7-R7)/R7</f>
        <v>-2.173197314842008E-2</v>
      </c>
      <c r="AF7" s="393">
        <f t="shared" ref="AF7:AF33" si="10">(V7-S7)/S7</f>
        <v>2.9501122472235457E-2</v>
      </c>
      <c r="AG7" s="382">
        <f t="shared" ref="AG7:AG33" si="11">(W7-T7)/T7</f>
        <v>1.3226714815758473E-2</v>
      </c>
      <c r="AI7" s="27">
        <f t="shared" ref="AI7:AI18" si="12">(R7/B7)*10</f>
        <v>2.7981408072156717</v>
      </c>
      <c r="AJ7" s="28">
        <f t="shared" ref="AJ7:AJ18" si="13">(S7/C7)*10</f>
        <v>3.0669765224764651</v>
      </c>
      <c r="AK7" s="406">
        <f t="shared" ref="AK7:AK18" si="14">(T7/D7)*10</f>
        <v>2.9761471339647332</v>
      </c>
      <c r="AL7" s="28">
        <f t="shared" ref="AL7:AL18" si="15">(U7/E7)*10</f>
        <v>2.8006835017219913</v>
      </c>
      <c r="AM7" s="28">
        <f t="shared" ref="AM7:AM18" si="16">(V7/F7)*10</f>
        <v>2.9905834591189828</v>
      </c>
      <c r="AN7" s="402">
        <f t="shared" ref="AN7:AN18" si="17">(W7/G7)*10</f>
        <v>2.9296600931408361</v>
      </c>
      <c r="AO7" s="383">
        <f t="shared" ref="AO7:AO18" si="18">(AL7-AI7)/AI7</f>
        <v>9.0870856097115152E-4</v>
      </c>
      <c r="AP7" s="381">
        <f t="shared" ref="AP7:AP18" si="19">(AM7-AJ7)/AJ7</f>
        <v>-2.4908264800083259E-2</v>
      </c>
      <c r="AQ7" s="382">
        <f t="shared" ref="AQ7:AQ18" si="20">(AN7-AK7)/AK7</f>
        <v>-1.5619873188852888E-2</v>
      </c>
    </row>
    <row r="8" spans="1:43" ht="20.100000000000001" customHeight="1">
      <c r="A8" s="8" t="s">
        <v>166</v>
      </c>
      <c r="B8" s="19">
        <v>55729.859999999986</v>
      </c>
      <c r="C8" s="371">
        <v>64381.439999999981</v>
      </c>
      <c r="D8" s="375">
        <v>120111.29999999996</v>
      </c>
      <c r="E8" s="19">
        <v>57001.26</v>
      </c>
      <c r="F8" s="369">
        <v>55115.579999999987</v>
      </c>
      <c r="G8" s="377">
        <v>112116.84</v>
      </c>
      <c r="H8" s="345">
        <f t="shared" si="0"/>
        <v>0.10581712146592379</v>
      </c>
      <c r="I8" s="323">
        <f t="shared" si="1"/>
        <v>5.5147351317740373E-2</v>
      </c>
      <c r="J8" s="399">
        <f t="shared" si="2"/>
        <v>7.0899520776725899E-2</v>
      </c>
      <c r="K8" s="323">
        <f t="shared" si="3"/>
        <v>0.11911094048671922</v>
      </c>
      <c r="L8" s="323">
        <f t="shared" si="4"/>
        <v>5.2860641757595368E-2</v>
      </c>
      <c r="M8" s="399">
        <f t="shared" si="5"/>
        <v>7.3702203978228742E-2</v>
      </c>
      <c r="N8" s="394">
        <f t="shared" si="6"/>
        <v>2.2813622715004422E-2</v>
      </c>
      <c r="O8" s="395">
        <f t="shared" si="7"/>
        <v>-0.14392129160205172</v>
      </c>
      <c r="P8" s="386">
        <f t="shared" si="8"/>
        <v>-6.6558766743844797E-2</v>
      </c>
      <c r="R8" s="401">
        <v>16488.400000000001</v>
      </c>
      <c r="S8" s="369">
        <v>19152.595999999994</v>
      </c>
      <c r="T8" s="374">
        <v>35640.995999999999</v>
      </c>
      <c r="U8" s="19">
        <v>16354.091000000004</v>
      </c>
      <c r="V8" s="119">
        <v>15521.300999999999</v>
      </c>
      <c r="W8" s="375">
        <v>31875.392000000003</v>
      </c>
      <c r="X8" s="345">
        <f t="shared" ref="X8:X32" si="21">R8/$R$33</f>
        <v>0.12891682168353352</v>
      </c>
      <c r="Y8" s="323">
        <f t="shared" ref="Y8:Y32" si="22">S8/$S$33</f>
        <v>7.8703967460571192E-2</v>
      </c>
      <c r="Z8" s="399">
        <f t="shared" ref="Z8:Z32" si="23">T8/$T$33</f>
        <v>9.6002853758616322E-2</v>
      </c>
      <c r="AA8" s="323">
        <f t="shared" ref="AA8:AA32" si="24">U8/$U$33</f>
        <v>0.13539725095600907</v>
      </c>
      <c r="AB8" s="323">
        <f t="shared" ref="AB8:AB32" si="25">V8/$V$33</f>
        <v>6.8069229006009035E-2</v>
      </c>
      <c r="AC8" s="399">
        <f t="shared" ref="AC8:AC32" si="26">W8/$W$33</f>
        <v>9.1383704078601358E-2</v>
      </c>
      <c r="AE8" s="394">
        <f t="shared" si="9"/>
        <v>-8.1456660440065408E-3</v>
      </c>
      <c r="AF8" s="395">
        <f t="shared" si="10"/>
        <v>-0.18959805762101367</v>
      </c>
      <c r="AG8" s="386">
        <f t="shared" si="11"/>
        <v>-0.10565372527748651</v>
      </c>
      <c r="AI8" s="27">
        <f t="shared" si="12"/>
        <v>2.9586293595569781</v>
      </c>
      <c r="AJ8" s="28">
        <f t="shared" si="13"/>
        <v>2.9748629418664758</v>
      </c>
      <c r="AK8" s="402">
        <f t="shared" si="14"/>
        <v>2.967330800682368</v>
      </c>
      <c r="AL8" s="28">
        <f t="shared" si="15"/>
        <v>2.8690753502641875</v>
      </c>
      <c r="AM8" s="28">
        <f t="shared" si="16"/>
        <v>2.8161367439116129</v>
      </c>
      <c r="AN8" s="402">
        <f t="shared" si="17"/>
        <v>2.8430512311977401</v>
      </c>
      <c r="AO8" s="384">
        <f t="shared" si="18"/>
        <v>-3.0268748940624448E-2</v>
      </c>
      <c r="AP8" s="385">
        <f t="shared" si="19"/>
        <v>-5.3355801950080953E-2</v>
      </c>
      <c r="AQ8" s="386">
        <f t="shared" si="20"/>
        <v>-4.1882613645923321E-2</v>
      </c>
    </row>
    <row r="9" spans="1:43" ht="20.100000000000001" customHeight="1">
      <c r="A9" s="8" t="s">
        <v>168</v>
      </c>
      <c r="B9" s="19">
        <v>26827.089999999989</v>
      </c>
      <c r="C9" s="371">
        <v>68271.16</v>
      </c>
      <c r="D9" s="375">
        <v>95098.25</v>
      </c>
      <c r="E9" s="19">
        <v>30842.990000000009</v>
      </c>
      <c r="F9" s="369">
        <v>69548.040000000023</v>
      </c>
      <c r="G9" s="377">
        <v>100391.03000000003</v>
      </c>
      <c r="H9" s="345">
        <f t="shared" si="0"/>
        <v>5.093796110572086E-2</v>
      </c>
      <c r="I9" s="323">
        <f t="shared" si="1"/>
        <v>5.8479177312431428E-2</v>
      </c>
      <c r="J9" s="399">
        <f t="shared" si="2"/>
        <v>5.6134771263863396E-2</v>
      </c>
      <c r="K9" s="323">
        <f t="shared" si="3"/>
        <v>6.4450111213725403E-2</v>
      </c>
      <c r="L9" s="323">
        <f t="shared" si="4"/>
        <v>6.6702627957156854E-2</v>
      </c>
      <c r="M9" s="399">
        <f t="shared" si="5"/>
        <v>6.5994012769575769E-2</v>
      </c>
      <c r="N9" s="394">
        <f t="shared" si="6"/>
        <v>0.14969569938446628</v>
      </c>
      <c r="O9" s="395">
        <f t="shared" si="7"/>
        <v>1.8703065833362422E-2</v>
      </c>
      <c r="P9" s="386">
        <f t="shared" si="8"/>
        <v>5.5655913752356408E-2</v>
      </c>
      <c r="R9" s="401">
        <v>8391.1390000000029</v>
      </c>
      <c r="S9" s="369">
        <v>18788.688000000002</v>
      </c>
      <c r="T9" s="374">
        <v>27179.827000000005</v>
      </c>
      <c r="U9" s="19">
        <v>9390.3539999999994</v>
      </c>
      <c r="V9" s="119">
        <v>18968.553000000004</v>
      </c>
      <c r="W9" s="375">
        <v>28358.907000000003</v>
      </c>
      <c r="X9" s="345">
        <f t="shared" si="21"/>
        <v>6.5607273609613076E-2</v>
      </c>
      <c r="Y9" s="323">
        <f t="shared" si="22"/>
        <v>7.7208556426440839E-2</v>
      </c>
      <c r="Z9" s="399">
        <f t="shared" si="23"/>
        <v>7.3211785570344107E-2</v>
      </c>
      <c r="AA9" s="323">
        <f t="shared" si="24"/>
        <v>7.7743735014300902E-2</v>
      </c>
      <c r="AB9" s="323">
        <f t="shared" si="25"/>
        <v>8.3187277797758072E-2</v>
      </c>
      <c r="AC9" s="399">
        <f t="shared" si="26"/>
        <v>8.1302277483538909E-2</v>
      </c>
      <c r="AE9" s="394">
        <f t="shared" si="9"/>
        <v>0.11907978166015319</v>
      </c>
      <c r="AF9" s="395">
        <f t="shared" si="10"/>
        <v>9.573047357005534E-3</v>
      </c>
      <c r="AG9" s="386">
        <f t="shared" si="11"/>
        <v>4.3380702901456951E-2</v>
      </c>
      <c r="AI9" s="27">
        <f t="shared" si="12"/>
        <v>3.1278603083674028</v>
      </c>
      <c r="AJ9" s="28">
        <f t="shared" si="13"/>
        <v>2.7520680767691656</v>
      </c>
      <c r="AK9" s="402">
        <f t="shared" si="14"/>
        <v>2.8580785661145192</v>
      </c>
      <c r="AL9" s="28">
        <f t="shared" si="15"/>
        <v>3.0445666908428777</v>
      </c>
      <c r="AM9" s="28">
        <f t="shared" si="16"/>
        <v>2.727402957725336</v>
      </c>
      <c r="AN9" s="402">
        <f t="shared" si="17"/>
        <v>2.8248447097315359</v>
      </c>
      <c r="AO9" s="384">
        <f t="shared" si="18"/>
        <v>-2.662958358520829E-2</v>
      </c>
      <c r="AP9" s="385">
        <f t="shared" si="19"/>
        <v>-8.9623942271027067E-3</v>
      </c>
      <c r="AQ9" s="386">
        <f t="shared" si="20"/>
        <v>-1.16280415720565E-2</v>
      </c>
    </row>
    <row r="10" spans="1:43" ht="20.100000000000001" customHeight="1">
      <c r="A10" s="8" t="s">
        <v>169</v>
      </c>
      <c r="B10" s="19">
        <v>6610.1699999999992</v>
      </c>
      <c r="C10" s="371">
        <v>221800.52</v>
      </c>
      <c r="D10" s="375">
        <v>228410.69</v>
      </c>
      <c r="E10" s="19">
        <v>6383.3200000000006</v>
      </c>
      <c r="F10" s="369">
        <v>232344.88000000003</v>
      </c>
      <c r="G10" s="377">
        <v>238728.20000000004</v>
      </c>
      <c r="H10" s="345">
        <f t="shared" si="0"/>
        <v>1.255106619324731E-2</v>
      </c>
      <c r="I10" s="323">
        <f t="shared" si="1"/>
        <v>0.18998815806073152</v>
      </c>
      <c r="J10" s="399">
        <f t="shared" si="2"/>
        <v>0.13482668542661103</v>
      </c>
      <c r="K10" s="323">
        <f t="shared" si="3"/>
        <v>1.3338709506205382E-2</v>
      </c>
      <c r="L10" s="323">
        <f t="shared" si="4"/>
        <v>0.22283897703501424</v>
      </c>
      <c r="M10" s="399">
        <f t="shared" si="5"/>
        <v>0.15693266499265757</v>
      </c>
      <c r="N10" s="394">
        <f t="shared" si="6"/>
        <v>-3.4318330693461525E-2</v>
      </c>
      <c r="O10" s="395">
        <f t="shared" si="7"/>
        <v>4.7539834442227841E-2</v>
      </c>
      <c r="P10" s="386">
        <f t="shared" si="8"/>
        <v>4.5170871818652786E-2</v>
      </c>
      <c r="R10" s="401">
        <v>1508.1709999999998</v>
      </c>
      <c r="S10" s="369">
        <v>26761.800999999999</v>
      </c>
      <c r="T10" s="374">
        <v>28269.971999999998</v>
      </c>
      <c r="U10" s="19">
        <v>1261.4209999999996</v>
      </c>
      <c r="V10" s="119">
        <v>26516.956000000002</v>
      </c>
      <c r="W10" s="375">
        <v>27778.377</v>
      </c>
      <c r="X10" s="345">
        <f t="shared" si="21"/>
        <v>1.1791842257300672E-2</v>
      </c>
      <c r="Y10" s="323">
        <f t="shared" si="22"/>
        <v>0.10997255490014421</v>
      </c>
      <c r="Z10" s="399">
        <f t="shared" si="23"/>
        <v>7.614820830697823E-2</v>
      </c>
      <c r="AA10" s="323">
        <f t="shared" si="24"/>
        <v>1.0443438017935685E-2</v>
      </c>
      <c r="AB10" s="323">
        <f t="shared" si="25"/>
        <v>0.11629107318428175</v>
      </c>
      <c r="AC10" s="399">
        <f t="shared" si="26"/>
        <v>7.9637953426637889E-2</v>
      </c>
      <c r="AE10" s="394">
        <f t="shared" si="9"/>
        <v>-0.16360876850171516</v>
      </c>
      <c r="AF10" s="395">
        <f t="shared" si="10"/>
        <v>-9.1490479284259511E-3</v>
      </c>
      <c r="AG10" s="386">
        <f t="shared" si="11"/>
        <v>-1.738929914751941E-2</v>
      </c>
      <c r="AI10" s="27">
        <f t="shared" si="12"/>
        <v>2.2815918501339603</v>
      </c>
      <c r="AJ10" s="28">
        <f t="shared" si="13"/>
        <v>1.2065707059658832</v>
      </c>
      <c r="AK10" s="402">
        <f t="shared" si="14"/>
        <v>1.2376816514148263</v>
      </c>
      <c r="AL10" s="28">
        <f t="shared" si="15"/>
        <v>1.976120576753162</v>
      </c>
      <c r="AM10" s="28">
        <f t="shared" si="16"/>
        <v>1.1412756760553535</v>
      </c>
      <c r="AN10" s="402">
        <f t="shared" si="17"/>
        <v>1.1635984772641019</v>
      </c>
      <c r="AO10" s="384">
        <f t="shared" si="18"/>
        <v>-0.13388515275546017</v>
      </c>
      <c r="AP10" s="385">
        <f t="shared" si="19"/>
        <v>-5.4116206856074607E-2</v>
      </c>
      <c r="AQ10" s="386">
        <f t="shared" si="20"/>
        <v>-5.9856404969757762E-2</v>
      </c>
    </row>
    <row r="11" spans="1:43" ht="20.100000000000001" customHeight="1">
      <c r="A11" s="8" t="s">
        <v>171</v>
      </c>
      <c r="B11" s="19">
        <v>24112.800000000003</v>
      </c>
      <c r="C11" s="371">
        <v>42796.75</v>
      </c>
      <c r="D11" s="375">
        <v>66909.55</v>
      </c>
      <c r="E11" s="19">
        <v>22576.739999999994</v>
      </c>
      <c r="F11" s="369">
        <v>42509.530000000006</v>
      </c>
      <c r="G11" s="377">
        <v>65086.270000000004</v>
      </c>
      <c r="H11" s="345">
        <f t="shared" si="0"/>
        <v>4.5784200543183273E-2</v>
      </c>
      <c r="I11" s="323">
        <f t="shared" si="1"/>
        <v>3.6658506046269017E-2</v>
      </c>
      <c r="J11" s="399">
        <f t="shared" si="2"/>
        <v>3.9495493183292346E-2</v>
      </c>
      <c r="K11" s="323">
        <f t="shared" si="3"/>
        <v>4.7176794592332393E-2</v>
      </c>
      <c r="L11" s="323">
        <f t="shared" si="4"/>
        <v>4.0770341827369938E-2</v>
      </c>
      <c r="M11" s="399">
        <f t="shared" si="5"/>
        <v>4.2785736270502008E-2</v>
      </c>
      <c r="N11" s="394">
        <f t="shared" si="6"/>
        <v>-6.3703095451378866E-2</v>
      </c>
      <c r="O11" s="395">
        <f t="shared" si="7"/>
        <v>-6.7112572800503284E-3</v>
      </c>
      <c r="P11" s="386">
        <f t="shared" si="8"/>
        <v>-2.7249921722683812E-2</v>
      </c>
      <c r="R11" s="401">
        <v>8596.5560000000005</v>
      </c>
      <c r="S11" s="369">
        <v>15249.909000000001</v>
      </c>
      <c r="T11" s="374">
        <v>23846.465000000004</v>
      </c>
      <c r="U11" s="19">
        <v>7796.6120000000028</v>
      </c>
      <c r="V11" s="119">
        <v>14886.226999999999</v>
      </c>
      <c r="W11" s="375">
        <v>22682.839</v>
      </c>
      <c r="X11" s="345">
        <f t="shared" si="21"/>
        <v>6.7213354658093583E-2</v>
      </c>
      <c r="Y11" s="323">
        <f t="shared" si="22"/>
        <v>6.2666614056531678E-2</v>
      </c>
      <c r="Z11" s="399">
        <f t="shared" si="23"/>
        <v>6.4233016721950281E-2</v>
      </c>
      <c r="AA11" s="323">
        <f t="shared" si="24"/>
        <v>6.4548976251302015E-2</v>
      </c>
      <c r="AB11" s="323">
        <f t="shared" si="25"/>
        <v>6.5284088923888206E-2</v>
      </c>
      <c r="AC11" s="399">
        <f t="shared" si="26"/>
        <v>6.5029532714093605E-2</v>
      </c>
      <c r="AE11" s="394">
        <f t="shared" si="9"/>
        <v>-9.3054009070608928E-2</v>
      </c>
      <c r="AF11" s="395">
        <f t="shared" si="10"/>
        <v>-2.3848142306947699E-2</v>
      </c>
      <c r="AG11" s="386">
        <f t="shared" si="11"/>
        <v>-4.8796582638139602E-2</v>
      </c>
      <c r="AI11" s="27">
        <f t="shared" si="12"/>
        <v>3.5651421651570949</v>
      </c>
      <c r="AJ11" s="28">
        <f t="shared" si="13"/>
        <v>3.5633334306927518</v>
      </c>
      <c r="AK11" s="402">
        <f t="shared" si="14"/>
        <v>3.563985260698959</v>
      </c>
      <c r="AL11" s="28">
        <f t="shared" si="15"/>
        <v>3.4533825521310888</v>
      </c>
      <c r="AM11" s="28">
        <f t="shared" si="16"/>
        <v>3.5018564072573839</v>
      </c>
      <c r="AN11" s="402">
        <f t="shared" si="17"/>
        <v>3.4850420833764169</v>
      </c>
      <c r="AO11" s="384">
        <f t="shared" si="18"/>
        <v>-3.1347869972271229E-2</v>
      </c>
      <c r="AP11" s="385">
        <f t="shared" si="19"/>
        <v>-1.7252672148453999E-2</v>
      </c>
      <c r="AQ11" s="386">
        <f t="shared" si="20"/>
        <v>-2.2150253591974752E-2</v>
      </c>
    </row>
    <row r="12" spans="1:43" ht="20.100000000000001" customHeight="1">
      <c r="A12" s="8" t="s">
        <v>173</v>
      </c>
      <c r="B12" s="19">
        <v>52014.749999999993</v>
      </c>
      <c r="C12" s="371">
        <v>38048.30000000001</v>
      </c>
      <c r="D12" s="375">
        <v>90063.05</v>
      </c>
      <c r="E12" s="19">
        <v>53452.670000000006</v>
      </c>
      <c r="F12" s="369">
        <v>36837.89</v>
      </c>
      <c r="G12" s="377">
        <v>90290.559999999998</v>
      </c>
      <c r="H12" s="345">
        <f t="shared" si="0"/>
        <v>9.8763053034220075E-2</v>
      </c>
      <c r="I12" s="323">
        <f t="shared" si="1"/>
        <v>3.2591115811370204E-2</v>
      </c>
      <c r="J12" s="399">
        <f t="shared" si="2"/>
        <v>5.3162584075689009E-2</v>
      </c>
      <c r="K12" s="323">
        <f t="shared" si="3"/>
        <v>0.1116957378701145</v>
      </c>
      <c r="L12" s="323">
        <f t="shared" si="4"/>
        <v>3.533074507055365E-2</v>
      </c>
      <c r="M12" s="399">
        <f t="shared" si="5"/>
        <v>5.9354270691436721E-2</v>
      </c>
      <c r="N12" s="394">
        <f t="shared" si="6"/>
        <v>2.7644466233136045E-2</v>
      </c>
      <c r="O12" s="395">
        <f t="shared" si="7"/>
        <v>-3.1812459426571238E-2</v>
      </c>
      <c r="P12" s="386">
        <f t="shared" si="8"/>
        <v>2.5261192020478405E-3</v>
      </c>
      <c r="R12" s="401">
        <v>11592.072000000004</v>
      </c>
      <c r="S12" s="369">
        <v>9153.6919999999991</v>
      </c>
      <c r="T12" s="374">
        <v>20745.764000000003</v>
      </c>
      <c r="U12" s="19">
        <v>11364.932999999999</v>
      </c>
      <c r="V12" s="119">
        <v>8461.3539999999994</v>
      </c>
      <c r="W12" s="375">
        <v>19826.286999999997</v>
      </c>
      <c r="X12" s="345">
        <f t="shared" si="21"/>
        <v>9.0634208229220678E-2</v>
      </c>
      <c r="Y12" s="323">
        <f t="shared" si="22"/>
        <v>3.7615364377345556E-2</v>
      </c>
      <c r="Z12" s="399">
        <f t="shared" si="23"/>
        <v>5.5880945285669552E-2</v>
      </c>
      <c r="AA12" s="323">
        <f t="shared" si="24"/>
        <v>9.4091483623224836E-2</v>
      </c>
      <c r="AB12" s="323">
        <f t="shared" si="25"/>
        <v>3.710757513992613E-2</v>
      </c>
      <c r="AC12" s="399">
        <f t="shared" si="26"/>
        <v>5.6840070992238166E-2</v>
      </c>
      <c r="AE12" s="394">
        <f t="shared" si="9"/>
        <v>-1.9594339993747847E-2</v>
      </c>
      <c r="AF12" s="395">
        <f t="shared" si="10"/>
        <v>-7.5634836741284267E-2</v>
      </c>
      <c r="AG12" s="386">
        <f t="shared" si="11"/>
        <v>-4.4321192509468733E-2</v>
      </c>
      <c r="AI12" s="27">
        <f t="shared" si="12"/>
        <v>2.228612460888499</v>
      </c>
      <c r="AJ12" s="28">
        <f t="shared" si="13"/>
        <v>2.4058084066830836</v>
      </c>
      <c r="AK12" s="402">
        <f t="shared" si="14"/>
        <v>2.3034711793571283</v>
      </c>
      <c r="AL12" s="28">
        <f t="shared" si="15"/>
        <v>2.1261675048224902</v>
      </c>
      <c r="AM12" s="28">
        <f t="shared" si="16"/>
        <v>2.2969160285781838</v>
      </c>
      <c r="AN12" s="402">
        <f t="shared" si="17"/>
        <v>2.1958316572629517</v>
      </c>
      <c r="AO12" s="384">
        <f t="shared" si="18"/>
        <v>-4.5968044181699599E-2</v>
      </c>
      <c r="AP12" s="385">
        <f t="shared" si="19"/>
        <v>-4.5262281818622054E-2</v>
      </c>
      <c r="AQ12" s="386">
        <f t="shared" si="20"/>
        <v>-4.6729268010298058E-2</v>
      </c>
    </row>
    <row r="13" spans="1:43" ht="20.100000000000001" customHeight="1">
      <c r="A13" s="8" t="s">
        <v>172</v>
      </c>
      <c r="B13" s="19">
        <v>51134.38</v>
      </c>
      <c r="C13" s="371">
        <v>55392.080000000009</v>
      </c>
      <c r="D13" s="375">
        <v>106526.46</v>
      </c>
      <c r="E13" s="19">
        <v>44067.089999999989</v>
      </c>
      <c r="F13" s="369">
        <v>42670.57</v>
      </c>
      <c r="G13" s="377">
        <v>86737.659999999989</v>
      </c>
      <c r="H13" s="345">
        <f t="shared" si="0"/>
        <v>9.7091449710168032E-2</v>
      </c>
      <c r="I13" s="323">
        <f t="shared" si="1"/>
        <v>4.7447315499317529E-2</v>
      </c>
      <c r="J13" s="399">
        <f t="shared" si="2"/>
        <v>6.2880636243559621E-2</v>
      </c>
      <c r="K13" s="323">
        <f t="shared" si="3"/>
        <v>9.2083447531035256E-2</v>
      </c>
      <c r="L13" s="323">
        <f t="shared" si="4"/>
        <v>4.0924793213867966E-2</v>
      </c>
      <c r="M13" s="399">
        <f t="shared" si="5"/>
        <v>5.7018702185276098E-2</v>
      </c>
      <c r="N13" s="394">
        <f t="shared" si="6"/>
        <v>-0.13821014354725741</v>
      </c>
      <c r="O13" s="395">
        <f t="shared" si="7"/>
        <v>-0.22966297708986569</v>
      </c>
      <c r="P13" s="386">
        <f t="shared" si="8"/>
        <v>-0.18576417539830026</v>
      </c>
      <c r="R13" s="401">
        <v>9143.4930000000022</v>
      </c>
      <c r="S13" s="369">
        <v>10041.818000000005</v>
      </c>
      <c r="T13" s="374">
        <v>19185.311000000009</v>
      </c>
      <c r="U13" s="19">
        <v>7920.5420000000013</v>
      </c>
      <c r="V13" s="119">
        <v>8942.7099999999991</v>
      </c>
      <c r="W13" s="375">
        <v>16863.252</v>
      </c>
      <c r="X13" s="345">
        <f t="shared" si="21"/>
        <v>7.1489656767523668E-2</v>
      </c>
      <c r="Y13" s="323">
        <f t="shared" si="22"/>
        <v>4.126495004212373E-2</v>
      </c>
      <c r="Z13" s="399">
        <f t="shared" si="23"/>
        <v>5.1677697397866602E-2</v>
      </c>
      <c r="AA13" s="323">
        <f t="shared" si="24"/>
        <v>6.5575005842978984E-2</v>
      </c>
      <c r="AB13" s="323">
        <f t="shared" si="25"/>
        <v>3.9218579352615288E-2</v>
      </c>
      <c r="AC13" s="399">
        <f t="shared" si="26"/>
        <v>4.8345332680799102E-2</v>
      </c>
      <c r="AE13" s="394">
        <f t="shared" si="9"/>
        <v>-0.13375096366344905</v>
      </c>
      <c r="AF13" s="395">
        <f t="shared" si="10"/>
        <v>-0.10945308907211873</v>
      </c>
      <c r="AG13" s="386">
        <f t="shared" si="11"/>
        <v>-0.1210331695952183</v>
      </c>
      <c r="AI13" s="27">
        <f t="shared" si="12"/>
        <v>1.7881302168912583</v>
      </c>
      <c r="AJ13" s="28">
        <f t="shared" si="13"/>
        <v>1.8128616943072013</v>
      </c>
      <c r="AK13" s="402">
        <f t="shared" si="14"/>
        <v>1.8009901952998351</v>
      </c>
      <c r="AL13" s="28">
        <f t="shared" si="15"/>
        <v>1.7973825818768616</v>
      </c>
      <c r="AM13" s="28">
        <f t="shared" si="16"/>
        <v>2.0957559273288355</v>
      </c>
      <c r="AN13" s="402">
        <f t="shared" si="17"/>
        <v>1.9441672740537388</v>
      </c>
      <c r="AO13" s="384">
        <f t="shared" si="18"/>
        <v>5.1743239380457259E-3</v>
      </c>
      <c r="AP13" s="385">
        <f t="shared" si="19"/>
        <v>0.15604843651889524</v>
      </c>
      <c r="AQ13" s="386">
        <f t="shared" si="20"/>
        <v>7.9499088405679583E-2</v>
      </c>
    </row>
    <row r="14" spans="1:43" ht="20.100000000000001" customHeight="1">
      <c r="A14" s="8" t="s">
        <v>165</v>
      </c>
      <c r="B14" s="19">
        <v>21595.079999999998</v>
      </c>
      <c r="C14" s="371">
        <v>59814.509999999987</v>
      </c>
      <c r="D14" s="375">
        <v>81409.589999999982</v>
      </c>
      <c r="E14" s="19">
        <v>18168.77</v>
      </c>
      <c r="F14" s="369">
        <v>54979.729999999996</v>
      </c>
      <c r="G14" s="377">
        <v>73148.5</v>
      </c>
      <c r="H14" s="345">
        <f t="shared" si="0"/>
        <v>4.1003677443767879E-2</v>
      </c>
      <c r="I14" s="323">
        <f t="shared" si="1"/>
        <v>5.1235446067507885E-2</v>
      </c>
      <c r="J14" s="399">
        <f t="shared" si="2"/>
        <v>4.8054603668678447E-2</v>
      </c>
      <c r="K14" s="323">
        <f t="shared" si="3"/>
        <v>3.79658148291264E-2</v>
      </c>
      <c r="L14" s="323">
        <f t="shared" si="4"/>
        <v>5.2730349775132898E-2</v>
      </c>
      <c r="M14" s="399">
        <f t="shared" si="5"/>
        <v>4.8085601303974185E-2</v>
      </c>
      <c r="N14" s="394">
        <f t="shared" si="6"/>
        <v>-0.15866160255021042</v>
      </c>
      <c r="O14" s="395">
        <f t="shared" si="7"/>
        <v>-8.0829551224276389E-2</v>
      </c>
      <c r="P14" s="386">
        <f t="shared" si="8"/>
        <v>-0.1014756369611981</v>
      </c>
      <c r="R14" s="401">
        <v>5211.0070000000014</v>
      </c>
      <c r="S14" s="369">
        <v>10825.651000000007</v>
      </c>
      <c r="T14" s="374">
        <v>16036.658000000009</v>
      </c>
      <c r="U14" s="19">
        <v>4464.7760000000017</v>
      </c>
      <c r="V14" s="119">
        <v>10176.073999999999</v>
      </c>
      <c r="W14" s="375">
        <v>14640.85</v>
      </c>
      <c r="X14" s="345">
        <f t="shared" si="21"/>
        <v>4.0742974467543554E-2</v>
      </c>
      <c r="Y14" s="323">
        <f t="shared" si="22"/>
        <v>4.448596336723757E-2</v>
      </c>
      <c r="Z14" s="399">
        <f t="shared" si="23"/>
        <v>4.3196462095249674E-2</v>
      </c>
      <c r="AA14" s="323">
        <f t="shared" si="24"/>
        <v>3.6964353233350997E-2</v>
      </c>
      <c r="AB14" s="323">
        <f t="shared" si="25"/>
        <v>4.4627541949485698E-2</v>
      </c>
      <c r="AC14" s="399">
        <f t="shared" si="26"/>
        <v>4.1973918433981627E-2</v>
      </c>
      <c r="AE14" s="394">
        <f t="shared" si="9"/>
        <v>-0.14320283968146647</v>
      </c>
      <c r="AF14" s="395">
        <f t="shared" si="10"/>
        <v>-6.0003504639121283E-2</v>
      </c>
      <c r="AG14" s="386">
        <f t="shared" si="11"/>
        <v>-8.7038583724863838E-2</v>
      </c>
      <c r="AI14" s="27">
        <f t="shared" si="12"/>
        <v>2.4130528805635363</v>
      </c>
      <c r="AJ14" s="28">
        <f t="shared" si="13"/>
        <v>1.8098703809493732</v>
      </c>
      <c r="AK14" s="402">
        <f t="shared" si="14"/>
        <v>1.9698733281914342</v>
      </c>
      <c r="AL14" s="28">
        <f t="shared" si="15"/>
        <v>2.4573903461819384</v>
      </c>
      <c r="AM14" s="28">
        <f t="shared" si="16"/>
        <v>1.8508774051818733</v>
      </c>
      <c r="AN14" s="402">
        <f t="shared" si="17"/>
        <v>2.0015242964654094</v>
      </c>
      <c r="AO14" s="384">
        <f t="shared" si="18"/>
        <v>1.8374013257449917E-2</v>
      </c>
      <c r="AP14" s="385">
        <f t="shared" si="19"/>
        <v>2.2657437054132937E-2</v>
      </c>
      <c r="AQ14" s="386">
        <f t="shared" si="20"/>
        <v>1.6067514505125228E-2</v>
      </c>
    </row>
    <row r="15" spans="1:43" ht="20.100000000000001" customHeight="1">
      <c r="A15" s="8" t="s">
        <v>177</v>
      </c>
      <c r="B15" s="19">
        <v>16830.509999999998</v>
      </c>
      <c r="C15" s="371">
        <v>38961.18</v>
      </c>
      <c r="D15" s="375">
        <v>55791.69</v>
      </c>
      <c r="E15" s="19">
        <v>23285.72</v>
      </c>
      <c r="F15" s="369">
        <v>33719.26</v>
      </c>
      <c r="G15" s="377">
        <v>57004.98</v>
      </c>
      <c r="H15" s="345">
        <f t="shared" si="0"/>
        <v>3.1956945899441432E-2</v>
      </c>
      <c r="I15" s="323">
        <f t="shared" si="1"/>
        <v>3.3373063435886502E-2</v>
      </c>
      <c r="J15" s="399">
        <f t="shared" si="2"/>
        <v>3.2932822176794788E-2</v>
      </c>
      <c r="K15" s="323">
        <f t="shared" si="3"/>
        <v>4.8658292976513286E-2</v>
      </c>
      <c r="L15" s="323">
        <f t="shared" si="4"/>
        <v>3.2339707269545485E-2</v>
      </c>
      <c r="M15" s="399">
        <f t="shared" si="5"/>
        <v>3.7473341772162418E-2</v>
      </c>
      <c r="N15" s="394">
        <f t="shared" si="6"/>
        <v>0.38354215053495133</v>
      </c>
      <c r="O15" s="395">
        <f t="shared" si="7"/>
        <v>-0.13454212629083612</v>
      </c>
      <c r="P15" s="386">
        <f t="shared" si="8"/>
        <v>2.1746787021508056E-2</v>
      </c>
      <c r="R15" s="401">
        <v>3802.9790000000003</v>
      </c>
      <c r="S15" s="369">
        <v>8914.4789999999975</v>
      </c>
      <c r="T15" s="374">
        <v>12717.457999999999</v>
      </c>
      <c r="U15" s="19">
        <v>6103.9610000000011</v>
      </c>
      <c r="V15" s="119">
        <v>7001.6670000000004</v>
      </c>
      <c r="W15" s="375">
        <v>13105.628000000001</v>
      </c>
      <c r="X15" s="345">
        <f t="shared" si="21"/>
        <v>2.9734114020112484E-2</v>
      </c>
      <c r="Y15" s="323">
        <f t="shared" si="22"/>
        <v>3.6632363839551846E-2</v>
      </c>
      <c r="Z15" s="399">
        <f t="shared" si="23"/>
        <v>3.4255840116122038E-2</v>
      </c>
      <c r="AA15" s="323">
        <f t="shared" si="24"/>
        <v>5.0535339404843234E-2</v>
      </c>
      <c r="AB15" s="323">
        <f t="shared" si="25"/>
        <v>3.0706064810341372E-2</v>
      </c>
      <c r="AC15" s="399">
        <f t="shared" si="26"/>
        <v>3.7572583606696727E-2</v>
      </c>
      <c r="AE15" s="394">
        <f t="shared" si="9"/>
        <v>0.60504725374502477</v>
      </c>
      <c r="AF15" s="395">
        <f t="shared" si="10"/>
        <v>-0.21457361669706079</v>
      </c>
      <c r="AG15" s="386">
        <f t="shared" si="11"/>
        <v>3.0522609156641362E-2</v>
      </c>
      <c r="AI15" s="27">
        <f t="shared" si="12"/>
        <v>2.259574427631724</v>
      </c>
      <c r="AJ15" s="28">
        <f t="shared" si="13"/>
        <v>2.2880413272903946</v>
      </c>
      <c r="AK15" s="402">
        <f t="shared" si="14"/>
        <v>2.2794538039625611</v>
      </c>
      <c r="AL15" s="28">
        <f t="shared" si="15"/>
        <v>2.6213323015135459</v>
      </c>
      <c r="AM15" s="28">
        <f t="shared" si="16"/>
        <v>2.076459269865353</v>
      </c>
      <c r="AN15" s="402">
        <f t="shared" si="17"/>
        <v>2.2990321196498971</v>
      </c>
      <c r="AO15" s="384">
        <f t="shared" si="18"/>
        <v>0.16010000354844822</v>
      </c>
      <c r="AP15" s="385">
        <f t="shared" si="19"/>
        <v>-9.2473005142615541E-2</v>
      </c>
      <c r="AQ15" s="386">
        <f t="shared" si="20"/>
        <v>8.5890381517279863E-3</v>
      </c>
    </row>
    <row r="16" spans="1:43" ht="20.100000000000001" customHeight="1">
      <c r="A16" s="8" t="s">
        <v>175</v>
      </c>
      <c r="B16" s="19">
        <v>8365.93</v>
      </c>
      <c r="C16" s="371">
        <v>34212.36</v>
      </c>
      <c r="D16" s="375">
        <v>42578.29</v>
      </c>
      <c r="E16" s="19">
        <v>8106.0000000000018</v>
      </c>
      <c r="F16" s="369">
        <v>31018.2</v>
      </c>
      <c r="G16" s="377">
        <v>39124.200000000004</v>
      </c>
      <c r="H16" s="345">
        <f t="shared" si="0"/>
        <v>1.5884817061902111E-2</v>
      </c>
      <c r="I16" s="323">
        <f t="shared" si="1"/>
        <v>2.9305356269275874E-2</v>
      </c>
      <c r="J16" s="399">
        <f t="shared" si="2"/>
        <v>2.5133191935250567E-2</v>
      </c>
      <c r="K16" s="323">
        <f t="shared" si="3"/>
        <v>1.6938455107577379E-2</v>
      </c>
      <c r="L16" s="323">
        <f t="shared" si="4"/>
        <v>2.9749155468661404E-2</v>
      </c>
      <c r="M16" s="399">
        <f t="shared" si="5"/>
        <v>2.5719060302493515E-2</v>
      </c>
      <c r="N16" s="394">
        <f t="shared" si="6"/>
        <v>-3.1070066328549063E-2</v>
      </c>
      <c r="O16" s="395">
        <f t="shared" si="7"/>
        <v>-9.336274960277513E-2</v>
      </c>
      <c r="P16" s="386">
        <f t="shared" si="8"/>
        <v>-8.1123267280109101E-2</v>
      </c>
      <c r="R16" s="401">
        <v>2568.8030000000003</v>
      </c>
      <c r="S16" s="369">
        <v>11817.821000000004</v>
      </c>
      <c r="T16" s="374">
        <v>14386.624000000003</v>
      </c>
      <c r="U16" s="19">
        <v>2593.2550000000001</v>
      </c>
      <c r="V16" s="119">
        <v>10067.745000000003</v>
      </c>
      <c r="W16" s="375">
        <v>12661.000000000004</v>
      </c>
      <c r="X16" s="345">
        <f t="shared" si="21"/>
        <v>2.0084539330142766E-2</v>
      </c>
      <c r="Y16" s="323">
        <f t="shared" si="22"/>
        <v>4.856309815331851E-2</v>
      </c>
      <c r="Z16" s="399">
        <f t="shared" si="23"/>
        <v>3.875191815493035E-2</v>
      </c>
      <c r="AA16" s="323">
        <f t="shared" si="24"/>
        <v>2.1469832718181966E-2</v>
      </c>
      <c r="AB16" s="323">
        <f t="shared" si="25"/>
        <v>4.4152461187313016E-2</v>
      </c>
      <c r="AC16" s="399">
        <f t="shared" si="26"/>
        <v>3.6297877602232215E-2</v>
      </c>
      <c r="AE16" s="394">
        <f t="shared" si="9"/>
        <v>9.5188303657383483E-3</v>
      </c>
      <c r="AF16" s="395">
        <f t="shared" si="10"/>
        <v>-0.14808787508289392</v>
      </c>
      <c r="AG16" s="386">
        <f t="shared" si="11"/>
        <v>-0.11994641689391475</v>
      </c>
      <c r="AI16" s="27">
        <f t="shared" si="12"/>
        <v>3.0705528255675101</v>
      </c>
      <c r="AJ16" s="28">
        <f t="shared" si="13"/>
        <v>3.4542548365561458</v>
      </c>
      <c r="AK16" s="402">
        <f t="shared" si="14"/>
        <v>3.3788637354858553</v>
      </c>
      <c r="AL16" s="28">
        <f t="shared" si="15"/>
        <v>3.1991796200345419</v>
      </c>
      <c r="AM16" s="28">
        <f t="shared" si="16"/>
        <v>3.2457541056541004</v>
      </c>
      <c r="AN16" s="402">
        <f t="shared" si="17"/>
        <v>3.2361045082071973</v>
      </c>
      <c r="AO16" s="384">
        <f t="shared" si="18"/>
        <v>4.1890435297513115E-2</v>
      </c>
      <c r="AP16" s="385">
        <f t="shared" si="19"/>
        <v>-6.0360552642351774E-2</v>
      </c>
      <c r="AQ16" s="386">
        <f t="shared" si="20"/>
        <v>-4.225066130349002E-2</v>
      </c>
    </row>
    <row r="17" spans="1:43" ht="20.100000000000001" customHeight="1">
      <c r="A17" s="8" t="s">
        <v>176</v>
      </c>
      <c r="B17" s="19">
        <v>54776.349999999991</v>
      </c>
      <c r="C17" s="371">
        <v>19340.340000000007</v>
      </c>
      <c r="D17" s="375">
        <v>74116.69</v>
      </c>
      <c r="E17" s="19">
        <v>34931.560000000005</v>
      </c>
      <c r="F17" s="369">
        <v>18970.499999999996</v>
      </c>
      <c r="G17" s="377">
        <v>53902.06</v>
      </c>
      <c r="H17" s="345">
        <f t="shared" si="0"/>
        <v>0.10400664350152601</v>
      </c>
      <c r="I17" s="323">
        <f t="shared" si="1"/>
        <v>1.656639746772591E-2</v>
      </c>
      <c r="J17" s="399">
        <f t="shared" si="2"/>
        <v>4.3749737140112169E-2</v>
      </c>
      <c r="K17" s="323">
        <f t="shared" si="3"/>
        <v>7.2993666530674281E-2</v>
      </c>
      <c r="L17" s="323">
        <f t="shared" si="4"/>
        <v>1.8194361820422882E-2</v>
      </c>
      <c r="M17" s="399">
        <f t="shared" si="5"/>
        <v>3.5433576445489577E-2</v>
      </c>
      <c r="N17" s="394">
        <f t="shared" si="6"/>
        <v>-0.36228755658235695</v>
      </c>
      <c r="O17" s="395">
        <f t="shared" si="7"/>
        <v>-1.9122724833173094E-2</v>
      </c>
      <c r="P17" s="386">
        <f t="shared" si="8"/>
        <v>-0.27274059324559696</v>
      </c>
      <c r="R17" s="401">
        <v>10800.016000000001</v>
      </c>
      <c r="S17" s="369">
        <v>4782.0769999999984</v>
      </c>
      <c r="T17" s="374">
        <v>15582.093000000001</v>
      </c>
      <c r="U17" s="19">
        <v>7183.6419999999989</v>
      </c>
      <c r="V17" s="119">
        <v>4502.3750000000009</v>
      </c>
      <c r="W17" s="375">
        <v>11686.017</v>
      </c>
      <c r="X17" s="345">
        <f t="shared" si="21"/>
        <v>8.4441409527383438E-2</v>
      </c>
      <c r="Y17" s="323">
        <f t="shared" si="22"/>
        <v>1.9651040130640562E-2</v>
      </c>
      <c r="Z17" s="399">
        <f t="shared" si="23"/>
        <v>4.1972042406787931E-2</v>
      </c>
      <c r="AA17" s="323">
        <f t="shared" si="24"/>
        <v>5.9474132720193779E-2</v>
      </c>
      <c r="AB17" s="323">
        <f t="shared" si="25"/>
        <v>1.9745329012428148E-2</v>
      </c>
      <c r="AC17" s="399">
        <f t="shared" si="26"/>
        <v>3.3502694473075176E-2</v>
      </c>
      <c r="AE17" s="394">
        <f t="shared" si="9"/>
        <v>-0.33484894837192852</v>
      </c>
      <c r="AF17" s="395">
        <f t="shared" si="10"/>
        <v>-5.848964790822013E-2</v>
      </c>
      <c r="AG17" s="386">
        <f t="shared" si="11"/>
        <v>-0.2500354734116913</v>
      </c>
      <c r="AI17" s="27">
        <f t="shared" si="12"/>
        <v>1.971656746022691</v>
      </c>
      <c r="AJ17" s="28">
        <f t="shared" si="13"/>
        <v>2.4725920020020311</v>
      </c>
      <c r="AK17" s="402">
        <f t="shared" si="14"/>
        <v>2.1023730282612458</v>
      </c>
      <c r="AL17" s="28">
        <f t="shared" si="15"/>
        <v>2.056490463065491</v>
      </c>
      <c r="AM17" s="28">
        <f t="shared" si="16"/>
        <v>2.3733560001054279</v>
      </c>
      <c r="AN17" s="402">
        <f t="shared" si="17"/>
        <v>2.1680093488078191</v>
      </c>
      <c r="AO17" s="384">
        <f t="shared" si="18"/>
        <v>4.3026615669248772E-2</v>
      </c>
      <c r="AP17" s="385">
        <f t="shared" si="19"/>
        <v>-4.0134402204752291E-2</v>
      </c>
      <c r="AQ17" s="386">
        <f t="shared" si="20"/>
        <v>3.1220111590214518E-2</v>
      </c>
    </row>
    <row r="18" spans="1:43" ht="20.100000000000001" customHeight="1">
      <c r="A18" s="8" t="s">
        <v>170</v>
      </c>
      <c r="B18" s="19">
        <v>19315.940000000002</v>
      </c>
      <c r="C18" s="371">
        <v>16334.890000000005</v>
      </c>
      <c r="D18" s="375">
        <v>35650.830000000009</v>
      </c>
      <c r="E18" s="19">
        <v>20366.34</v>
      </c>
      <c r="F18" s="369">
        <v>23396.339999999997</v>
      </c>
      <c r="G18" s="377">
        <v>43762.679999999993</v>
      </c>
      <c r="H18" s="345">
        <f t="shared" si="0"/>
        <v>3.6676158332507862E-2</v>
      </c>
      <c r="I18" s="323">
        <f t="shared" si="1"/>
        <v>1.3992012567079029E-2</v>
      </c>
      <c r="J18" s="399">
        <f t="shared" si="2"/>
        <v>2.1044038007186038E-2</v>
      </c>
      <c r="K18" s="323">
        <f t="shared" si="3"/>
        <v>4.2557899802079621E-2</v>
      </c>
      <c r="L18" s="323">
        <f t="shared" si="4"/>
        <v>2.2439127868724214E-2</v>
      </c>
      <c r="M18" s="399">
        <f t="shared" si="5"/>
        <v>2.8768256115619659E-2</v>
      </c>
      <c r="N18" s="394">
        <f t="shared" si="6"/>
        <v>5.437995769297263E-2</v>
      </c>
      <c r="O18" s="395">
        <f t="shared" si="7"/>
        <v>0.43229247334998827</v>
      </c>
      <c r="P18" s="386">
        <f t="shared" si="8"/>
        <v>0.22753607700017031</v>
      </c>
      <c r="R18" s="401">
        <v>4642.8019999999997</v>
      </c>
      <c r="S18" s="369">
        <v>4478.6859999999997</v>
      </c>
      <c r="T18" s="374">
        <v>9121.4879999999994</v>
      </c>
      <c r="U18" s="19">
        <v>4869.2679999999991</v>
      </c>
      <c r="V18" s="119">
        <v>6064.2900000000009</v>
      </c>
      <c r="W18" s="375">
        <v>10933.558000000001</v>
      </c>
      <c r="X18" s="345">
        <f t="shared" si="21"/>
        <v>3.6300385576887556E-2</v>
      </c>
      <c r="Y18" s="323">
        <f t="shared" si="22"/>
        <v>1.8404312251462718E-2</v>
      </c>
      <c r="Z18" s="399">
        <f t="shared" si="23"/>
        <v>2.4569708392127246E-2</v>
      </c>
      <c r="AA18" s="323">
        <f t="shared" si="24"/>
        <v>4.0313185328861391E-2</v>
      </c>
      <c r="AB18" s="323">
        <f t="shared" si="25"/>
        <v>2.6595163947200729E-2</v>
      </c>
      <c r="AC18" s="399">
        <f t="shared" si="26"/>
        <v>3.1345466396090892E-2</v>
      </c>
      <c r="AE18" s="394">
        <f t="shared" si="9"/>
        <v>4.87778716387215E-2</v>
      </c>
      <c r="AF18" s="395">
        <f t="shared" si="10"/>
        <v>0.35403330351804108</v>
      </c>
      <c r="AG18" s="386">
        <f t="shared" si="11"/>
        <v>0.19865947310351137</v>
      </c>
      <c r="AI18" s="27">
        <f t="shared" si="12"/>
        <v>2.40361173207206</v>
      </c>
      <c r="AJ18" s="28">
        <f t="shared" si="13"/>
        <v>2.7417913435597048</v>
      </c>
      <c r="AK18" s="402">
        <f t="shared" si="14"/>
        <v>2.5585625916703751</v>
      </c>
      <c r="AL18" s="28">
        <f t="shared" si="15"/>
        <v>2.3908409660253138</v>
      </c>
      <c r="AM18" s="28">
        <f t="shared" si="16"/>
        <v>2.5919823356986615</v>
      </c>
      <c r="AN18" s="402">
        <f t="shared" si="17"/>
        <v>2.4983748710088145</v>
      </c>
      <c r="AO18" s="384">
        <f t="shared" si="18"/>
        <v>-5.3131568116190821E-3</v>
      </c>
      <c r="AP18" s="385">
        <f t="shared" si="19"/>
        <v>-5.4639098709292795E-2</v>
      </c>
      <c r="AQ18" s="386">
        <f t="shared" si="20"/>
        <v>-2.3524036839085761E-2</v>
      </c>
    </row>
    <row r="19" spans="1:43" ht="20.100000000000001" customHeight="1">
      <c r="A19" s="8" t="s">
        <v>178</v>
      </c>
      <c r="B19" s="19">
        <v>35035.740000000013</v>
      </c>
      <c r="C19" s="371">
        <v>121336.60999999999</v>
      </c>
      <c r="D19" s="375">
        <v>156372.35</v>
      </c>
      <c r="E19" s="19">
        <v>12309.84</v>
      </c>
      <c r="F19" s="369">
        <v>32577.409999999996</v>
      </c>
      <c r="G19" s="377">
        <v>44887.25</v>
      </c>
      <c r="H19" s="345">
        <f t="shared" si="0"/>
        <v>6.6524142627103794E-2</v>
      </c>
      <c r="I19" s="323">
        <f t="shared" si="1"/>
        <v>0.10393356624787595</v>
      </c>
      <c r="J19" s="399">
        <f t="shared" si="2"/>
        <v>9.2303760576485788E-2</v>
      </c>
      <c r="K19" s="323">
        <f t="shared" si="3"/>
        <v>2.5722880856336085E-2</v>
      </c>
      <c r="L19" s="323">
        <f t="shared" si="4"/>
        <v>3.124457366502004E-2</v>
      </c>
      <c r="M19" s="399">
        <f t="shared" si="5"/>
        <v>2.9507514263885318E-2</v>
      </c>
      <c r="N19" s="394">
        <f t="shared" si="6"/>
        <v>-0.64864906521169541</v>
      </c>
      <c r="O19" s="395">
        <f t="shared" si="7"/>
        <v>-0.73151211328551202</v>
      </c>
      <c r="P19" s="386">
        <f t="shared" si="8"/>
        <v>-0.71294637447093434</v>
      </c>
      <c r="R19" s="401">
        <v>5490.0189999999993</v>
      </c>
      <c r="S19" s="369">
        <v>11162.721999999992</v>
      </c>
      <c r="T19" s="374">
        <v>16652.740999999991</v>
      </c>
      <c r="U19" s="19">
        <v>2649.0700000000006</v>
      </c>
      <c r="V19" s="119">
        <v>7358.4059999999972</v>
      </c>
      <c r="W19" s="375">
        <v>10007.475999999999</v>
      </c>
      <c r="X19" s="345">
        <f t="shared" si="21"/>
        <v>4.2924468138946834E-2</v>
      </c>
      <c r="Y19" s="323">
        <f t="shared" si="22"/>
        <v>4.5871092830413275E-2</v>
      </c>
      <c r="Z19" s="399">
        <f t="shared" si="23"/>
        <v>4.4855947878199395E-2</v>
      </c>
      <c r="AA19" s="323">
        <f t="shared" si="24"/>
        <v>2.1931931012860024E-2</v>
      </c>
      <c r="AB19" s="323">
        <f t="shared" si="25"/>
        <v>3.2270556645553797E-2</v>
      </c>
      <c r="AC19" s="399">
        <f t="shared" si="26"/>
        <v>2.8690477762836765E-2</v>
      </c>
      <c r="AE19" s="394">
        <f t="shared" si="9"/>
        <v>-0.51747525828234819</v>
      </c>
      <c r="AF19" s="395">
        <f t="shared" si="10"/>
        <v>-0.34080540570660078</v>
      </c>
      <c r="AG19" s="386">
        <f t="shared" si="11"/>
        <v>-0.39904932167022811</v>
      </c>
      <c r="AI19" s="27">
        <f t="shared" ref="AI19:AN19" si="27">(R19/B19)*10</f>
        <v>1.5669767500272571</v>
      </c>
      <c r="AJ19" s="28">
        <f t="shared" si="27"/>
        <v>0.91997971593239614</v>
      </c>
      <c r="AK19" s="402">
        <f t="shared" si="27"/>
        <v>1.0649415321826392</v>
      </c>
      <c r="AL19" s="28">
        <f t="shared" si="27"/>
        <v>2.1519938520728137</v>
      </c>
      <c r="AM19" s="28">
        <f t="shared" si="27"/>
        <v>2.2587449401287572</v>
      </c>
      <c r="AN19" s="402">
        <f t="shared" si="27"/>
        <v>2.2294696155367055</v>
      </c>
      <c r="AO19" s="384">
        <f>(AL19-AI19)/AI19</f>
        <v>0.37334127774096226</v>
      </c>
      <c r="AP19" s="385">
        <f>(AM19-AJ19)/AJ19</f>
        <v>1.4552116758786657</v>
      </c>
      <c r="AQ19" s="386">
        <f>(AN19-AK19)/AK19</f>
        <v>1.0935136325910031</v>
      </c>
    </row>
    <row r="20" spans="1:43" ht="20.100000000000001" customHeight="1">
      <c r="A20" s="8" t="s">
        <v>181</v>
      </c>
      <c r="B20" s="19">
        <v>6325.1300000000028</v>
      </c>
      <c r="C20" s="371">
        <v>15143.35</v>
      </c>
      <c r="D20" s="375">
        <v>21468.480000000003</v>
      </c>
      <c r="E20" s="19">
        <v>7500.0400000000027</v>
      </c>
      <c r="F20" s="369">
        <v>13731.370000000003</v>
      </c>
      <c r="G20" s="377">
        <v>21231.410000000003</v>
      </c>
      <c r="H20" s="345">
        <f t="shared" si="0"/>
        <v>1.2009846238583031E-2</v>
      </c>
      <c r="I20" s="323">
        <f t="shared" si="1"/>
        <v>1.2971372534965107E-2</v>
      </c>
      <c r="J20" s="399">
        <f t="shared" si="2"/>
        <v>1.2672454163802449E-2</v>
      </c>
      <c r="K20" s="323">
        <f t="shared" si="3"/>
        <v>1.5672229317176743E-2</v>
      </c>
      <c r="L20" s="323">
        <f t="shared" si="4"/>
        <v>1.3169579824996719E-2</v>
      </c>
      <c r="M20" s="399">
        <f t="shared" si="5"/>
        <v>1.3956883823744994E-2</v>
      </c>
      <c r="N20" s="394">
        <f t="shared" si="6"/>
        <v>0.18575270389699489</v>
      </c>
      <c r="O20" s="395">
        <f t="shared" si="7"/>
        <v>-9.3240927535848922E-2</v>
      </c>
      <c r="P20" s="386">
        <f t="shared" si="8"/>
        <v>-1.1042700740806972E-2</v>
      </c>
      <c r="R20" s="401">
        <v>2724.1280000000002</v>
      </c>
      <c r="S20" s="369">
        <v>4175.8760000000002</v>
      </c>
      <c r="T20" s="374">
        <v>6900.0040000000008</v>
      </c>
      <c r="U20" s="19">
        <v>3148.357</v>
      </c>
      <c r="V20" s="119">
        <v>3665.1039999999998</v>
      </c>
      <c r="W20" s="375">
        <v>6813.4609999999993</v>
      </c>
      <c r="X20" s="345">
        <f t="shared" si="21"/>
        <v>2.1298969191620824E-2</v>
      </c>
      <c r="Y20" s="323">
        <f t="shared" si="22"/>
        <v>1.715997188179505E-2</v>
      </c>
      <c r="Z20" s="399">
        <f t="shared" si="23"/>
        <v>1.8585902451936746E-2</v>
      </c>
      <c r="AA20" s="323">
        <f t="shared" si="24"/>
        <v>2.6065580950240998E-2</v>
      </c>
      <c r="AB20" s="323">
        <f t="shared" si="25"/>
        <v>1.6073446646440254E-2</v>
      </c>
      <c r="AC20" s="399">
        <f t="shared" si="26"/>
        <v>1.9533541854954792E-2</v>
      </c>
      <c r="AE20" s="394">
        <f t="shared" si="9"/>
        <v>0.15573020063668072</v>
      </c>
      <c r="AF20" s="395">
        <f t="shared" si="10"/>
        <v>-0.12231493463886388</v>
      </c>
      <c r="AG20" s="386">
        <f t="shared" si="11"/>
        <v>-1.2542456497126882E-2</v>
      </c>
      <c r="AI20" s="27">
        <f t="shared" ref="AI20:AI33" si="28">(R20/B20)*10</f>
        <v>4.3068332192381797</v>
      </c>
      <c r="AJ20" s="28">
        <f t="shared" ref="AJ20:AJ33" si="29">(S20/C20)*10</f>
        <v>2.7575642113534986</v>
      </c>
      <c r="AK20" s="402">
        <f t="shared" ref="AK20:AK33" si="30">(T20/D20)*10</f>
        <v>3.2140160831134761</v>
      </c>
      <c r="AL20" s="28">
        <f t="shared" ref="AL20:AL33" si="31">(U20/E20)*10</f>
        <v>4.1977869451362908</v>
      </c>
      <c r="AM20" s="28">
        <f t="shared" ref="AM20:AM33" si="32">(V20/F20)*10</f>
        <v>2.6691466328560072</v>
      </c>
      <c r="AN20" s="402">
        <f t="shared" ref="AN20:AN33" si="33">(W20/G20)*10</f>
        <v>3.2091420211846495</v>
      </c>
      <c r="AO20" s="384">
        <f t="shared" ref="AO20:AO33" si="34">(AL20-AI20)/AI20</f>
        <v>-2.5319363102984924E-2</v>
      </c>
      <c r="AP20" s="385">
        <f t="shared" ref="AP20:AP33" si="35">(AM20-AJ20)/AJ20</f>
        <v>-3.206365173055873E-2</v>
      </c>
      <c r="AQ20" s="386">
        <f t="shared" ref="AQ20:AQ33" si="36">(AN20-AK20)/AK20</f>
        <v>-1.5165020344593185E-3</v>
      </c>
    </row>
    <row r="21" spans="1:43" ht="20.100000000000001" customHeight="1">
      <c r="A21" s="8" t="s">
        <v>174</v>
      </c>
      <c r="B21" s="19">
        <v>6347.98</v>
      </c>
      <c r="C21" s="371">
        <v>19570.070000000003</v>
      </c>
      <c r="D21" s="375">
        <v>25918.050000000003</v>
      </c>
      <c r="E21" s="19">
        <v>7634.86</v>
      </c>
      <c r="F21" s="369">
        <v>16034.910000000005</v>
      </c>
      <c r="G21" s="377">
        <v>23669.770000000004</v>
      </c>
      <c r="H21" s="345">
        <f t="shared" si="0"/>
        <v>1.2053232696497981E-2</v>
      </c>
      <c r="I21" s="323">
        <f t="shared" si="1"/>
        <v>1.6763177797868015E-2</v>
      </c>
      <c r="J21" s="399">
        <f t="shared" si="2"/>
        <v>1.5298954590177789E-2</v>
      </c>
      <c r="K21" s="323">
        <f t="shared" si="3"/>
        <v>1.595395180886235E-2</v>
      </c>
      <c r="L21" s="323">
        <f t="shared" si="4"/>
        <v>1.5378875322101011E-2</v>
      </c>
      <c r="M21" s="399">
        <f t="shared" si="5"/>
        <v>1.5559787598881306E-2</v>
      </c>
      <c r="N21" s="394">
        <f t="shared" si="6"/>
        <v>0.20272275590030217</v>
      </c>
      <c r="O21" s="395">
        <f t="shared" si="7"/>
        <v>-0.1806411525354788</v>
      </c>
      <c r="P21" s="386">
        <f t="shared" si="8"/>
        <v>-8.6745723540158248E-2</v>
      </c>
      <c r="R21" s="401">
        <v>1624.9669999999999</v>
      </c>
      <c r="S21" s="369">
        <v>5076.4340000000002</v>
      </c>
      <c r="T21" s="374">
        <v>6701.4009999999998</v>
      </c>
      <c r="U21" s="19">
        <v>1655.5470000000003</v>
      </c>
      <c r="V21" s="119">
        <v>4193.2669999999989</v>
      </c>
      <c r="W21" s="375">
        <v>5848.8139999999994</v>
      </c>
      <c r="X21" s="345">
        <f t="shared" si="21"/>
        <v>1.2705027836577619E-2</v>
      </c>
      <c r="Y21" s="323">
        <f t="shared" si="22"/>
        <v>2.0860644497056033E-2</v>
      </c>
      <c r="Z21" s="399">
        <f t="shared" si="23"/>
        <v>1.8050943923700817E-2</v>
      </c>
      <c r="AA21" s="323">
        <f t="shared" si="24"/>
        <v>1.3706448901896654E-2</v>
      </c>
      <c r="AB21" s="323">
        <f t="shared" si="25"/>
        <v>1.8389724656866099E-2</v>
      </c>
      <c r="AC21" s="399">
        <f t="shared" si="26"/>
        <v>1.6767991050487492E-2</v>
      </c>
      <c r="AE21" s="394">
        <f t="shared" si="9"/>
        <v>1.8818843705749339E-2</v>
      </c>
      <c r="AF21" s="395">
        <f t="shared" si="10"/>
        <v>-0.17397389584893672</v>
      </c>
      <c r="AG21" s="386">
        <f t="shared" si="11"/>
        <v>-0.12722518768836552</v>
      </c>
      <c r="AI21" s="27">
        <f t="shared" si="28"/>
        <v>2.5598174537411902</v>
      </c>
      <c r="AJ21" s="28">
        <f t="shared" si="29"/>
        <v>2.5939784579206919</v>
      </c>
      <c r="AK21" s="402">
        <f t="shared" si="30"/>
        <v>2.5856115718582218</v>
      </c>
      <c r="AL21" s="28">
        <f t="shared" si="31"/>
        <v>2.1684051835921032</v>
      </c>
      <c r="AM21" s="28">
        <f t="shared" si="32"/>
        <v>2.6150860840503611</v>
      </c>
      <c r="AN21" s="402">
        <f t="shared" si="33"/>
        <v>2.4710058441632508</v>
      </c>
      <c r="AO21" s="384">
        <f t="shared" si="34"/>
        <v>-0.15290632133827955</v>
      </c>
      <c r="AP21" s="385">
        <f t="shared" si="35"/>
        <v>8.1371632309502218E-3</v>
      </c>
      <c r="AQ21" s="386">
        <f t="shared" si="36"/>
        <v>-4.4324417844636428E-2</v>
      </c>
    </row>
    <row r="22" spans="1:43" ht="20.100000000000001" customHeight="1">
      <c r="A22" s="8" t="s">
        <v>183</v>
      </c>
      <c r="B22" s="19">
        <v>6018.829999999999</v>
      </c>
      <c r="C22" s="371">
        <v>21350.340000000007</v>
      </c>
      <c r="D22" s="375">
        <v>27369.170000000006</v>
      </c>
      <c r="E22" s="19">
        <v>5136.6400000000021</v>
      </c>
      <c r="F22" s="369">
        <v>20513.349999999999</v>
      </c>
      <c r="G22" s="377">
        <v>25649.99</v>
      </c>
      <c r="H22" s="345">
        <f t="shared" si="0"/>
        <v>1.1428258839924344E-2</v>
      </c>
      <c r="I22" s="323">
        <f t="shared" si="1"/>
        <v>1.8288107577792694E-2</v>
      </c>
      <c r="J22" s="399">
        <f t="shared" si="2"/>
        <v>1.6155524393264783E-2</v>
      </c>
      <c r="K22" s="323">
        <f t="shared" si="3"/>
        <v>1.0733622753983011E-2</v>
      </c>
      <c r="L22" s="323">
        <f t="shared" si="4"/>
        <v>1.9674089351834258E-2</v>
      </c>
      <c r="M22" s="399">
        <f t="shared" si="5"/>
        <v>1.6861524058469073E-2</v>
      </c>
      <c r="N22" s="394">
        <f t="shared" si="6"/>
        <v>-0.14657167589049649</v>
      </c>
      <c r="O22" s="395">
        <f t="shared" si="7"/>
        <v>-3.9202654383958688E-2</v>
      </c>
      <c r="P22" s="386">
        <f t="shared" si="8"/>
        <v>-6.2814473365469387E-2</v>
      </c>
      <c r="R22" s="401">
        <v>1180.6569999999999</v>
      </c>
      <c r="S22" s="369">
        <v>4647.3370000000004</v>
      </c>
      <c r="T22" s="374">
        <v>5827.9940000000006</v>
      </c>
      <c r="U22" s="19">
        <v>990.6909999999998</v>
      </c>
      <c r="V22" s="119">
        <v>4124.4960000000001</v>
      </c>
      <c r="W22" s="375">
        <v>5115.1869999999999</v>
      </c>
      <c r="X22" s="345">
        <f t="shared" si="21"/>
        <v>9.2311290324358711E-3</v>
      </c>
      <c r="Y22" s="323">
        <f t="shared" si="22"/>
        <v>1.9097351608435155E-2</v>
      </c>
      <c r="Z22" s="399">
        <f t="shared" si="23"/>
        <v>1.5698328287124565E-2</v>
      </c>
      <c r="AA22" s="323">
        <f t="shared" si="24"/>
        <v>8.2020356831119211E-3</v>
      </c>
      <c r="AB22" s="323">
        <f t="shared" si="25"/>
        <v>1.8088126939769307E-2</v>
      </c>
      <c r="AC22" s="399">
        <f t="shared" si="26"/>
        <v>1.4664752518642235E-2</v>
      </c>
      <c r="AE22" s="394">
        <f t="shared" si="9"/>
        <v>-0.16089855055278554</v>
      </c>
      <c r="AF22" s="395">
        <f t="shared" si="10"/>
        <v>-0.1125033540713747</v>
      </c>
      <c r="AG22" s="386">
        <f t="shared" si="11"/>
        <v>-0.12230743545720889</v>
      </c>
      <c r="AI22" s="27">
        <f t="shared" si="28"/>
        <v>1.9616054947556254</v>
      </c>
      <c r="AJ22" s="28">
        <f t="shared" si="29"/>
        <v>2.176703977547898</v>
      </c>
      <c r="AK22" s="402">
        <f t="shared" si="30"/>
        <v>2.129401074274448</v>
      </c>
      <c r="AL22" s="28">
        <f t="shared" si="31"/>
        <v>1.9286751650884613</v>
      </c>
      <c r="AM22" s="28">
        <f t="shared" si="32"/>
        <v>2.0106399003575723</v>
      </c>
      <c r="AN22" s="402">
        <f t="shared" si="33"/>
        <v>1.9942257287429741</v>
      </c>
      <c r="AO22" s="384">
        <f t="shared" si="34"/>
        <v>-1.6787437512386538E-2</v>
      </c>
      <c r="AP22" s="385">
        <f t="shared" si="35"/>
        <v>-7.6291530177383285E-2</v>
      </c>
      <c r="AQ22" s="386">
        <f t="shared" si="36"/>
        <v>-6.3480453337111373E-2</v>
      </c>
    </row>
    <row r="23" spans="1:43" ht="20.100000000000001" customHeight="1">
      <c r="A23" s="8" t="s">
        <v>182</v>
      </c>
      <c r="B23" s="19">
        <v>4006.6899999999991</v>
      </c>
      <c r="C23" s="371">
        <v>18199.400000000001</v>
      </c>
      <c r="D23" s="375">
        <v>22206.09</v>
      </c>
      <c r="E23" s="19">
        <v>4404.5499999999993</v>
      </c>
      <c r="F23" s="369">
        <v>13894.559999999998</v>
      </c>
      <c r="G23" s="377">
        <v>18299.109999999997</v>
      </c>
      <c r="H23" s="345">
        <f t="shared" si="0"/>
        <v>7.6077062172110639E-3</v>
      </c>
      <c r="I23" s="323">
        <f t="shared" si="1"/>
        <v>1.5589099988631576E-2</v>
      </c>
      <c r="J23" s="399">
        <f t="shared" si="2"/>
        <v>1.3107851961679257E-2</v>
      </c>
      <c r="K23" s="323">
        <f t="shared" si="3"/>
        <v>9.2038332647520257E-3</v>
      </c>
      <c r="L23" s="323">
        <f t="shared" si="4"/>
        <v>1.3326093248758598E-2</v>
      </c>
      <c r="M23" s="399">
        <f t="shared" si="5"/>
        <v>1.2029278900832784E-2</v>
      </c>
      <c r="N23" s="394">
        <f t="shared" si="6"/>
        <v>9.9298922552031779E-2</v>
      </c>
      <c r="O23" s="395">
        <f t="shared" si="7"/>
        <v>-0.23653746826818486</v>
      </c>
      <c r="P23" s="386">
        <f t="shared" si="8"/>
        <v>-0.17594182496783553</v>
      </c>
      <c r="R23" s="401">
        <v>1023.5050000000001</v>
      </c>
      <c r="S23" s="369">
        <v>4022.8719999999994</v>
      </c>
      <c r="T23" s="374">
        <v>5046.3769999999995</v>
      </c>
      <c r="U23" s="19">
        <v>1036.4390000000001</v>
      </c>
      <c r="V23" s="119">
        <v>3452.1659999999997</v>
      </c>
      <c r="W23" s="375">
        <v>4488.6049999999996</v>
      </c>
      <c r="X23" s="345">
        <f t="shared" si="21"/>
        <v>8.0024145203418766E-3</v>
      </c>
      <c r="Y23" s="323">
        <f t="shared" si="22"/>
        <v>1.6531230909169858E-2</v>
      </c>
      <c r="Z23" s="399">
        <f t="shared" si="23"/>
        <v>1.3592958882008935E-2</v>
      </c>
      <c r="AA23" s="323">
        <f t="shared" si="24"/>
        <v>8.5807882188985666E-3</v>
      </c>
      <c r="AB23" s="323">
        <f t="shared" si="25"/>
        <v>1.5139599317142177E-2</v>
      </c>
      <c r="AC23" s="399">
        <f t="shared" si="26"/>
        <v>1.2868401776697532E-2</v>
      </c>
      <c r="AE23" s="394">
        <f t="shared" si="9"/>
        <v>1.2636968065617626E-2</v>
      </c>
      <c r="AF23" s="395">
        <f t="shared" si="10"/>
        <v>-0.14186531413378298</v>
      </c>
      <c r="AG23" s="386">
        <f t="shared" si="11"/>
        <v>-0.11052919748167844</v>
      </c>
      <c r="AI23" s="27">
        <f t="shared" si="28"/>
        <v>2.5544901152821913</v>
      </c>
      <c r="AJ23" s="28">
        <f t="shared" si="29"/>
        <v>2.210442102486895</v>
      </c>
      <c r="AK23" s="402">
        <f t="shared" si="30"/>
        <v>2.2725193854478656</v>
      </c>
      <c r="AL23" s="28">
        <f t="shared" si="31"/>
        <v>2.3531098523118144</v>
      </c>
      <c r="AM23" s="28">
        <f t="shared" si="32"/>
        <v>2.4845450305731163</v>
      </c>
      <c r="AN23" s="402">
        <f t="shared" si="33"/>
        <v>2.4529089119634779</v>
      </c>
      <c r="AO23" s="384">
        <f t="shared" si="34"/>
        <v>-7.8833839193827027E-2</v>
      </c>
      <c r="AP23" s="385">
        <f t="shared" si="35"/>
        <v>0.12400366776304034</v>
      </c>
      <c r="AQ23" s="386">
        <f t="shared" si="36"/>
        <v>7.9378652464195107E-2</v>
      </c>
    </row>
    <row r="24" spans="1:43" ht="20.100000000000001" customHeight="1">
      <c r="A24" s="8" t="s">
        <v>204</v>
      </c>
      <c r="B24" s="19">
        <v>5554.7300000000014</v>
      </c>
      <c r="C24" s="371">
        <v>47519.719999999994</v>
      </c>
      <c r="D24" s="375">
        <v>53074.45</v>
      </c>
      <c r="E24" s="19">
        <v>3515.35</v>
      </c>
      <c r="F24" s="369">
        <v>41405.180000000008</v>
      </c>
      <c r="G24" s="377">
        <v>44920.530000000006</v>
      </c>
      <c r="H24" s="345">
        <f t="shared" si="0"/>
        <v>1.0547048550281862E-2</v>
      </c>
      <c r="I24" s="323">
        <f t="shared" si="1"/>
        <v>4.0704070821663108E-2</v>
      </c>
      <c r="J24" s="399">
        <f t="shared" si="2"/>
        <v>3.1328884713497401E-2</v>
      </c>
      <c r="K24" s="323">
        <f t="shared" si="3"/>
        <v>7.3457436667187428E-3</v>
      </c>
      <c r="L24" s="323">
        <f t="shared" si="4"/>
        <v>3.9711173989074477E-2</v>
      </c>
      <c r="M24" s="399">
        <f t="shared" si="5"/>
        <v>2.9529391524682144E-2</v>
      </c>
      <c r="N24" s="394">
        <f t="shared" si="6"/>
        <v>-0.36714295744347625</v>
      </c>
      <c r="O24" s="395">
        <f t="shared" si="7"/>
        <v>-0.12867373797657031</v>
      </c>
      <c r="P24" s="386">
        <f t="shared" si="8"/>
        <v>-0.15363173805851951</v>
      </c>
      <c r="R24" s="401">
        <v>403.71499999999992</v>
      </c>
      <c r="S24" s="369">
        <v>3714.4689999999996</v>
      </c>
      <c r="T24" s="374">
        <v>4118.1839999999993</v>
      </c>
      <c r="U24" s="19">
        <v>350.77</v>
      </c>
      <c r="V24" s="119">
        <v>3561.0389999999989</v>
      </c>
      <c r="W24" s="375">
        <v>3911.8089999999988</v>
      </c>
      <c r="X24" s="345">
        <f t="shared" si="21"/>
        <v>3.1565012169748261E-3</v>
      </c>
      <c r="Y24" s="323">
        <f t="shared" si="22"/>
        <v>1.5263907164819875E-2</v>
      </c>
      <c r="Z24" s="399">
        <f t="shared" si="23"/>
        <v>1.1092771265513274E-2</v>
      </c>
      <c r="AA24" s="323">
        <f t="shared" si="24"/>
        <v>2.9040619694386738E-3</v>
      </c>
      <c r="AB24" s="323">
        <f t="shared" si="25"/>
        <v>1.5617065811063735E-2</v>
      </c>
      <c r="AC24" s="399">
        <f t="shared" si="26"/>
        <v>1.1214782741119211E-2</v>
      </c>
      <c r="AE24" s="394">
        <f t="shared" si="9"/>
        <v>-0.13114449549806162</v>
      </c>
      <c r="AF24" s="395">
        <f t="shared" si="10"/>
        <v>-4.1306038628940167E-2</v>
      </c>
      <c r="AG24" s="386">
        <f t="shared" si="11"/>
        <v>-5.0113108107845715E-2</v>
      </c>
      <c r="AI24" s="27">
        <f t="shared" si="28"/>
        <v>0.72679500173725775</v>
      </c>
      <c r="AJ24" s="28">
        <f t="shared" si="29"/>
        <v>0.78166895764537336</v>
      </c>
      <c r="AK24" s="402">
        <f t="shared" si="30"/>
        <v>0.7759258927789171</v>
      </c>
      <c r="AL24" s="28">
        <f t="shared" si="31"/>
        <v>0.99782382977512907</v>
      </c>
      <c r="AM24" s="28">
        <f t="shared" si="32"/>
        <v>0.86004673811344334</v>
      </c>
      <c r="AN24" s="402">
        <f t="shared" si="33"/>
        <v>0.87082877250112545</v>
      </c>
      <c r="AO24" s="384">
        <f t="shared" si="34"/>
        <v>0.37290959264996487</v>
      </c>
      <c r="AP24" s="385">
        <f t="shared" si="35"/>
        <v>0.10026978774258594</v>
      </c>
      <c r="AQ24" s="386">
        <f t="shared" si="36"/>
        <v>0.12230920582160391</v>
      </c>
    </row>
    <row r="25" spans="1:43" ht="20.100000000000001" customHeight="1">
      <c r="A25" s="8" t="s">
        <v>205</v>
      </c>
      <c r="B25" s="19">
        <v>1216.6400000000001</v>
      </c>
      <c r="C25" s="371">
        <v>22545.79</v>
      </c>
      <c r="D25" s="375">
        <v>23762.43</v>
      </c>
      <c r="E25" s="19">
        <v>1091.5400000000002</v>
      </c>
      <c r="F25" s="369">
        <v>28676.890000000007</v>
      </c>
      <c r="G25" s="377">
        <v>29768.430000000008</v>
      </c>
      <c r="H25" s="345">
        <f t="shared" si="0"/>
        <v>2.3100962869869322E-3</v>
      </c>
      <c r="I25" s="323">
        <f t="shared" si="1"/>
        <v>1.9312096807185396E-2</v>
      </c>
      <c r="J25" s="399">
        <f t="shared" si="2"/>
        <v>1.4026531221379632E-2</v>
      </c>
      <c r="K25" s="323">
        <f t="shared" si="3"/>
        <v>2.2809031936991135E-3</v>
      </c>
      <c r="L25" s="323">
        <f t="shared" si="4"/>
        <v>2.7503635251810283E-2</v>
      </c>
      <c r="M25" s="399">
        <f t="shared" si="5"/>
        <v>1.9568861376860286E-2</v>
      </c>
      <c r="N25" s="394">
        <f t="shared" si="6"/>
        <v>-0.10282417148869008</v>
      </c>
      <c r="O25" s="395">
        <f t="shared" si="7"/>
        <v>0.27193990541027863</v>
      </c>
      <c r="P25" s="386">
        <f t="shared" si="8"/>
        <v>0.25275192814876285</v>
      </c>
      <c r="R25" s="401">
        <v>173.53600000000003</v>
      </c>
      <c r="S25" s="369">
        <v>2405.5329999999994</v>
      </c>
      <c r="T25" s="374">
        <v>2579.0689999999995</v>
      </c>
      <c r="U25" s="19">
        <v>159.197</v>
      </c>
      <c r="V25" s="119">
        <v>3267.5949999999993</v>
      </c>
      <c r="W25" s="375">
        <v>3426.7919999999995</v>
      </c>
      <c r="X25" s="345">
        <f t="shared" si="21"/>
        <v>1.3568150680280486E-3</v>
      </c>
      <c r="Y25" s="323">
        <f t="shared" si="22"/>
        <v>9.8850824690987181E-3</v>
      </c>
      <c r="Z25" s="399">
        <f t="shared" si="23"/>
        <v>6.9469995743211216E-3</v>
      </c>
      <c r="AA25" s="323">
        <f t="shared" si="24"/>
        <v>1.3180088187380009E-3</v>
      </c>
      <c r="AB25" s="323">
        <f t="shared" si="25"/>
        <v>1.4330156496152614E-2</v>
      </c>
      <c r="AC25" s="399">
        <f t="shared" si="26"/>
        <v>9.824285331672733E-3</v>
      </c>
      <c r="AE25" s="394">
        <f t="shared" si="9"/>
        <v>-8.2628388345934126E-2</v>
      </c>
      <c r="AF25" s="395">
        <f t="shared" si="10"/>
        <v>0.35836631632158034</v>
      </c>
      <c r="AG25" s="386">
        <f t="shared" si="11"/>
        <v>0.32869341611255848</v>
      </c>
      <c r="AI25" s="27">
        <f t="shared" si="28"/>
        <v>1.4263545502367174</v>
      </c>
      <c r="AJ25" s="28">
        <f t="shared" si="29"/>
        <v>1.0669544070090244</v>
      </c>
      <c r="AK25" s="402">
        <f t="shared" si="30"/>
        <v>1.0853557485492855</v>
      </c>
      <c r="AL25" s="28">
        <f t="shared" si="31"/>
        <v>1.4584623559374825</v>
      </c>
      <c r="AM25" s="28">
        <f t="shared" si="32"/>
        <v>1.1394523604198359</v>
      </c>
      <c r="AN25" s="402">
        <f t="shared" si="33"/>
        <v>1.151149724725153</v>
      </c>
      <c r="AO25" s="384">
        <f t="shared" si="34"/>
        <v>2.2510395956907417E-2</v>
      </c>
      <c r="AP25" s="385">
        <f t="shared" si="35"/>
        <v>6.7948501767796946E-2</v>
      </c>
      <c r="AQ25" s="386">
        <f t="shared" si="36"/>
        <v>6.0619733450354311E-2</v>
      </c>
    </row>
    <row r="26" spans="1:43" ht="20.100000000000001" customHeight="1">
      <c r="A26" s="8" t="s">
        <v>203</v>
      </c>
      <c r="B26" s="19">
        <v>1556.0200000000002</v>
      </c>
      <c r="C26" s="371">
        <v>9327.3599999999988</v>
      </c>
      <c r="D26" s="375">
        <v>10883.38</v>
      </c>
      <c r="E26" s="19">
        <v>1574.48</v>
      </c>
      <c r="F26" s="369">
        <v>9368.77</v>
      </c>
      <c r="G26" s="377">
        <v>10943.25</v>
      </c>
      <c r="H26" s="345">
        <f t="shared" si="0"/>
        <v>2.9544943652003931E-3</v>
      </c>
      <c r="I26" s="323">
        <f t="shared" si="1"/>
        <v>7.9895572200161871E-3</v>
      </c>
      <c r="J26" s="399">
        <f t="shared" si="2"/>
        <v>6.4242617175153654E-3</v>
      </c>
      <c r="K26" s="323">
        <f t="shared" si="3"/>
        <v>3.2900640016997815E-3</v>
      </c>
      <c r="L26" s="323">
        <f t="shared" si="4"/>
        <v>8.9854664448656245E-3</v>
      </c>
      <c r="M26" s="399">
        <f t="shared" si="5"/>
        <v>7.1937600425123613E-3</v>
      </c>
      <c r="N26" s="394">
        <f t="shared" si="6"/>
        <v>1.1863600724926291E-2</v>
      </c>
      <c r="O26" s="395">
        <f t="shared" si="7"/>
        <v>4.4396270756142872E-3</v>
      </c>
      <c r="P26" s="386">
        <f t="shared" si="8"/>
        <v>5.501048387541444E-3</v>
      </c>
      <c r="R26" s="401">
        <v>487.91399999999999</v>
      </c>
      <c r="S26" s="369">
        <v>2819.12</v>
      </c>
      <c r="T26" s="374">
        <v>3307.0339999999997</v>
      </c>
      <c r="U26" s="19">
        <v>481.83799999999991</v>
      </c>
      <c r="V26" s="119">
        <v>2896.3149999999991</v>
      </c>
      <c r="W26" s="375">
        <v>3378.1529999999989</v>
      </c>
      <c r="X26" s="345">
        <f t="shared" si="21"/>
        <v>3.8148226713871311E-3</v>
      </c>
      <c r="Y26" s="323">
        <f t="shared" si="22"/>
        <v>1.1584639948936715E-2</v>
      </c>
      <c r="Z26" s="399">
        <f t="shared" si="23"/>
        <v>8.9078515504104304E-3</v>
      </c>
      <c r="AA26" s="323">
        <f t="shared" si="24"/>
        <v>3.989187818885285E-3</v>
      </c>
      <c r="AB26" s="323">
        <f t="shared" si="25"/>
        <v>1.2701894577557578E-2</v>
      </c>
      <c r="AC26" s="399">
        <f t="shared" si="26"/>
        <v>9.684841964743186E-3</v>
      </c>
      <c r="AE26" s="394">
        <f t="shared" si="9"/>
        <v>-1.245301426071004E-2</v>
      </c>
      <c r="AF26" s="395">
        <f t="shared" si="10"/>
        <v>2.7382658418229538E-2</v>
      </c>
      <c r="AG26" s="386">
        <f t="shared" si="11"/>
        <v>2.1505373092625971E-2</v>
      </c>
      <c r="AI26" s="27">
        <f t="shared" si="28"/>
        <v>3.1356537833703935</v>
      </c>
      <c r="AJ26" s="28">
        <f t="shared" si="29"/>
        <v>3.0224200631261153</v>
      </c>
      <c r="AK26" s="402">
        <f t="shared" si="30"/>
        <v>3.0386093290871035</v>
      </c>
      <c r="AL26" s="28">
        <f t="shared" si="31"/>
        <v>3.0602992734109034</v>
      </c>
      <c r="AM26" s="28">
        <f t="shared" si="32"/>
        <v>3.0914570429202541</v>
      </c>
      <c r="AN26" s="402">
        <f t="shared" si="33"/>
        <v>3.086974162154752</v>
      </c>
      <c r="AO26" s="384">
        <f t="shared" si="34"/>
        <v>-2.4031514690532718E-2</v>
      </c>
      <c r="AP26" s="385">
        <f t="shared" si="35"/>
        <v>2.2841623054451692E-2</v>
      </c>
      <c r="AQ26" s="386">
        <f t="shared" si="36"/>
        <v>1.5916765806211375E-2</v>
      </c>
    </row>
    <row r="27" spans="1:43" ht="20.100000000000001" customHeight="1">
      <c r="A27" s="8" t="s">
        <v>184</v>
      </c>
      <c r="B27" s="19">
        <v>5856.5399999999991</v>
      </c>
      <c r="C27" s="371">
        <v>4133.2099999999991</v>
      </c>
      <c r="D27" s="375">
        <v>9989.7499999999982</v>
      </c>
      <c r="E27" s="19">
        <v>6660.6100000000015</v>
      </c>
      <c r="F27" s="369">
        <v>4466.4899999999989</v>
      </c>
      <c r="G27" s="377">
        <v>11127.1</v>
      </c>
      <c r="H27" s="345">
        <f t="shared" si="0"/>
        <v>1.1120110557429022E-2</v>
      </c>
      <c r="I27" s="323">
        <f t="shared" si="1"/>
        <v>3.5403927582234522E-3</v>
      </c>
      <c r="J27" s="399">
        <f t="shared" si="2"/>
        <v>5.8967681448731102E-3</v>
      </c>
      <c r="K27" s="323">
        <f t="shared" si="3"/>
        <v>1.3918140078223659E-2</v>
      </c>
      <c r="L27" s="323">
        <f t="shared" si="4"/>
        <v>4.2837529388946305E-3</v>
      </c>
      <c r="M27" s="399">
        <f t="shared" si="5"/>
        <v>7.3146174462832619E-3</v>
      </c>
      <c r="N27" s="394">
        <f t="shared" si="6"/>
        <v>0.13729437517715282</v>
      </c>
      <c r="O27" s="395">
        <f t="shared" si="7"/>
        <v>8.0634664098848063E-2</v>
      </c>
      <c r="P27" s="386">
        <f t="shared" si="8"/>
        <v>0.11385169799044044</v>
      </c>
      <c r="R27" s="401">
        <v>1911.8700000000001</v>
      </c>
      <c r="S27" s="369">
        <v>1383.6080000000004</v>
      </c>
      <c r="T27" s="374">
        <v>3295.4780000000005</v>
      </c>
      <c r="U27" s="19">
        <v>2023.3249999999998</v>
      </c>
      <c r="V27" s="119">
        <v>1283.2399999999998</v>
      </c>
      <c r="W27" s="375">
        <v>3306.5649999999996</v>
      </c>
      <c r="X27" s="345">
        <f t="shared" si="21"/>
        <v>1.4948218376076348E-2</v>
      </c>
      <c r="Y27" s="323">
        <f t="shared" si="22"/>
        <v>5.6856751434732952E-3</v>
      </c>
      <c r="Z27" s="399">
        <f t="shared" si="23"/>
        <v>8.8767242222618434E-3</v>
      </c>
      <c r="AA27" s="323">
        <f t="shared" si="24"/>
        <v>1.6751321904138052E-2</v>
      </c>
      <c r="AB27" s="323">
        <f t="shared" si="25"/>
        <v>5.62769560552115E-3</v>
      </c>
      <c r="AC27" s="399">
        <f t="shared" si="26"/>
        <v>9.479606006936649E-3</v>
      </c>
      <c r="AE27" s="394">
        <f t="shared" si="9"/>
        <v>5.8296327679183045E-2</v>
      </c>
      <c r="AF27" s="395">
        <f t="shared" si="10"/>
        <v>-7.2540777445635321E-2</v>
      </c>
      <c r="AG27" s="386">
        <f t="shared" si="11"/>
        <v>3.364307089896846E-3</v>
      </c>
      <c r="AI27" s="27">
        <f t="shared" si="28"/>
        <v>3.2645042977594283</v>
      </c>
      <c r="AJ27" s="28">
        <f t="shared" si="29"/>
        <v>3.3475385959097181</v>
      </c>
      <c r="AK27" s="402">
        <f t="shared" si="30"/>
        <v>3.2988593308140857</v>
      </c>
      <c r="AL27" s="28">
        <f t="shared" si="31"/>
        <v>3.0377472934160679</v>
      </c>
      <c r="AM27" s="28">
        <f t="shared" si="32"/>
        <v>2.873039008259282</v>
      </c>
      <c r="AN27" s="402">
        <f t="shared" si="33"/>
        <v>2.9716323210899507</v>
      </c>
      <c r="AO27" s="384">
        <f t="shared" si="34"/>
        <v>-6.9461389436366691E-2</v>
      </c>
      <c r="AP27" s="385">
        <f t="shared" si="35"/>
        <v>-0.14174581533733963</v>
      </c>
      <c r="AQ27" s="386">
        <f t="shared" si="36"/>
        <v>-9.9193987045025828E-2</v>
      </c>
    </row>
    <row r="28" spans="1:43" ht="20.100000000000001" customHeight="1">
      <c r="A28" s="8" t="s">
        <v>179</v>
      </c>
      <c r="B28" s="19">
        <v>8921.18</v>
      </c>
      <c r="C28" s="371">
        <v>8390.68</v>
      </c>
      <c r="D28" s="375">
        <v>17311.86</v>
      </c>
      <c r="E28" s="19">
        <v>7661.88</v>
      </c>
      <c r="F28" s="369">
        <v>5900.81</v>
      </c>
      <c r="G28" s="377">
        <v>13562.69</v>
      </c>
      <c r="H28" s="345">
        <f t="shared" si="0"/>
        <v>1.6939098495481062E-2</v>
      </c>
      <c r="I28" s="323">
        <f t="shared" si="1"/>
        <v>7.1872231772811841E-3</v>
      </c>
      <c r="J28" s="399">
        <f t="shared" si="2"/>
        <v>1.0218876806376839E-2</v>
      </c>
      <c r="K28" s="323">
        <f t="shared" si="3"/>
        <v>1.601041332588761E-2</v>
      </c>
      <c r="L28" s="323">
        <f t="shared" si="4"/>
        <v>5.6593907474009426E-3</v>
      </c>
      <c r="M28" s="399">
        <f t="shared" si="5"/>
        <v>8.9157003075852233E-3</v>
      </c>
      <c r="N28" s="394">
        <f t="shared" si="6"/>
        <v>-0.1411584566167256</v>
      </c>
      <c r="O28" s="395">
        <f t="shared" si="7"/>
        <v>-0.29674233792731936</v>
      </c>
      <c r="P28" s="386">
        <f t="shared" si="8"/>
        <v>-0.21656656188300968</v>
      </c>
      <c r="R28" s="401">
        <v>1530.0780000000007</v>
      </c>
      <c r="S28" s="369">
        <v>2064.7769999999996</v>
      </c>
      <c r="T28" s="374">
        <v>3594.8550000000005</v>
      </c>
      <c r="U28" s="19">
        <v>1641.7889999999998</v>
      </c>
      <c r="V28" s="119">
        <v>1444.4190000000003</v>
      </c>
      <c r="W28" s="375">
        <v>3086.2080000000001</v>
      </c>
      <c r="X28" s="345">
        <f t="shared" si="21"/>
        <v>1.1963125147855322E-2</v>
      </c>
      <c r="Y28" s="323">
        <f t="shared" si="22"/>
        <v>8.4848101960348261E-3</v>
      </c>
      <c r="Z28" s="399">
        <f t="shared" si="23"/>
        <v>9.6831283516440082E-3</v>
      </c>
      <c r="AA28" s="323">
        <f t="shared" si="24"/>
        <v>1.3592544963203097E-2</v>
      </c>
      <c r="AB28" s="323">
        <f t="shared" si="25"/>
        <v>6.3345519613098537E-3</v>
      </c>
      <c r="AC28" s="399">
        <f t="shared" si="26"/>
        <v>8.8478635367688057E-3</v>
      </c>
      <c r="AE28" s="394">
        <f t="shared" si="9"/>
        <v>7.3010003411590169E-2</v>
      </c>
      <c r="AF28" s="395">
        <f t="shared" si="10"/>
        <v>-0.30044794183584927</v>
      </c>
      <c r="AG28" s="386">
        <f t="shared" si="11"/>
        <v>-0.14149305048465108</v>
      </c>
      <c r="AI28" s="27">
        <f t="shared" si="28"/>
        <v>1.7151071943397627</v>
      </c>
      <c r="AJ28" s="28">
        <f t="shared" si="29"/>
        <v>2.4607981713043516</v>
      </c>
      <c r="AK28" s="402">
        <f t="shared" si="30"/>
        <v>2.0765273055581552</v>
      </c>
      <c r="AL28" s="28">
        <f t="shared" si="31"/>
        <v>2.1428017666682324</v>
      </c>
      <c r="AM28" s="28">
        <f t="shared" si="32"/>
        <v>2.4478317383545654</v>
      </c>
      <c r="AN28" s="402">
        <f t="shared" si="33"/>
        <v>2.2755131909672786</v>
      </c>
      <c r="AO28" s="384">
        <f t="shared" si="34"/>
        <v>0.24936900372172507</v>
      </c>
      <c r="AP28" s="385">
        <f t="shared" si="35"/>
        <v>-5.2691980597959365E-3</v>
      </c>
      <c r="AQ28" s="386">
        <f t="shared" si="36"/>
        <v>9.5826279229031072E-2</v>
      </c>
    </row>
    <row r="29" spans="1:43" ht="20.100000000000001" customHeight="1">
      <c r="A29" s="8" t="s">
        <v>180</v>
      </c>
      <c r="B29" s="19">
        <v>527.86000000000013</v>
      </c>
      <c r="C29" s="371">
        <v>1050.8399999999999</v>
      </c>
      <c r="D29" s="375">
        <v>1578.7</v>
      </c>
      <c r="E29" s="19">
        <v>466.38000000000011</v>
      </c>
      <c r="F29" s="369">
        <v>993.87999999999988</v>
      </c>
      <c r="G29" s="377">
        <v>1460.26</v>
      </c>
      <c r="H29" s="345">
        <f t="shared" si="0"/>
        <v>1.0022746466078068E-3</v>
      </c>
      <c r="I29" s="323">
        <f t="shared" si="1"/>
        <v>9.0012032440924439E-4</v>
      </c>
      <c r="J29" s="399">
        <f t="shared" si="2"/>
        <v>9.3187796194210877E-4</v>
      </c>
      <c r="K29" s="323">
        <f t="shared" si="3"/>
        <v>9.7455671022353061E-4</v>
      </c>
      <c r="L29" s="323">
        <f t="shared" si="4"/>
        <v>9.5321748641743207E-4</v>
      </c>
      <c r="M29" s="399">
        <f t="shared" si="5"/>
        <v>9.5993055442205027E-4</v>
      </c>
      <c r="N29" s="394">
        <f t="shared" si="6"/>
        <v>-0.11647027620960104</v>
      </c>
      <c r="O29" s="395">
        <f t="shared" si="7"/>
        <v>-5.4204255643104604E-2</v>
      </c>
      <c r="P29" s="386">
        <f t="shared" si="8"/>
        <v>-7.5023753721416384E-2</v>
      </c>
      <c r="R29" s="401">
        <v>823.87200000000007</v>
      </c>
      <c r="S29" s="369">
        <v>2403.8090000000002</v>
      </c>
      <c r="T29" s="374">
        <v>3227.6810000000005</v>
      </c>
      <c r="U29" s="19">
        <v>756.9430000000001</v>
      </c>
      <c r="V29" s="119">
        <v>2269.5299999999997</v>
      </c>
      <c r="W29" s="375">
        <v>3026.473</v>
      </c>
      <c r="X29" s="345">
        <f t="shared" si="21"/>
        <v>6.4415564708556403E-3</v>
      </c>
      <c r="Y29" s="323">
        <f t="shared" si="22"/>
        <v>9.8779980174712751E-3</v>
      </c>
      <c r="Z29" s="399">
        <f t="shared" si="23"/>
        <v>8.694105715296635E-3</v>
      </c>
      <c r="AA29" s="323">
        <f t="shared" si="24"/>
        <v>6.266811241932943E-3</v>
      </c>
      <c r="AB29" s="323">
        <f t="shared" si="25"/>
        <v>9.9531062058526975E-3</v>
      </c>
      <c r="AC29" s="399">
        <f t="shared" si="26"/>
        <v>8.6766089977458744E-3</v>
      </c>
      <c r="AE29" s="394">
        <f t="shared" si="9"/>
        <v>-8.1237133923716273E-2</v>
      </c>
      <c r="AF29" s="395">
        <f t="shared" si="10"/>
        <v>-5.5860927386493869E-2</v>
      </c>
      <c r="AG29" s="386">
        <f t="shared" si="11"/>
        <v>-6.2338254616859753E-2</v>
      </c>
      <c r="AI29" s="27">
        <f t="shared" si="28"/>
        <v>15.607774788769749</v>
      </c>
      <c r="AJ29" s="28">
        <f t="shared" si="29"/>
        <v>22.875118952457086</v>
      </c>
      <c r="AK29" s="402">
        <f t="shared" si="30"/>
        <v>20.445182745296762</v>
      </c>
      <c r="AL29" s="28">
        <f t="shared" si="31"/>
        <v>16.230177108795402</v>
      </c>
      <c r="AM29" s="28">
        <f t="shared" si="32"/>
        <v>22.835050509115788</v>
      </c>
      <c r="AN29" s="402">
        <f t="shared" si="33"/>
        <v>20.725576267240079</v>
      </c>
      <c r="AO29" s="384">
        <f t="shared" si="34"/>
        <v>3.9877710208471862E-2</v>
      </c>
      <c r="AP29" s="385">
        <f t="shared" si="35"/>
        <v>-1.7516168298217219E-3</v>
      </c>
      <c r="AQ29" s="386">
        <f t="shared" si="36"/>
        <v>1.3714405267804184E-2</v>
      </c>
    </row>
    <row r="30" spans="1:43" ht="20.100000000000001" customHeight="1">
      <c r="A30" s="8" t="s">
        <v>185</v>
      </c>
      <c r="B30" s="19">
        <v>10889.990000000002</v>
      </c>
      <c r="C30" s="371">
        <v>6222.6399999999994</v>
      </c>
      <c r="D30" s="375">
        <v>17112.63</v>
      </c>
      <c r="E30" s="19">
        <v>8255.2400000000034</v>
      </c>
      <c r="F30" s="369">
        <v>3942.4099999999994</v>
      </c>
      <c r="G30" s="377">
        <v>12197.650000000003</v>
      </c>
      <c r="H30" s="345">
        <f t="shared" si="0"/>
        <v>2.0677378241981872E-2</v>
      </c>
      <c r="I30" s="323">
        <f t="shared" si="1"/>
        <v>5.3301403976646691E-3</v>
      </c>
      <c r="J30" s="399">
        <f t="shared" si="2"/>
        <v>1.010127495272654E-2</v>
      </c>
      <c r="K30" s="323">
        <f t="shared" si="3"/>
        <v>1.7250309911457824E-2</v>
      </c>
      <c r="L30" s="323">
        <f t="shared" si="4"/>
        <v>3.7811145718064038E-3</v>
      </c>
      <c r="M30" s="399">
        <f t="shared" si="5"/>
        <v>8.0183644879310012E-3</v>
      </c>
      <c r="N30" s="394">
        <f t="shared" si="6"/>
        <v>-0.24194237092963333</v>
      </c>
      <c r="O30" s="395">
        <f t="shared" si="7"/>
        <v>-0.36644093182314907</v>
      </c>
      <c r="P30" s="386">
        <f t="shared" si="8"/>
        <v>-0.28721359603988383</v>
      </c>
      <c r="R30" s="401">
        <v>2020.4159999999997</v>
      </c>
      <c r="S30" s="369">
        <v>1375.298</v>
      </c>
      <c r="T30" s="374">
        <v>3395.7139999999999</v>
      </c>
      <c r="U30" s="19">
        <v>1603.4219999999996</v>
      </c>
      <c r="V30" s="119">
        <v>843.59600000000012</v>
      </c>
      <c r="W30" s="375">
        <v>2447.0179999999996</v>
      </c>
      <c r="X30" s="345">
        <f t="shared" si="21"/>
        <v>1.5796900196414328E-2</v>
      </c>
      <c r="Y30" s="323">
        <f t="shared" si="22"/>
        <v>5.6515267716495806E-3</v>
      </c>
      <c r="Z30" s="399">
        <f t="shared" si="23"/>
        <v>9.1467206625787355E-3</v>
      </c>
      <c r="AA30" s="323">
        <f t="shared" si="24"/>
        <v>1.3274900507914862E-2</v>
      </c>
      <c r="AB30" s="323">
        <f t="shared" si="25"/>
        <v>3.6996208831046578E-3</v>
      </c>
      <c r="AC30" s="399">
        <f t="shared" si="26"/>
        <v>7.0153668631592319E-3</v>
      </c>
      <c r="AE30" s="394">
        <f t="shared" si="9"/>
        <v>-0.20639016915328337</v>
      </c>
      <c r="AF30" s="395">
        <f t="shared" si="10"/>
        <v>-0.38660857501428775</v>
      </c>
      <c r="AG30" s="386">
        <f t="shared" si="11"/>
        <v>-0.27938041896343463</v>
      </c>
      <c r="AI30" s="27">
        <f t="shared" si="28"/>
        <v>1.8552964695100724</v>
      </c>
      <c r="AJ30" s="28">
        <f t="shared" si="29"/>
        <v>2.2101519612254608</v>
      </c>
      <c r="AK30" s="402">
        <f t="shared" si="30"/>
        <v>1.984332040136437</v>
      </c>
      <c r="AL30" s="28">
        <f t="shared" si="31"/>
        <v>1.9423081582122372</v>
      </c>
      <c r="AM30" s="28">
        <f t="shared" si="32"/>
        <v>2.1397977379318749</v>
      </c>
      <c r="AN30" s="402">
        <f t="shared" si="33"/>
        <v>2.0061388874086394</v>
      </c>
      <c r="AO30" s="384">
        <f t="shared" si="34"/>
        <v>4.6899075232510926E-2</v>
      </c>
      <c r="AP30" s="385">
        <f t="shared" si="35"/>
        <v>-3.1832301365638513E-2</v>
      </c>
      <c r="AQ30" s="386">
        <f t="shared" si="36"/>
        <v>1.0989515278251019E-2</v>
      </c>
    </row>
    <row r="31" spans="1:43" ht="20.100000000000001" customHeight="1">
      <c r="A31" s="8" t="s">
        <v>186</v>
      </c>
      <c r="B31" s="19">
        <v>2546.4400000000005</v>
      </c>
      <c r="C31" s="371">
        <v>5921.2699999999986</v>
      </c>
      <c r="D31" s="375">
        <v>8467.7099999999991</v>
      </c>
      <c r="E31" s="19">
        <v>1434.6000000000004</v>
      </c>
      <c r="F31" s="369">
        <v>6282.08</v>
      </c>
      <c r="G31" s="377">
        <v>7716.68</v>
      </c>
      <c r="H31" s="345">
        <f t="shared" si="0"/>
        <v>4.8350552250747995E-3</v>
      </c>
      <c r="I31" s="323">
        <f t="shared" si="1"/>
        <v>5.0719952355398785E-3</v>
      </c>
      <c r="J31" s="399">
        <f t="shared" si="2"/>
        <v>4.9983355527439119E-3</v>
      </c>
      <c r="K31" s="323">
        <f t="shared" si="3"/>
        <v>2.9977680356933767E-3</v>
      </c>
      <c r="L31" s="323">
        <f t="shared" si="4"/>
        <v>6.025061885814407E-3</v>
      </c>
      <c r="M31" s="399">
        <f t="shared" si="5"/>
        <v>5.0727109629090349E-3</v>
      </c>
      <c r="N31" s="394">
        <f t="shared" si="6"/>
        <v>-0.43662524936774472</v>
      </c>
      <c r="O31" s="395">
        <f t="shared" si="7"/>
        <v>6.0934563024486535E-2</v>
      </c>
      <c r="P31" s="386">
        <f t="shared" si="8"/>
        <v>-8.8693401167493802E-2</v>
      </c>
      <c r="R31" s="401">
        <v>721.37899999999991</v>
      </c>
      <c r="S31" s="369">
        <v>1890.6319999999998</v>
      </c>
      <c r="T31" s="374">
        <v>2612.0109999999995</v>
      </c>
      <c r="U31" s="19">
        <v>536.91300000000001</v>
      </c>
      <c r="V31" s="119">
        <v>1902.395</v>
      </c>
      <c r="W31" s="375">
        <v>2439.308</v>
      </c>
      <c r="X31" s="345">
        <f t="shared" si="21"/>
        <v>5.6402008629852333E-3</v>
      </c>
      <c r="Y31" s="323">
        <f t="shared" si="22"/>
        <v>7.7691942861382694E-3</v>
      </c>
      <c r="Z31" s="399">
        <f t="shared" si="23"/>
        <v>7.0357323922400237E-3</v>
      </c>
      <c r="AA31" s="323">
        <f t="shared" si="24"/>
        <v>4.4451595752123237E-3</v>
      </c>
      <c r="AB31" s="323">
        <f t="shared" si="25"/>
        <v>8.3430223352337907E-3</v>
      </c>
      <c r="AC31" s="399">
        <f t="shared" si="26"/>
        <v>6.9932630296300324E-3</v>
      </c>
      <c r="AE31" s="394">
        <f t="shared" si="9"/>
        <v>-0.25571301632013121</v>
      </c>
      <c r="AF31" s="395">
        <f t="shared" si="10"/>
        <v>6.2217290302925944E-3</v>
      </c>
      <c r="AG31" s="386">
        <f t="shared" si="11"/>
        <v>-6.6118787401737419E-2</v>
      </c>
      <c r="AI31" s="27">
        <f t="shared" si="28"/>
        <v>2.832892194593235</v>
      </c>
      <c r="AJ31" s="28">
        <f t="shared" si="29"/>
        <v>3.1929501610296445</v>
      </c>
      <c r="AK31" s="402">
        <f t="shared" si="30"/>
        <v>3.0846722431448406</v>
      </c>
      <c r="AL31" s="28">
        <f t="shared" si="31"/>
        <v>3.7425972396486817</v>
      </c>
      <c r="AM31" s="28">
        <f t="shared" si="32"/>
        <v>3.0282884012938389</v>
      </c>
      <c r="AN31" s="402">
        <f t="shared" si="33"/>
        <v>3.1610848188599237</v>
      </c>
      <c r="AO31" s="384">
        <f t="shared" si="34"/>
        <v>0.32112236631936786</v>
      </c>
      <c r="AP31" s="385">
        <f t="shared" si="35"/>
        <v>-5.1570413389323423E-2</v>
      </c>
      <c r="AQ31" s="386">
        <f t="shared" si="36"/>
        <v>2.4771700100358163E-2</v>
      </c>
    </row>
    <row r="32" spans="1:43" ht="20.100000000000001" customHeight="1" thickBot="1">
      <c r="A32" s="8" t="s">
        <v>17</v>
      </c>
      <c r="B32" s="19">
        <f>B33-SUM(B7:B31)</f>
        <v>43527.559999999939</v>
      </c>
      <c r="C32" s="371">
        <f t="shared" ref="C32:G32" si="37">C33-SUM(C7:C31)</f>
        <v>107394.96999999997</v>
      </c>
      <c r="D32" s="376">
        <f t="shared" si="37"/>
        <v>150922.53000000003</v>
      </c>
      <c r="E32" s="21">
        <f t="shared" si="37"/>
        <v>41863.759999999893</v>
      </c>
      <c r="F32" s="119">
        <f t="shared" si="37"/>
        <v>98196.360000000102</v>
      </c>
      <c r="G32" s="375">
        <f t="shared" si="37"/>
        <v>140060.11999999895</v>
      </c>
      <c r="H32" s="345">
        <f t="shared" si="0"/>
        <v>8.2647993438980105E-2</v>
      </c>
      <c r="I32" s="323">
        <f t="shared" si="1"/>
        <v>9.1991545084238374E-2</v>
      </c>
      <c r="J32" s="400">
        <f t="shared" si="2"/>
        <v>8.9086830726260086E-2</v>
      </c>
      <c r="K32" s="323">
        <f t="shared" si="3"/>
        <v>8.7479326350159342E-2</v>
      </c>
      <c r="L32" s="323">
        <f t="shared" si="4"/>
        <v>9.4178862090535456E-2</v>
      </c>
      <c r="M32" s="399">
        <f t="shared" si="5"/>
        <v>9.207126720174344E-2</v>
      </c>
      <c r="N32" s="396">
        <f t="shared" si="6"/>
        <v>-3.8224058504543995E-2</v>
      </c>
      <c r="O32" s="397">
        <f t="shared" si="7"/>
        <v>-8.5652149258013399E-2</v>
      </c>
      <c r="P32" s="388">
        <f t="shared" si="8"/>
        <v>-7.1973415765035728E-2</v>
      </c>
      <c r="R32" s="19">
        <f t="shared" ref="R32" si="38">R33-SUM(R7:R31)</f>
        <v>10762.519000000029</v>
      </c>
      <c r="S32" s="119">
        <f t="shared" ref="S32" si="39">S33-SUM(S7:S31)</f>
        <v>25575.210000000079</v>
      </c>
      <c r="T32" s="375">
        <f t="shared" ref="T32" si="40">T33-SUM(T7:T31)</f>
        <v>36337.729000000283</v>
      </c>
      <c r="U32" s="119">
        <f t="shared" ref="U32" si="41">U33-SUM(U7:U31)</f>
        <v>10483.558999999979</v>
      </c>
      <c r="V32" s="123">
        <f t="shared" ref="V32" si="42">V33-SUM(V7:V31)</f>
        <v>25081.913000000059</v>
      </c>
      <c r="W32" s="376">
        <f t="shared" ref="W32" si="43">W33-SUM(W7:W31)</f>
        <v>35565.472000000125</v>
      </c>
      <c r="X32" s="345">
        <f t="shared" si="21"/>
        <v>8.4148234079027995E-2</v>
      </c>
      <c r="Y32" s="323">
        <f t="shared" si="22"/>
        <v>0.10509648382064143</v>
      </c>
      <c r="Z32" s="399">
        <f t="shared" si="23"/>
        <v>9.7879578985594518E-2</v>
      </c>
      <c r="AA32" s="323">
        <f t="shared" si="24"/>
        <v>8.6794494957568996E-2</v>
      </c>
      <c r="AB32" s="323">
        <f t="shared" si="25"/>
        <v>0.10999764001134951</v>
      </c>
      <c r="AC32" s="399">
        <f t="shared" si="26"/>
        <v>0.10196281095660857</v>
      </c>
      <c r="AE32" s="396">
        <f t="shared" si="9"/>
        <v>-2.5919582580997004E-2</v>
      </c>
      <c r="AF32" s="397">
        <f t="shared" si="10"/>
        <v>-1.9288091867086094E-2</v>
      </c>
      <c r="AG32" s="388">
        <f t="shared" si="11"/>
        <v>-2.1252208689215329E-2</v>
      </c>
      <c r="AI32" s="27">
        <f t="shared" si="28"/>
        <v>2.4725757657906957</v>
      </c>
      <c r="AJ32" s="28">
        <f t="shared" si="29"/>
        <v>2.381416001140471</v>
      </c>
      <c r="AK32" s="402">
        <f t="shared" si="30"/>
        <v>2.4077073847092461</v>
      </c>
      <c r="AL32" s="28">
        <f t="shared" si="31"/>
        <v>2.5042086520656541</v>
      </c>
      <c r="AM32" s="28">
        <f t="shared" si="32"/>
        <v>2.5542609726063197</v>
      </c>
      <c r="AN32" s="402">
        <f t="shared" si="33"/>
        <v>2.539300408995822</v>
      </c>
      <c r="AO32" s="387">
        <f t="shared" si="34"/>
        <v>1.2793495233842775E-2</v>
      </c>
      <c r="AP32" s="385">
        <f t="shared" si="35"/>
        <v>7.258075505626585E-2</v>
      </c>
      <c r="AQ32" s="386">
        <f t="shared" si="36"/>
        <v>5.4654907453576242E-2</v>
      </c>
    </row>
    <row r="33" spans="1:43" ht="25.5" customHeight="1" thickBot="1">
      <c r="A33" s="12" t="s">
        <v>18</v>
      </c>
      <c r="B33" s="17">
        <v>526662.02999999991</v>
      </c>
      <c r="C33" s="372">
        <v>1167443.92</v>
      </c>
      <c r="D33" s="18">
        <v>1694105.95</v>
      </c>
      <c r="E33" s="17">
        <v>478556.0399999998</v>
      </c>
      <c r="F33" s="373">
        <v>1042658.1700000003</v>
      </c>
      <c r="G33" s="378">
        <v>1521214.2099999988</v>
      </c>
      <c r="H33" s="334">
        <f>SUM(H7:H32)</f>
        <v>1</v>
      </c>
      <c r="I33" s="338">
        <f t="shared" ref="I33:M33" si="44">SUM(I7:I32)</f>
        <v>1</v>
      </c>
      <c r="J33" s="335">
        <f t="shared" si="44"/>
        <v>1</v>
      </c>
      <c r="K33" s="338">
        <f t="shared" si="44"/>
        <v>1.0000000000000002</v>
      </c>
      <c r="L33" s="338">
        <f t="shared" si="44"/>
        <v>1</v>
      </c>
      <c r="M33" s="335">
        <f t="shared" si="44"/>
        <v>1.0000000000000004</v>
      </c>
      <c r="N33" s="389">
        <f t="shared" si="6"/>
        <v>-9.1341291492003165E-2</v>
      </c>
      <c r="O33" s="390">
        <f t="shared" si="7"/>
        <v>-0.10688800366530639</v>
      </c>
      <c r="P33" s="391">
        <f t="shared" si="8"/>
        <v>-0.10205485672250969</v>
      </c>
      <c r="R33" s="17">
        <v>127899.52300000004</v>
      </c>
      <c r="S33" s="372">
        <v>243349.81600000008</v>
      </c>
      <c r="T33" s="18">
        <v>371249.33900000027</v>
      </c>
      <c r="U33" s="17">
        <v>120785.99</v>
      </c>
      <c r="V33" s="373">
        <v>228022.28299999997</v>
      </c>
      <c r="W33" s="378">
        <v>348808.2730000001</v>
      </c>
      <c r="X33" s="334">
        <f t="shared" ref="X33" si="45">SUM(X7:X32)</f>
        <v>1</v>
      </c>
      <c r="Y33" s="338">
        <f t="shared" ref="Y33" si="46">SUM(Y7:Y32)</f>
        <v>1</v>
      </c>
      <c r="Z33" s="335">
        <f t="shared" ref="Z33" si="47">SUM(Z7:Z32)</f>
        <v>0.99999999999999989</v>
      </c>
      <c r="AA33" s="338">
        <f t="shared" ref="AA33" si="48">SUM(AA7:AA32)</f>
        <v>0.99999999999999978</v>
      </c>
      <c r="AB33" s="338">
        <f t="shared" ref="AB33" si="49">SUM(AB7:AB32)</f>
        <v>0.99999999999999989</v>
      </c>
      <c r="AC33" s="335">
        <f t="shared" ref="AC33" si="50">SUM(AC7:AC32)</f>
        <v>0.99999999999999989</v>
      </c>
      <c r="AE33" s="389">
        <f t="shared" si="9"/>
        <v>-5.561813549531406E-2</v>
      </c>
      <c r="AF33" s="390">
        <f t="shared" si="10"/>
        <v>-6.2985595189437527E-2</v>
      </c>
      <c r="AG33" s="391">
        <f t="shared" si="11"/>
        <v>-6.0447423449823706E-2</v>
      </c>
      <c r="AI33" s="403">
        <f t="shared" si="28"/>
        <v>2.4284933356596841</v>
      </c>
      <c r="AJ33" s="404">
        <f t="shared" si="29"/>
        <v>2.0844668581596628</v>
      </c>
      <c r="AK33" s="405">
        <f t="shared" si="30"/>
        <v>2.1914174789363101</v>
      </c>
      <c r="AL33" s="404">
        <f t="shared" si="31"/>
        <v>2.523967516949531</v>
      </c>
      <c r="AM33" s="404">
        <f t="shared" si="32"/>
        <v>2.1869323001612302</v>
      </c>
      <c r="AN33" s="405">
        <f t="shared" si="33"/>
        <v>2.2929596023166283</v>
      </c>
      <c r="AO33" s="389">
        <f t="shared" si="34"/>
        <v>3.9314162360635854E-2</v>
      </c>
      <c r="AP33" s="390">
        <f t="shared" si="35"/>
        <v>4.9156666415906568E-2</v>
      </c>
      <c r="AQ33" s="391">
        <f t="shared" si="36"/>
        <v>4.633627519919465E-2</v>
      </c>
    </row>
    <row r="36" spans="1:43" ht="15.75" thickBot="1"/>
    <row r="37" spans="1:43">
      <c r="A37" s="492" t="s">
        <v>2</v>
      </c>
      <c r="B37" s="457" t="s">
        <v>132</v>
      </c>
      <c r="C37" s="511"/>
      <c r="D37" s="511"/>
      <c r="E37" s="511"/>
      <c r="F37" s="511"/>
      <c r="G37" s="522"/>
      <c r="H37" s="512" t="s">
        <v>134</v>
      </c>
      <c r="I37" s="511"/>
      <c r="J37" s="511"/>
      <c r="K37" s="511"/>
      <c r="L37" s="511"/>
      <c r="M37" s="522"/>
      <c r="N37" s="526" t="s">
        <v>152</v>
      </c>
      <c r="O37" s="517"/>
      <c r="P37" s="527"/>
      <c r="R37" s="512" t="s">
        <v>133</v>
      </c>
      <c r="S37" s="511"/>
      <c r="T37" s="511"/>
      <c r="U37" s="511"/>
      <c r="V37" s="511"/>
      <c r="W37" s="522"/>
      <c r="X37" s="511" t="s">
        <v>135</v>
      </c>
      <c r="Y37" s="511"/>
      <c r="Z37" s="511"/>
      <c r="AA37" s="511"/>
      <c r="AB37" s="511"/>
      <c r="AC37" s="458"/>
      <c r="AE37" s="517" t="s">
        <v>152</v>
      </c>
      <c r="AF37" s="517"/>
      <c r="AG37" s="517"/>
      <c r="AI37" s="530" t="s">
        <v>138</v>
      </c>
      <c r="AJ37" s="531"/>
      <c r="AK37" s="531"/>
      <c r="AL37" s="531"/>
      <c r="AM37" s="531"/>
      <c r="AN37" s="532"/>
      <c r="AO37" s="517" t="s">
        <v>152</v>
      </c>
      <c r="AP37" s="517"/>
      <c r="AQ37" s="517"/>
    </row>
    <row r="38" spans="1:43" ht="15" customHeight="1">
      <c r="A38" s="493"/>
      <c r="B38" s="523" t="str">
        <f>B5</f>
        <v>jan-jul 2025</v>
      </c>
      <c r="C38" s="498"/>
      <c r="D38" s="499"/>
      <c r="E38" s="524" t="str">
        <f>E5</f>
        <v>jan-jul 2026</v>
      </c>
      <c r="F38" s="514"/>
      <c r="G38" s="525"/>
      <c r="H38" s="533" t="str">
        <f>B38</f>
        <v>jan-jul 2025</v>
      </c>
      <c r="I38" s="498"/>
      <c r="J38" s="499"/>
      <c r="K38" s="523" t="str">
        <f>E38</f>
        <v>jan-jul 2026</v>
      </c>
      <c r="L38" s="498"/>
      <c r="M38" s="499"/>
      <c r="N38" s="500" t="s">
        <v>136</v>
      </c>
      <c r="O38" s="498"/>
      <c r="P38" s="501"/>
      <c r="R38" s="521" t="str">
        <f>B38</f>
        <v>jan-jul 2025</v>
      </c>
      <c r="S38" s="498"/>
      <c r="T38" s="499"/>
      <c r="U38" s="523" t="str">
        <f>K38</f>
        <v>jan-jul 2026</v>
      </c>
      <c r="V38" s="498"/>
      <c r="W38" s="499"/>
      <c r="X38" s="523" t="str">
        <f>H38</f>
        <v>jan-jul 2025</v>
      </c>
      <c r="Y38" s="498"/>
      <c r="Z38" s="499"/>
      <c r="AA38" s="523" t="str">
        <f>U38</f>
        <v>jan-jul 2026</v>
      </c>
      <c r="AB38" s="498"/>
      <c r="AC38" s="499"/>
      <c r="AE38" s="497" t="s">
        <v>137</v>
      </c>
      <c r="AF38" s="498"/>
      <c r="AG38" s="501"/>
      <c r="AI38" s="534" t="str">
        <f>X38</f>
        <v>jan-jul 2025</v>
      </c>
      <c r="AJ38" s="535"/>
      <c r="AK38" s="535"/>
      <c r="AL38" s="536" t="str">
        <f>AA38</f>
        <v>jan-jul 2026</v>
      </c>
      <c r="AM38" s="535"/>
      <c r="AN38" s="537"/>
      <c r="AO38" s="498" t="s">
        <v>138</v>
      </c>
      <c r="AP38" s="498"/>
      <c r="AQ38" s="501"/>
    </row>
    <row r="39" spans="1:43" ht="18.75" customHeight="1" thickBot="1">
      <c r="A39" s="494"/>
      <c r="B39" s="99" t="s">
        <v>29</v>
      </c>
      <c r="C39" s="135" t="s">
        <v>30</v>
      </c>
      <c r="D39" s="263" t="s">
        <v>12</v>
      </c>
      <c r="E39" s="159" t="s">
        <v>29</v>
      </c>
      <c r="F39" s="353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2" t="s">
        <v>29</v>
      </c>
      <c r="V39" s="353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7" t="s">
        <v>29</v>
      </c>
      <c r="AJ39" s="135" t="s">
        <v>30</v>
      </c>
      <c r="AK39" s="263" t="s">
        <v>12</v>
      </c>
      <c r="AL39" s="408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173</v>
      </c>
      <c r="B40" s="39">
        <v>52014.749999999993</v>
      </c>
      <c r="C40" s="370">
        <v>38048.30000000001</v>
      </c>
      <c r="D40" s="375">
        <v>90063.05</v>
      </c>
      <c r="E40" s="39">
        <v>53452.670000000006</v>
      </c>
      <c r="F40" s="379">
        <v>36837.89</v>
      </c>
      <c r="G40" s="377">
        <v>90290.559999999998</v>
      </c>
      <c r="H40" s="345">
        <f>B40/$B$63</f>
        <v>0.21494883230340048</v>
      </c>
      <c r="I40" s="323">
        <f>C40/$C$63</f>
        <v>8.8195905185977114E-2</v>
      </c>
      <c r="J40" s="398">
        <f>D40/$D$63</f>
        <v>0.13374509170576701</v>
      </c>
      <c r="K40" s="323">
        <f>E40/$E$63</f>
        <v>0.25218718402984236</v>
      </c>
      <c r="L40" s="323">
        <f>F40/$F$63</f>
        <v>0.11952779016440847</v>
      </c>
      <c r="M40" s="399">
        <f>G40/$G$63</f>
        <v>0.17358511227651516</v>
      </c>
      <c r="N40" s="392">
        <f t="shared" ref="N40:N63" si="51">(E40-B40)/B40</f>
        <v>2.7644466233136045E-2</v>
      </c>
      <c r="O40" s="393">
        <f t="shared" ref="O40:O63" si="52">(F40-C40)/C40</f>
        <v>-3.1812459426571238E-2</v>
      </c>
      <c r="P40" s="382">
        <f t="shared" ref="P40:P63" si="53">(G40-D40)/D40</f>
        <v>2.5261192020478405E-3</v>
      </c>
      <c r="R40" s="401">
        <v>11592.072000000004</v>
      </c>
      <c r="S40" s="369">
        <v>9153.6919999999991</v>
      </c>
      <c r="T40" s="374">
        <v>20745.764000000003</v>
      </c>
      <c r="U40" s="39">
        <v>11364.932999999999</v>
      </c>
      <c r="V40" s="112">
        <v>8461.3539999999994</v>
      </c>
      <c r="W40" s="380">
        <v>19826.286999999997</v>
      </c>
      <c r="X40" s="345">
        <f>R40/$R$63</f>
        <v>0.22994028452989546</v>
      </c>
      <c r="Y40" s="323">
        <f>S40/$S$63</f>
        <v>0.11374647133625436</v>
      </c>
      <c r="Z40" s="398">
        <f>T40/$T$63</f>
        <v>0.15850022396261548</v>
      </c>
      <c r="AA40" s="323">
        <f>U40/$U$63</f>
        <v>0.24294199120277601</v>
      </c>
      <c r="AB40" s="323">
        <f>V40/$V$63</f>
        <v>0.12149377824529604</v>
      </c>
      <c r="AC40" s="399">
        <f>W40/$W$63</f>
        <v>0.17029267455169489</v>
      </c>
      <c r="AE40" s="392">
        <f t="shared" ref="AE40:AE63" si="54">(U40-R40)/R40</f>
        <v>-1.9594339993747847E-2</v>
      </c>
      <c r="AF40" s="393">
        <f t="shared" ref="AF40:AF63" si="55">(V40-S40)/S40</f>
        <v>-7.5634836741284267E-2</v>
      </c>
      <c r="AG40" s="382">
        <f t="shared" ref="AG40:AG63" si="56">(W40-T40)/T40</f>
        <v>-4.4321192509468733E-2</v>
      </c>
      <c r="AI40" s="27">
        <f t="shared" ref="AI40:AI63" si="57">(R40/B40)*10</f>
        <v>2.228612460888499</v>
      </c>
      <c r="AJ40" s="28">
        <f t="shared" ref="AJ40:AJ63" si="58">(S40/C40)*10</f>
        <v>2.4058084066830836</v>
      </c>
      <c r="AK40" s="406">
        <f t="shared" ref="AK40:AK63" si="59">(T40/D40)*10</f>
        <v>2.3034711793571283</v>
      </c>
      <c r="AL40" s="28">
        <f t="shared" ref="AL40:AL63" si="60">(U40/E40)*10</f>
        <v>2.1261675048224902</v>
      </c>
      <c r="AM40" s="28">
        <f t="shared" ref="AM40:AM63" si="61">(V40/F40)*10</f>
        <v>2.2969160285781838</v>
      </c>
      <c r="AN40" s="402">
        <f t="shared" ref="AN40:AN63" si="62">(W40/G40)*10</f>
        <v>2.1958316572629517</v>
      </c>
      <c r="AO40" s="383">
        <f t="shared" ref="AO40:AO51" si="63">(AL40-AI40)/AI40</f>
        <v>-4.5968044181699599E-2</v>
      </c>
      <c r="AP40" s="381">
        <f t="shared" ref="AP40:AP51" si="64">(AM40-AJ40)/AJ40</f>
        <v>-4.5262281818622054E-2</v>
      </c>
      <c r="AQ40" s="382">
        <f t="shared" ref="AQ40:AQ51" si="65">(AN40-AK40)/AK40</f>
        <v>-4.6729268010298058E-2</v>
      </c>
    </row>
    <row r="41" spans="1:43" ht="19.5" customHeight="1">
      <c r="A41" s="8" t="s">
        <v>172</v>
      </c>
      <c r="B41" s="19">
        <v>51134.38</v>
      </c>
      <c r="C41" s="371">
        <v>55392.080000000009</v>
      </c>
      <c r="D41" s="375">
        <v>106526.46</v>
      </c>
      <c r="E41" s="19">
        <v>44067.089999999989</v>
      </c>
      <c r="F41" s="369">
        <v>42670.57</v>
      </c>
      <c r="G41" s="377">
        <v>86737.659999999989</v>
      </c>
      <c r="H41" s="345">
        <f t="shared" ref="H41:H62" si="66">B41/$B$63</f>
        <v>0.21131073919529278</v>
      </c>
      <c r="I41" s="323">
        <f t="shared" ref="I41:I62" si="67">C41/$C$63</f>
        <v>0.12839876251328072</v>
      </c>
      <c r="J41" s="399">
        <f t="shared" ref="J41:J62" si="68">D41/$D$63</f>
        <v>0.15819352289080507</v>
      </c>
      <c r="K41" s="323">
        <f t="shared" ref="K41:K62" si="69">E41/$E$63</f>
        <v>0.2079064588446119</v>
      </c>
      <c r="L41" s="323">
        <f t="shared" ref="L41:L62" si="70">F41/$F$63</f>
        <v>0.13845306930325552</v>
      </c>
      <c r="M41" s="399">
        <f t="shared" ref="M41:M62" si="71">G41/$G$63</f>
        <v>0.16675460258195535</v>
      </c>
      <c r="N41" s="394">
        <f t="shared" si="51"/>
        <v>-0.13821014354725741</v>
      </c>
      <c r="O41" s="395">
        <f t="shared" si="52"/>
        <v>-0.22966297708986569</v>
      </c>
      <c r="P41" s="386">
        <f t="shared" si="53"/>
        <v>-0.18576417539830026</v>
      </c>
      <c r="R41" s="401">
        <v>9143.4930000000022</v>
      </c>
      <c r="S41" s="369">
        <v>10041.818000000005</v>
      </c>
      <c r="T41" s="374">
        <v>19185.311000000009</v>
      </c>
      <c r="U41" s="19">
        <v>7920.5420000000013</v>
      </c>
      <c r="V41" s="119">
        <v>8942.7099999999991</v>
      </c>
      <c r="W41" s="375">
        <v>16863.252</v>
      </c>
      <c r="X41" s="345">
        <f t="shared" ref="X41:X62" si="72">R41/$R$63</f>
        <v>0.18137028324333279</v>
      </c>
      <c r="Y41" s="323">
        <f t="shared" ref="Y41:Y62" si="73">S41/$S$63</f>
        <v>0.12478258644718258</v>
      </c>
      <c r="Z41" s="399">
        <f t="shared" ref="Z41:Z62" si="74">T41/$T$63</f>
        <v>0.14657816845368679</v>
      </c>
      <c r="AA41" s="323">
        <f t="shared" ref="AA41:AA62" si="75">U41/$U$63</f>
        <v>0.16931311824585488</v>
      </c>
      <c r="AB41" s="323">
        <f t="shared" ref="AB41:AB62" si="76">V41/$V$63</f>
        <v>0.12840540954225427</v>
      </c>
      <c r="AC41" s="399">
        <f t="shared" ref="AC41:AC62" si="77">W41/$W$63</f>
        <v>0.1448424651937712</v>
      </c>
      <c r="AE41" s="394">
        <f t="shared" si="54"/>
        <v>-0.13375096366344905</v>
      </c>
      <c r="AF41" s="395">
        <f t="shared" si="55"/>
        <v>-0.10945308907211873</v>
      </c>
      <c r="AG41" s="386">
        <f t="shared" si="56"/>
        <v>-0.1210331695952183</v>
      </c>
      <c r="AI41" s="27">
        <f t="shared" si="57"/>
        <v>1.7881302168912583</v>
      </c>
      <c r="AJ41" s="28">
        <f t="shared" si="58"/>
        <v>1.8128616943072013</v>
      </c>
      <c r="AK41" s="402">
        <f t="shared" si="59"/>
        <v>1.8009901952998351</v>
      </c>
      <c r="AL41" s="28">
        <f t="shared" si="60"/>
        <v>1.7973825818768616</v>
      </c>
      <c r="AM41" s="28">
        <f t="shared" si="61"/>
        <v>2.0957559273288355</v>
      </c>
      <c r="AN41" s="402">
        <f t="shared" si="62"/>
        <v>1.9441672740537388</v>
      </c>
      <c r="AO41" s="384">
        <f t="shared" si="63"/>
        <v>5.1743239380457259E-3</v>
      </c>
      <c r="AP41" s="385">
        <f t="shared" si="64"/>
        <v>0.15604843651889524</v>
      </c>
      <c r="AQ41" s="386">
        <f t="shared" si="65"/>
        <v>7.9499088405679583E-2</v>
      </c>
    </row>
    <row r="42" spans="1:43" ht="19.5" customHeight="1">
      <c r="A42" s="8" t="s">
        <v>165</v>
      </c>
      <c r="B42" s="19">
        <v>21595.079999999998</v>
      </c>
      <c r="C42" s="371">
        <v>59814.509999999987</v>
      </c>
      <c r="D42" s="375">
        <v>81409.589999999982</v>
      </c>
      <c r="E42" s="19">
        <v>18168.77</v>
      </c>
      <c r="F42" s="369">
        <v>54979.729999999996</v>
      </c>
      <c r="G42" s="377">
        <v>73148.5</v>
      </c>
      <c r="H42" s="345">
        <f t="shared" si="66"/>
        <v>8.9240787074791619E-2</v>
      </c>
      <c r="I42" s="323">
        <f t="shared" si="67"/>
        <v>0.13864994895187635</v>
      </c>
      <c r="J42" s="399">
        <f t="shared" si="68"/>
        <v>0.12089456308973426</v>
      </c>
      <c r="K42" s="323">
        <f t="shared" si="69"/>
        <v>8.5719402671295533E-2</v>
      </c>
      <c r="L42" s="323">
        <f t="shared" si="70"/>
        <v>0.17839256349198698</v>
      </c>
      <c r="M42" s="399">
        <f t="shared" si="71"/>
        <v>0.14062921511793336</v>
      </c>
      <c r="N42" s="394">
        <f t="shared" si="51"/>
        <v>-0.15866160255021042</v>
      </c>
      <c r="O42" s="395">
        <f t="shared" si="52"/>
        <v>-8.0829551224276389E-2</v>
      </c>
      <c r="P42" s="386">
        <f t="shared" si="53"/>
        <v>-0.1014756369611981</v>
      </c>
      <c r="R42" s="401">
        <v>5211.0070000000014</v>
      </c>
      <c r="S42" s="369">
        <v>10825.651000000007</v>
      </c>
      <c r="T42" s="374">
        <v>16036.658000000009</v>
      </c>
      <c r="U42" s="19">
        <v>4464.7760000000017</v>
      </c>
      <c r="V42" s="119">
        <v>10176.073999999999</v>
      </c>
      <c r="W42" s="375">
        <v>14640.85</v>
      </c>
      <c r="X42" s="345">
        <f t="shared" si="72"/>
        <v>0.1033655098301043</v>
      </c>
      <c r="Y42" s="323">
        <f t="shared" si="73"/>
        <v>0.13452272603970006</v>
      </c>
      <c r="Z42" s="399">
        <f t="shared" si="74"/>
        <v>0.12252206689577064</v>
      </c>
      <c r="AA42" s="323">
        <f t="shared" si="75"/>
        <v>9.5441088100947535E-2</v>
      </c>
      <c r="AB42" s="323">
        <f t="shared" si="76"/>
        <v>0.14611487451815899</v>
      </c>
      <c r="AC42" s="399">
        <f t="shared" si="77"/>
        <v>0.12575372807879673</v>
      </c>
      <c r="AE42" s="394">
        <f t="shared" si="54"/>
        <v>-0.14320283968146647</v>
      </c>
      <c r="AF42" s="395">
        <f t="shared" si="55"/>
        <v>-6.0003504639121283E-2</v>
      </c>
      <c r="AG42" s="386">
        <f t="shared" si="56"/>
        <v>-8.7038583724863838E-2</v>
      </c>
      <c r="AI42" s="27">
        <f t="shared" si="57"/>
        <v>2.4130528805635363</v>
      </c>
      <c r="AJ42" s="28">
        <f t="shared" si="58"/>
        <v>1.8098703809493732</v>
      </c>
      <c r="AK42" s="402">
        <f t="shared" si="59"/>
        <v>1.9698733281914342</v>
      </c>
      <c r="AL42" s="28">
        <f t="shared" si="60"/>
        <v>2.4573903461819384</v>
      </c>
      <c r="AM42" s="28">
        <f t="shared" si="61"/>
        <v>1.8508774051818733</v>
      </c>
      <c r="AN42" s="402">
        <f t="shared" si="62"/>
        <v>2.0015242964654094</v>
      </c>
      <c r="AO42" s="384">
        <f t="shared" si="63"/>
        <v>1.8374013257449917E-2</v>
      </c>
      <c r="AP42" s="385">
        <f t="shared" si="64"/>
        <v>2.2657437054132937E-2</v>
      </c>
      <c r="AQ42" s="386">
        <f t="shared" si="65"/>
        <v>1.6067514505125228E-2</v>
      </c>
    </row>
    <row r="43" spans="1:43" ht="19.5" customHeight="1">
      <c r="A43" s="8" t="s">
        <v>177</v>
      </c>
      <c r="B43" s="19">
        <v>16830.509999999998</v>
      </c>
      <c r="C43" s="371">
        <v>38961.18</v>
      </c>
      <c r="D43" s="375">
        <v>55791.69</v>
      </c>
      <c r="E43" s="19">
        <v>23285.72</v>
      </c>
      <c r="F43" s="369">
        <v>33719.26</v>
      </c>
      <c r="G43" s="377">
        <v>57004.98</v>
      </c>
      <c r="H43" s="345">
        <f t="shared" si="66"/>
        <v>6.9551395932321208E-2</v>
      </c>
      <c r="I43" s="323">
        <f t="shared" si="67"/>
        <v>9.0311959725238367E-2</v>
      </c>
      <c r="J43" s="399">
        <f t="shared" si="68"/>
        <v>8.285156560287181E-2</v>
      </c>
      <c r="K43" s="323">
        <f t="shared" si="69"/>
        <v>0.10986093220240224</v>
      </c>
      <c r="L43" s="323">
        <f t="shared" si="70"/>
        <v>0.10940878084437335</v>
      </c>
      <c r="M43" s="399">
        <f t="shared" si="71"/>
        <v>0.1095930278162025</v>
      </c>
      <c r="N43" s="394">
        <f t="shared" si="51"/>
        <v>0.38354215053495133</v>
      </c>
      <c r="O43" s="395">
        <f t="shared" si="52"/>
        <v>-0.13454212629083612</v>
      </c>
      <c r="P43" s="386">
        <f t="shared" si="53"/>
        <v>2.1746787021508056E-2</v>
      </c>
      <c r="R43" s="401">
        <v>3802.9790000000003</v>
      </c>
      <c r="S43" s="369">
        <v>8914.4789999999975</v>
      </c>
      <c r="T43" s="374">
        <v>12717.457999999999</v>
      </c>
      <c r="U43" s="19">
        <v>6103.9610000000011</v>
      </c>
      <c r="V43" s="119">
        <v>7001.6670000000004</v>
      </c>
      <c r="W43" s="375">
        <v>13105.628000000001</v>
      </c>
      <c r="X43" s="345">
        <f t="shared" si="72"/>
        <v>7.5435873183087282E-2</v>
      </c>
      <c r="Y43" s="323">
        <f t="shared" si="73"/>
        <v>0.11077394018185681</v>
      </c>
      <c r="Z43" s="399">
        <f t="shared" si="74"/>
        <v>9.7162964990595443E-2</v>
      </c>
      <c r="AA43" s="323">
        <f t="shared" si="75"/>
        <v>0.13048105427142317</v>
      </c>
      <c r="AB43" s="323">
        <f t="shared" si="76"/>
        <v>0.10053461630909277</v>
      </c>
      <c r="AC43" s="399">
        <f t="shared" si="77"/>
        <v>0.11256734273036501</v>
      </c>
      <c r="AE43" s="394">
        <f t="shared" si="54"/>
        <v>0.60504725374502477</v>
      </c>
      <c r="AF43" s="395">
        <f t="shared" si="55"/>
        <v>-0.21457361669706079</v>
      </c>
      <c r="AG43" s="386">
        <f t="shared" si="56"/>
        <v>3.0522609156641362E-2</v>
      </c>
      <c r="AI43" s="27">
        <f t="shared" si="57"/>
        <v>2.259574427631724</v>
      </c>
      <c r="AJ43" s="28">
        <f t="shared" si="58"/>
        <v>2.2880413272903946</v>
      </c>
      <c r="AK43" s="402">
        <f t="shared" si="59"/>
        <v>2.2794538039625611</v>
      </c>
      <c r="AL43" s="28">
        <f t="shared" si="60"/>
        <v>2.6213323015135459</v>
      </c>
      <c r="AM43" s="28">
        <f t="shared" si="61"/>
        <v>2.076459269865353</v>
      </c>
      <c r="AN43" s="402">
        <f t="shared" si="62"/>
        <v>2.2990321196498971</v>
      </c>
      <c r="AO43" s="384">
        <f t="shared" si="63"/>
        <v>0.16010000354844822</v>
      </c>
      <c r="AP43" s="385">
        <f t="shared" si="64"/>
        <v>-9.2473005142615541E-2</v>
      </c>
      <c r="AQ43" s="386">
        <f t="shared" si="65"/>
        <v>8.5890381517279863E-3</v>
      </c>
    </row>
    <row r="44" spans="1:43" ht="19.5" customHeight="1">
      <c r="A44" s="8" t="s">
        <v>170</v>
      </c>
      <c r="B44" s="19">
        <v>19315.940000000002</v>
      </c>
      <c r="C44" s="371">
        <v>16334.890000000005</v>
      </c>
      <c r="D44" s="375">
        <v>35650.830000000009</v>
      </c>
      <c r="E44" s="19">
        <v>20366.34</v>
      </c>
      <c r="F44" s="369">
        <v>23396.339999999997</v>
      </c>
      <c r="G44" s="377">
        <v>43762.679999999993</v>
      </c>
      <c r="H44" s="345">
        <f t="shared" si="66"/>
        <v>7.9822334007998624E-2</v>
      </c>
      <c r="I44" s="323">
        <f t="shared" si="67"/>
        <v>3.7864251744844465E-2</v>
      </c>
      <c r="J44" s="399">
        <f t="shared" si="68"/>
        <v>5.2942061452912276E-2</v>
      </c>
      <c r="K44" s="323">
        <f t="shared" si="69"/>
        <v>9.6087434614479286E-2</v>
      </c>
      <c r="L44" s="323">
        <f t="shared" si="70"/>
        <v>7.591403357073806E-2</v>
      </c>
      <c r="M44" s="399">
        <f t="shared" si="71"/>
        <v>8.4134484505591758E-2</v>
      </c>
      <c r="N44" s="394">
        <f t="shared" si="51"/>
        <v>5.437995769297263E-2</v>
      </c>
      <c r="O44" s="395">
        <f t="shared" si="52"/>
        <v>0.43229247334998827</v>
      </c>
      <c r="P44" s="386">
        <f t="shared" si="53"/>
        <v>0.22753607700017031</v>
      </c>
      <c r="R44" s="401">
        <v>4642.8019999999997</v>
      </c>
      <c r="S44" s="369">
        <v>4478.6859999999997</v>
      </c>
      <c r="T44" s="374">
        <v>9121.4879999999994</v>
      </c>
      <c r="U44" s="19">
        <v>4869.2679999999991</v>
      </c>
      <c r="V44" s="119">
        <v>6064.2900000000009</v>
      </c>
      <c r="W44" s="375">
        <v>10933.558000000001</v>
      </c>
      <c r="X44" s="345">
        <f t="shared" si="72"/>
        <v>9.20945981784764E-2</v>
      </c>
      <c r="Y44" s="323">
        <f t="shared" si="73"/>
        <v>5.5653470613068877E-2</v>
      </c>
      <c r="Z44" s="399">
        <f t="shared" si="74"/>
        <v>6.9689305772123372E-2</v>
      </c>
      <c r="AA44" s="323">
        <f t="shared" si="75"/>
        <v>0.10408769357636852</v>
      </c>
      <c r="AB44" s="323">
        <f t="shared" si="76"/>
        <v>8.7075130584911883E-2</v>
      </c>
      <c r="AC44" s="399">
        <f t="shared" si="77"/>
        <v>9.3910919083642866E-2</v>
      </c>
      <c r="AE44" s="394">
        <f t="shared" si="54"/>
        <v>4.87778716387215E-2</v>
      </c>
      <c r="AF44" s="395">
        <f t="shared" si="55"/>
        <v>0.35403330351804108</v>
      </c>
      <c r="AG44" s="386">
        <f t="shared" si="56"/>
        <v>0.19865947310351137</v>
      </c>
      <c r="AI44" s="27">
        <f t="shared" si="57"/>
        <v>2.40361173207206</v>
      </c>
      <c r="AJ44" s="28">
        <f t="shared" si="58"/>
        <v>2.7417913435597048</v>
      </c>
      <c r="AK44" s="402">
        <f t="shared" si="59"/>
        <v>2.5585625916703751</v>
      </c>
      <c r="AL44" s="28">
        <f t="shared" si="60"/>
        <v>2.3908409660253138</v>
      </c>
      <c r="AM44" s="28">
        <f t="shared" si="61"/>
        <v>2.5919823356986615</v>
      </c>
      <c r="AN44" s="402">
        <f t="shared" si="62"/>
        <v>2.4983748710088145</v>
      </c>
      <c r="AO44" s="384">
        <f t="shared" si="63"/>
        <v>-5.3131568116190821E-3</v>
      </c>
      <c r="AP44" s="385">
        <f t="shared" si="64"/>
        <v>-5.4639098709292795E-2</v>
      </c>
      <c r="AQ44" s="386">
        <f t="shared" si="65"/>
        <v>-2.3524036839085761E-2</v>
      </c>
    </row>
    <row r="45" spans="1:43" ht="19.5" customHeight="1">
      <c r="A45" s="8" t="s">
        <v>178</v>
      </c>
      <c r="B45" s="19">
        <v>35035.740000000013</v>
      </c>
      <c r="C45" s="371">
        <v>121336.60999999999</v>
      </c>
      <c r="D45" s="375">
        <v>156372.35</v>
      </c>
      <c r="E45" s="19">
        <v>12309.84</v>
      </c>
      <c r="F45" s="369">
        <v>32577.409999999996</v>
      </c>
      <c r="G45" s="377">
        <v>44887.25</v>
      </c>
      <c r="H45" s="345">
        <f t="shared" si="66"/>
        <v>0.14478376617950761</v>
      </c>
      <c r="I45" s="323">
        <f t="shared" si="67"/>
        <v>0.28125808909065264</v>
      </c>
      <c r="J45" s="399">
        <f t="shared" si="68"/>
        <v>0.23221547894498684</v>
      </c>
      <c r="K45" s="323">
        <f t="shared" si="69"/>
        <v>5.8077246383724412E-2</v>
      </c>
      <c r="L45" s="323">
        <f t="shared" si="70"/>
        <v>0.10570382360607249</v>
      </c>
      <c r="M45" s="399">
        <f t="shared" si="71"/>
        <v>8.6296489146085759E-2</v>
      </c>
      <c r="N45" s="394">
        <f t="shared" si="51"/>
        <v>-0.64864906521169541</v>
      </c>
      <c r="O45" s="395">
        <f t="shared" si="52"/>
        <v>-0.73151211328551202</v>
      </c>
      <c r="P45" s="386">
        <f t="shared" si="53"/>
        <v>-0.71294637447093434</v>
      </c>
      <c r="R45" s="401">
        <v>5490.0189999999993</v>
      </c>
      <c r="S45" s="369">
        <v>11162.721999999992</v>
      </c>
      <c r="T45" s="374">
        <v>16652.740999999991</v>
      </c>
      <c r="U45" s="19">
        <v>2649.0700000000006</v>
      </c>
      <c r="V45" s="119">
        <v>7358.4059999999972</v>
      </c>
      <c r="W45" s="375">
        <v>10007.475999999999</v>
      </c>
      <c r="X45" s="345">
        <f t="shared" si="72"/>
        <v>0.10889999052236145</v>
      </c>
      <c r="Y45" s="323">
        <f t="shared" si="73"/>
        <v>0.13871126950825691</v>
      </c>
      <c r="Z45" s="399">
        <f t="shared" si="74"/>
        <v>0.12722901784149415</v>
      </c>
      <c r="AA45" s="323">
        <f t="shared" si="75"/>
        <v>5.6627728525591663E-2</v>
      </c>
      <c r="AB45" s="323">
        <f t="shared" si="76"/>
        <v>0.10565691339741319</v>
      </c>
      <c r="AC45" s="399">
        <f t="shared" si="77"/>
        <v>8.5956581459347245E-2</v>
      </c>
      <c r="AE45" s="394">
        <f t="shared" si="54"/>
        <v>-0.51747525828234819</v>
      </c>
      <c r="AF45" s="395">
        <f t="shared" si="55"/>
        <v>-0.34080540570660078</v>
      </c>
      <c r="AG45" s="386">
        <f t="shared" si="56"/>
        <v>-0.39904932167022811</v>
      </c>
      <c r="AI45" s="27">
        <f t="shared" si="57"/>
        <v>1.5669767500272571</v>
      </c>
      <c r="AJ45" s="28">
        <f t="shared" si="58"/>
        <v>0.91997971593239614</v>
      </c>
      <c r="AK45" s="402">
        <f t="shared" si="59"/>
        <v>1.0649415321826392</v>
      </c>
      <c r="AL45" s="28">
        <f t="shared" si="60"/>
        <v>2.1519938520728137</v>
      </c>
      <c r="AM45" s="28">
        <f t="shared" si="61"/>
        <v>2.2587449401287572</v>
      </c>
      <c r="AN45" s="402">
        <f t="shared" si="62"/>
        <v>2.2294696155367055</v>
      </c>
      <c r="AO45" s="384">
        <f t="shared" si="63"/>
        <v>0.37334127774096226</v>
      </c>
      <c r="AP45" s="385">
        <f t="shared" si="64"/>
        <v>1.4552116758786657</v>
      </c>
      <c r="AQ45" s="386">
        <f t="shared" si="65"/>
        <v>1.0935136325910031</v>
      </c>
    </row>
    <row r="46" spans="1:43" ht="19.5" customHeight="1">
      <c r="A46" s="8" t="s">
        <v>174</v>
      </c>
      <c r="B46" s="19">
        <v>6347.98</v>
      </c>
      <c r="C46" s="371">
        <v>19570.070000000003</v>
      </c>
      <c r="D46" s="375">
        <v>25918.050000000003</v>
      </c>
      <c r="E46" s="19">
        <v>7634.86</v>
      </c>
      <c r="F46" s="369">
        <v>16034.910000000005</v>
      </c>
      <c r="G46" s="377">
        <v>23669.770000000004</v>
      </c>
      <c r="H46" s="345">
        <f t="shared" si="66"/>
        <v>2.6232768368305917E-2</v>
      </c>
      <c r="I46" s="323">
        <f t="shared" si="67"/>
        <v>4.5363394375121491E-2</v>
      </c>
      <c r="J46" s="399">
        <f t="shared" si="68"/>
        <v>3.8488725110738031E-2</v>
      </c>
      <c r="K46" s="323">
        <f t="shared" si="69"/>
        <v>3.6020910533787774E-2</v>
      </c>
      <c r="L46" s="323">
        <f t="shared" si="70"/>
        <v>5.2028423934844685E-2</v>
      </c>
      <c r="M46" s="399">
        <f t="shared" si="71"/>
        <v>4.5505528850516494E-2</v>
      </c>
      <c r="N46" s="394">
        <f t="shared" si="51"/>
        <v>0.20272275590030217</v>
      </c>
      <c r="O46" s="395">
        <f t="shared" si="52"/>
        <v>-0.1806411525354788</v>
      </c>
      <c r="P46" s="386">
        <f t="shared" si="53"/>
        <v>-8.6745723540158248E-2</v>
      </c>
      <c r="R46" s="401">
        <v>1624.9669999999999</v>
      </c>
      <c r="S46" s="369">
        <v>5076.4340000000002</v>
      </c>
      <c r="T46" s="374">
        <v>6701.4009999999998</v>
      </c>
      <c r="U46" s="19">
        <v>1655.5470000000003</v>
      </c>
      <c r="V46" s="119">
        <v>4193.2669999999989</v>
      </c>
      <c r="W46" s="375">
        <v>5848.8139999999994</v>
      </c>
      <c r="X46" s="345">
        <f t="shared" si="72"/>
        <v>3.2232837609332522E-2</v>
      </c>
      <c r="Y46" s="323">
        <f t="shared" si="73"/>
        <v>6.3081263218315309E-2</v>
      </c>
      <c r="Z46" s="399">
        <f t="shared" si="74"/>
        <v>5.119953930659267E-2</v>
      </c>
      <c r="AA46" s="323">
        <f t="shared" si="75"/>
        <v>3.538972774496623E-2</v>
      </c>
      <c r="AB46" s="323">
        <f t="shared" si="76"/>
        <v>6.0209731329207802E-2</v>
      </c>
      <c r="AC46" s="399">
        <f t="shared" si="77"/>
        <v>5.0236848635117445E-2</v>
      </c>
      <c r="AE46" s="394">
        <f t="shared" si="54"/>
        <v>1.8818843705749339E-2</v>
      </c>
      <c r="AF46" s="395">
        <f t="shared" si="55"/>
        <v>-0.17397389584893672</v>
      </c>
      <c r="AG46" s="386">
        <f t="shared" si="56"/>
        <v>-0.12722518768836552</v>
      </c>
      <c r="AI46" s="27">
        <f t="shared" si="57"/>
        <v>2.5598174537411902</v>
      </c>
      <c r="AJ46" s="28">
        <f t="shared" si="58"/>
        <v>2.5939784579206919</v>
      </c>
      <c r="AK46" s="402">
        <f t="shared" si="59"/>
        <v>2.5856115718582218</v>
      </c>
      <c r="AL46" s="28">
        <f t="shared" si="60"/>
        <v>2.1684051835921032</v>
      </c>
      <c r="AM46" s="28">
        <f t="shared" si="61"/>
        <v>2.6150860840503611</v>
      </c>
      <c r="AN46" s="402">
        <f t="shared" si="62"/>
        <v>2.4710058441632508</v>
      </c>
      <c r="AO46" s="384">
        <f t="shared" si="63"/>
        <v>-0.15290632133827955</v>
      </c>
      <c r="AP46" s="385">
        <f t="shared" si="64"/>
        <v>8.1371632309502218E-3</v>
      </c>
      <c r="AQ46" s="386">
        <f t="shared" si="65"/>
        <v>-4.4324417844636428E-2</v>
      </c>
    </row>
    <row r="47" spans="1:43" ht="19.5" customHeight="1">
      <c r="A47" s="8" t="s">
        <v>183</v>
      </c>
      <c r="B47" s="19">
        <v>6018.829999999999</v>
      </c>
      <c r="C47" s="371">
        <v>21350.340000000007</v>
      </c>
      <c r="D47" s="375">
        <v>27369.170000000006</v>
      </c>
      <c r="E47" s="19">
        <v>5136.6400000000021</v>
      </c>
      <c r="F47" s="369">
        <v>20513.349999999999</v>
      </c>
      <c r="G47" s="377">
        <v>25649.99</v>
      </c>
      <c r="H47" s="345">
        <f t="shared" si="66"/>
        <v>2.4872569421802004E-2</v>
      </c>
      <c r="I47" s="323">
        <f t="shared" si="67"/>
        <v>4.9490057698461556E-2</v>
      </c>
      <c r="J47" s="399">
        <f t="shared" si="68"/>
        <v>4.0643661874217321E-2</v>
      </c>
      <c r="K47" s="323">
        <f t="shared" si="69"/>
        <v>2.4234426025398728E-2</v>
      </c>
      <c r="L47" s="323">
        <f t="shared" si="70"/>
        <v>6.6559604645354778E-2</v>
      </c>
      <c r="M47" s="399">
        <f t="shared" si="71"/>
        <v>4.9312534932129018E-2</v>
      </c>
      <c r="N47" s="394">
        <f t="shared" si="51"/>
        <v>-0.14657167589049649</v>
      </c>
      <c r="O47" s="395">
        <f t="shared" si="52"/>
        <v>-3.9202654383958688E-2</v>
      </c>
      <c r="P47" s="386">
        <f t="shared" si="53"/>
        <v>-6.2814473365469387E-2</v>
      </c>
      <c r="R47" s="401">
        <v>1180.6569999999999</v>
      </c>
      <c r="S47" s="369">
        <v>4647.3370000000004</v>
      </c>
      <c r="T47" s="374">
        <v>5827.9940000000006</v>
      </c>
      <c r="U47" s="19">
        <v>990.6909999999998</v>
      </c>
      <c r="V47" s="119">
        <v>4124.4960000000001</v>
      </c>
      <c r="W47" s="375">
        <v>5115.1869999999999</v>
      </c>
      <c r="X47" s="345">
        <f t="shared" si="72"/>
        <v>2.3419506582793192E-2</v>
      </c>
      <c r="Y47" s="323">
        <f t="shared" si="73"/>
        <v>5.7749177584346778E-2</v>
      </c>
      <c r="Z47" s="399">
        <f t="shared" si="74"/>
        <v>4.4526600912493712E-2</v>
      </c>
      <c r="AA47" s="323">
        <f t="shared" si="75"/>
        <v>2.1177462656987889E-2</v>
      </c>
      <c r="AB47" s="323">
        <f t="shared" si="76"/>
        <v>5.9222271328868953E-2</v>
      </c>
      <c r="AC47" s="399">
        <f t="shared" si="77"/>
        <v>4.3935552585416551E-2</v>
      </c>
      <c r="AE47" s="394">
        <f t="shared" si="54"/>
        <v>-0.16089855055278554</v>
      </c>
      <c r="AF47" s="395">
        <f t="shared" si="55"/>
        <v>-0.1125033540713747</v>
      </c>
      <c r="AG47" s="386">
        <f t="shared" si="56"/>
        <v>-0.12230743545720889</v>
      </c>
      <c r="AI47" s="27">
        <f t="shared" si="57"/>
        <v>1.9616054947556254</v>
      </c>
      <c r="AJ47" s="28">
        <f t="shared" si="58"/>
        <v>2.176703977547898</v>
      </c>
      <c r="AK47" s="402">
        <f t="shared" si="59"/>
        <v>2.129401074274448</v>
      </c>
      <c r="AL47" s="28">
        <f t="shared" si="60"/>
        <v>1.9286751650884613</v>
      </c>
      <c r="AM47" s="28">
        <f t="shared" si="61"/>
        <v>2.0106399003575723</v>
      </c>
      <c r="AN47" s="402">
        <f t="shared" si="62"/>
        <v>1.9942257287429741</v>
      </c>
      <c r="AO47" s="384">
        <f t="shared" si="63"/>
        <v>-1.6787437512386538E-2</v>
      </c>
      <c r="AP47" s="385">
        <f t="shared" si="64"/>
        <v>-7.6291530177383285E-2</v>
      </c>
      <c r="AQ47" s="386">
        <f t="shared" si="65"/>
        <v>-6.3480453337111373E-2</v>
      </c>
    </row>
    <row r="48" spans="1:43" ht="19.5" customHeight="1">
      <c r="A48" s="8" t="s">
        <v>182</v>
      </c>
      <c r="B48" s="19">
        <v>4006.6899999999991</v>
      </c>
      <c r="C48" s="371">
        <v>18199.400000000001</v>
      </c>
      <c r="D48" s="375">
        <v>22206.09</v>
      </c>
      <c r="E48" s="19">
        <v>4404.5499999999993</v>
      </c>
      <c r="F48" s="369">
        <v>13894.559999999998</v>
      </c>
      <c r="G48" s="377">
        <v>18299.109999999997</v>
      </c>
      <c r="H48" s="345">
        <f t="shared" si="66"/>
        <v>1.6557482962077326E-2</v>
      </c>
      <c r="I48" s="323">
        <f t="shared" si="67"/>
        <v>4.2186183268153155E-2</v>
      </c>
      <c r="J48" s="399">
        <f t="shared" si="68"/>
        <v>3.2976404235438572E-2</v>
      </c>
      <c r="K48" s="323">
        <f t="shared" si="69"/>
        <v>2.0780459823964675E-2</v>
      </c>
      <c r="L48" s="323">
        <f t="shared" si="70"/>
        <v>4.5083636769282474E-2</v>
      </c>
      <c r="M48" s="399">
        <f t="shared" si="71"/>
        <v>3.5180345142507709E-2</v>
      </c>
      <c r="N48" s="394">
        <f t="shared" si="51"/>
        <v>9.9298922552031779E-2</v>
      </c>
      <c r="O48" s="395">
        <f t="shared" si="52"/>
        <v>-0.23653746826818486</v>
      </c>
      <c r="P48" s="386">
        <f t="shared" si="53"/>
        <v>-0.17594182496783553</v>
      </c>
      <c r="R48" s="401">
        <v>1023.5050000000001</v>
      </c>
      <c r="S48" s="369">
        <v>4022.8719999999994</v>
      </c>
      <c r="T48" s="374">
        <v>5046.3769999999995</v>
      </c>
      <c r="U48" s="19">
        <v>1036.4390000000001</v>
      </c>
      <c r="V48" s="119">
        <v>3452.1659999999997</v>
      </c>
      <c r="W48" s="375">
        <v>4488.6049999999996</v>
      </c>
      <c r="X48" s="345">
        <f t="shared" si="72"/>
        <v>2.030224026539609E-2</v>
      </c>
      <c r="Y48" s="323">
        <f t="shared" si="73"/>
        <v>4.9989391672498946E-2</v>
      </c>
      <c r="Z48" s="399">
        <f t="shared" si="74"/>
        <v>3.8554949564633602E-2</v>
      </c>
      <c r="AA48" s="323">
        <f t="shared" si="75"/>
        <v>2.21553927700422E-2</v>
      </c>
      <c r="AB48" s="323">
        <f t="shared" si="76"/>
        <v>4.9568507649006374E-2</v>
      </c>
      <c r="AC48" s="399">
        <f t="shared" si="77"/>
        <v>3.8553691392448339E-2</v>
      </c>
      <c r="AE48" s="394">
        <f t="shared" si="54"/>
        <v>1.2636968065617626E-2</v>
      </c>
      <c r="AF48" s="395">
        <f t="shared" si="55"/>
        <v>-0.14186531413378298</v>
      </c>
      <c r="AG48" s="386">
        <f t="shared" si="56"/>
        <v>-0.11052919748167844</v>
      </c>
      <c r="AI48" s="27">
        <f t="shared" si="57"/>
        <v>2.5544901152821913</v>
      </c>
      <c r="AJ48" s="28">
        <f t="shared" si="58"/>
        <v>2.210442102486895</v>
      </c>
      <c r="AK48" s="402">
        <f t="shared" si="59"/>
        <v>2.2725193854478656</v>
      </c>
      <c r="AL48" s="28">
        <f t="shared" si="60"/>
        <v>2.3531098523118144</v>
      </c>
      <c r="AM48" s="28">
        <f t="shared" si="61"/>
        <v>2.4845450305731163</v>
      </c>
      <c r="AN48" s="402">
        <f t="shared" si="62"/>
        <v>2.4529089119634779</v>
      </c>
      <c r="AO48" s="384">
        <f t="shared" si="63"/>
        <v>-7.8833839193827027E-2</v>
      </c>
      <c r="AP48" s="385">
        <f t="shared" si="64"/>
        <v>0.12400366776304034</v>
      </c>
      <c r="AQ48" s="386">
        <f t="shared" si="65"/>
        <v>7.9378652464195107E-2</v>
      </c>
    </row>
    <row r="49" spans="1:43" ht="19.5" customHeight="1">
      <c r="A49" s="8" t="s">
        <v>203</v>
      </c>
      <c r="B49" s="19">
        <v>1556.0200000000002</v>
      </c>
      <c r="C49" s="371">
        <v>9327.3599999999988</v>
      </c>
      <c r="D49" s="375">
        <v>10883.38</v>
      </c>
      <c r="E49" s="19">
        <v>1574.48</v>
      </c>
      <c r="F49" s="369">
        <v>9368.77</v>
      </c>
      <c r="G49" s="377">
        <v>10943.25</v>
      </c>
      <c r="H49" s="345">
        <f t="shared" si="66"/>
        <v>6.4301891682789457E-3</v>
      </c>
      <c r="I49" s="323">
        <f t="shared" si="67"/>
        <v>2.1620807189689818E-2</v>
      </c>
      <c r="J49" s="399">
        <f t="shared" si="68"/>
        <v>1.6161996025769839E-2</v>
      </c>
      <c r="K49" s="323">
        <f t="shared" si="69"/>
        <v>7.4283226172108174E-3</v>
      </c>
      <c r="L49" s="323">
        <f t="shared" si="70"/>
        <v>3.0398819657114051E-2</v>
      </c>
      <c r="M49" s="399">
        <f t="shared" si="71"/>
        <v>2.1038581219564641E-2</v>
      </c>
      <c r="N49" s="394">
        <f t="shared" si="51"/>
        <v>1.1863600724926291E-2</v>
      </c>
      <c r="O49" s="395">
        <f t="shared" si="52"/>
        <v>4.4396270756142872E-3</v>
      </c>
      <c r="P49" s="386">
        <f t="shared" si="53"/>
        <v>5.501048387541444E-3</v>
      </c>
      <c r="R49" s="401">
        <v>487.91399999999999</v>
      </c>
      <c r="S49" s="369">
        <v>2819.12</v>
      </c>
      <c r="T49" s="374">
        <v>3307.0339999999997</v>
      </c>
      <c r="U49" s="19">
        <v>481.83799999999991</v>
      </c>
      <c r="V49" s="119">
        <v>2896.3149999999991</v>
      </c>
      <c r="W49" s="375">
        <v>3378.1529999999989</v>
      </c>
      <c r="X49" s="345">
        <f t="shared" si="72"/>
        <v>9.6782597611642998E-3</v>
      </c>
      <c r="Y49" s="323">
        <f t="shared" si="73"/>
        <v>3.5031214975712682E-2</v>
      </c>
      <c r="Z49" s="399">
        <f t="shared" si="74"/>
        <v>2.5266152148071479E-2</v>
      </c>
      <c r="AA49" s="323">
        <f t="shared" si="75"/>
        <v>1.0299988847902859E-2</v>
      </c>
      <c r="AB49" s="323">
        <f t="shared" si="76"/>
        <v>4.1587227332472387E-2</v>
      </c>
      <c r="AC49" s="399">
        <f t="shared" si="77"/>
        <v>2.9015756173348627E-2</v>
      </c>
      <c r="AE49" s="394">
        <f t="shared" si="54"/>
        <v>-1.245301426071004E-2</v>
      </c>
      <c r="AF49" s="395">
        <f t="shared" si="55"/>
        <v>2.7382658418229538E-2</v>
      </c>
      <c r="AG49" s="386">
        <f t="shared" si="56"/>
        <v>2.1505373092625971E-2</v>
      </c>
      <c r="AI49" s="27">
        <f t="shared" si="57"/>
        <v>3.1356537833703935</v>
      </c>
      <c r="AJ49" s="28">
        <f t="shared" si="58"/>
        <v>3.0224200631261153</v>
      </c>
      <c r="AK49" s="402">
        <f t="shared" si="59"/>
        <v>3.0386093290871035</v>
      </c>
      <c r="AL49" s="28">
        <f t="shared" si="60"/>
        <v>3.0602992734109034</v>
      </c>
      <c r="AM49" s="28">
        <f t="shared" si="61"/>
        <v>3.0914570429202541</v>
      </c>
      <c r="AN49" s="402">
        <f t="shared" si="62"/>
        <v>3.086974162154752</v>
      </c>
      <c r="AO49" s="384">
        <f t="shared" si="63"/>
        <v>-2.4031514690532718E-2</v>
      </c>
      <c r="AP49" s="385">
        <f t="shared" si="64"/>
        <v>2.2841623054451692E-2</v>
      </c>
      <c r="AQ49" s="386">
        <f t="shared" si="65"/>
        <v>1.5916765806211375E-2</v>
      </c>
    </row>
    <row r="50" spans="1:43" ht="19.5" customHeight="1">
      <c r="A50" s="8" t="s">
        <v>179</v>
      </c>
      <c r="B50" s="19">
        <v>8921.18</v>
      </c>
      <c r="C50" s="371">
        <v>8390.68</v>
      </c>
      <c r="D50" s="375">
        <v>17311.86</v>
      </c>
      <c r="E50" s="19">
        <v>7661.88</v>
      </c>
      <c r="F50" s="369">
        <v>5900.81</v>
      </c>
      <c r="G50" s="377">
        <v>13562.69</v>
      </c>
      <c r="H50" s="345">
        <f t="shared" si="66"/>
        <v>3.6866412388187011E-2</v>
      </c>
      <c r="I50" s="323">
        <f t="shared" si="67"/>
        <v>1.9449584284340543E-2</v>
      </c>
      <c r="J50" s="399">
        <f t="shared" si="68"/>
        <v>2.5708393212281837E-2</v>
      </c>
      <c r="K50" s="323">
        <f t="shared" si="69"/>
        <v>3.6148389623466295E-2</v>
      </c>
      <c r="L50" s="323">
        <f t="shared" si="70"/>
        <v>1.9146340343598484E-2</v>
      </c>
      <c r="M50" s="399">
        <f t="shared" si="71"/>
        <v>2.6074498446145084E-2</v>
      </c>
      <c r="N50" s="394">
        <f t="shared" si="51"/>
        <v>-0.1411584566167256</v>
      </c>
      <c r="O50" s="395">
        <f t="shared" si="52"/>
        <v>-0.29674233792731936</v>
      </c>
      <c r="P50" s="386">
        <f t="shared" si="53"/>
        <v>-0.21656656188300968</v>
      </c>
      <c r="R50" s="401">
        <v>1530.0780000000007</v>
      </c>
      <c r="S50" s="369">
        <v>2064.7769999999996</v>
      </c>
      <c r="T50" s="374">
        <v>3594.8550000000005</v>
      </c>
      <c r="U50" s="19">
        <v>1641.7889999999998</v>
      </c>
      <c r="V50" s="119">
        <v>1444.4190000000003</v>
      </c>
      <c r="W50" s="375">
        <v>3086.2080000000001</v>
      </c>
      <c r="X50" s="345">
        <f t="shared" si="72"/>
        <v>3.0350619860964753E-2</v>
      </c>
      <c r="Y50" s="323">
        <f t="shared" si="73"/>
        <v>2.5657526804076129E-2</v>
      </c>
      <c r="Z50" s="399">
        <f t="shared" si="74"/>
        <v>2.7465140479431271E-2</v>
      </c>
      <c r="AA50" s="323">
        <f t="shared" si="75"/>
        <v>3.5095630462125417E-2</v>
      </c>
      <c r="AB50" s="323">
        <f t="shared" si="76"/>
        <v>2.0739933783563758E-2</v>
      </c>
      <c r="AC50" s="399">
        <f t="shared" si="77"/>
        <v>2.6508171426290625E-2</v>
      </c>
      <c r="AE50" s="394">
        <f t="shared" si="54"/>
        <v>7.3010003411590169E-2</v>
      </c>
      <c r="AF50" s="395">
        <f t="shared" si="55"/>
        <v>-0.30044794183584927</v>
      </c>
      <c r="AG50" s="386">
        <f t="shared" si="56"/>
        <v>-0.14149305048465108</v>
      </c>
      <c r="AI50" s="27">
        <f t="shared" si="57"/>
        <v>1.7151071943397627</v>
      </c>
      <c r="AJ50" s="28">
        <f t="shared" si="58"/>
        <v>2.4607981713043516</v>
      </c>
      <c r="AK50" s="402">
        <f t="shared" si="59"/>
        <v>2.0765273055581552</v>
      </c>
      <c r="AL50" s="28">
        <f t="shared" si="60"/>
        <v>2.1428017666682324</v>
      </c>
      <c r="AM50" s="28">
        <f t="shared" si="61"/>
        <v>2.4478317383545654</v>
      </c>
      <c r="AN50" s="402">
        <f t="shared" si="62"/>
        <v>2.2755131909672786</v>
      </c>
      <c r="AO50" s="384">
        <f t="shared" si="63"/>
        <v>0.24936900372172507</v>
      </c>
      <c r="AP50" s="385">
        <f t="shared" si="64"/>
        <v>-5.2691980597959365E-3</v>
      </c>
      <c r="AQ50" s="386">
        <f t="shared" si="65"/>
        <v>9.5826279229031072E-2</v>
      </c>
    </row>
    <row r="51" spans="1:43" ht="19.5" customHeight="1">
      <c r="A51" s="8" t="s">
        <v>186</v>
      </c>
      <c r="B51" s="19">
        <v>2546.4400000000005</v>
      </c>
      <c r="C51" s="371">
        <v>5921.2699999999986</v>
      </c>
      <c r="D51" s="375">
        <v>8467.7099999999991</v>
      </c>
      <c r="E51" s="19">
        <v>1434.6000000000004</v>
      </c>
      <c r="F51" s="369">
        <v>6282.08</v>
      </c>
      <c r="G51" s="377">
        <v>7716.68</v>
      </c>
      <c r="H51" s="345">
        <f t="shared" si="66"/>
        <v>1.0523059411622113E-2</v>
      </c>
      <c r="I51" s="323">
        <f t="shared" si="67"/>
        <v>1.3725495422937961E-2</v>
      </c>
      <c r="J51" s="399">
        <f t="shared" si="68"/>
        <v>1.257468684979956E-2</v>
      </c>
      <c r="K51" s="323">
        <f t="shared" si="69"/>
        <v>6.768375353545705E-3</v>
      </c>
      <c r="L51" s="323">
        <f t="shared" si="70"/>
        <v>2.0383445958387605E-2</v>
      </c>
      <c r="M51" s="399">
        <f t="shared" si="71"/>
        <v>1.483544640992302E-2</v>
      </c>
      <c r="N51" s="394">
        <f t="shared" si="51"/>
        <v>-0.43662524936774472</v>
      </c>
      <c r="O51" s="395">
        <f t="shared" si="52"/>
        <v>6.0934563024486535E-2</v>
      </c>
      <c r="P51" s="386">
        <f t="shared" si="53"/>
        <v>-8.8693401167493802E-2</v>
      </c>
      <c r="R51" s="401">
        <v>721.37899999999991</v>
      </c>
      <c r="S51" s="369">
        <v>1890.6319999999998</v>
      </c>
      <c r="T51" s="374">
        <v>2612.0109999999995</v>
      </c>
      <c r="U51" s="19">
        <v>536.91300000000001</v>
      </c>
      <c r="V51" s="119">
        <v>1902.395</v>
      </c>
      <c r="W51" s="375">
        <v>2439.308</v>
      </c>
      <c r="X51" s="345">
        <f t="shared" si="72"/>
        <v>1.4309270380126294E-2</v>
      </c>
      <c r="Y51" s="323">
        <f t="shared" si="73"/>
        <v>2.3493549771546305E-2</v>
      </c>
      <c r="Z51" s="399">
        <f t="shared" si="74"/>
        <v>1.9956089758507572E-2</v>
      </c>
      <c r="AA51" s="323">
        <f t="shared" si="75"/>
        <v>1.1477297166877806E-2</v>
      </c>
      <c r="AB51" s="323">
        <f t="shared" si="76"/>
        <v>2.7315859407957638E-2</v>
      </c>
      <c r="AC51" s="399">
        <f t="shared" si="77"/>
        <v>2.0951794119360111E-2</v>
      </c>
      <c r="AE51" s="394">
        <f t="shared" si="54"/>
        <v>-0.25571301632013121</v>
      </c>
      <c r="AF51" s="395">
        <f t="shared" si="55"/>
        <v>6.2217290302925944E-3</v>
      </c>
      <c r="AG51" s="386">
        <f t="shared" si="56"/>
        <v>-6.6118787401737419E-2</v>
      </c>
      <c r="AI51" s="27">
        <f t="shared" si="57"/>
        <v>2.832892194593235</v>
      </c>
      <c r="AJ51" s="28">
        <f t="shared" si="58"/>
        <v>3.1929501610296445</v>
      </c>
      <c r="AK51" s="402">
        <f t="shared" si="59"/>
        <v>3.0846722431448406</v>
      </c>
      <c r="AL51" s="28">
        <f t="shared" si="60"/>
        <v>3.7425972396486817</v>
      </c>
      <c r="AM51" s="28">
        <f t="shared" si="61"/>
        <v>3.0282884012938389</v>
      </c>
      <c r="AN51" s="402">
        <f t="shared" si="62"/>
        <v>3.1610848188599237</v>
      </c>
      <c r="AO51" s="384">
        <f t="shared" si="63"/>
        <v>0.32112236631936786</v>
      </c>
      <c r="AP51" s="385">
        <f t="shared" si="64"/>
        <v>-5.1570413389323423E-2</v>
      </c>
      <c r="AQ51" s="386">
        <f t="shared" si="65"/>
        <v>2.4771700100358163E-2</v>
      </c>
    </row>
    <row r="52" spans="1:43" ht="19.5" customHeight="1">
      <c r="A52" s="8" t="s">
        <v>206</v>
      </c>
      <c r="B52" s="19">
        <v>7019.91</v>
      </c>
      <c r="C52" s="371">
        <v>4447.3</v>
      </c>
      <c r="D52" s="375">
        <v>11467.21</v>
      </c>
      <c r="E52" s="19">
        <v>5139.4400000000005</v>
      </c>
      <c r="F52" s="369">
        <v>2147.6999999999998</v>
      </c>
      <c r="G52" s="377">
        <v>7287.14</v>
      </c>
      <c r="H52" s="345">
        <f t="shared" si="66"/>
        <v>2.9009491680243856E-2</v>
      </c>
      <c r="I52" s="323">
        <f t="shared" si="67"/>
        <v>1.0308835063159088E-2</v>
      </c>
      <c r="J52" s="399">
        <f t="shared" si="68"/>
        <v>1.7028993056078918E-2</v>
      </c>
      <c r="K52" s="323">
        <f t="shared" si="69"/>
        <v>2.4247636293759187E-2</v>
      </c>
      <c r="L52" s="323">
        <f t="shared" si="70"/>
        <v>6.9686356883116828E-3</v>
      </c>
      <c r="M52" s="399">
        <f t="shared" si="71"/>
        <v>1.4009648573169605E-2</v>
      </c>
      <c r="N52" s="394">
        <f t="shared" si="51"/>
        <v>-0.2678766536892922</v>
      </c>
      <c r="O52" s="395">
        <f t="shared" si="52"/>
        <v>-0.51707777752793838</v>
      </c>
      <c r="P52" s="386">
        <f t="shared" si="53"/>
        <v>-0.36452371588206711</v>
      </c>
      <c r="R52" s="401">
        <v>1592.8870000000002</v>
      </c>
      <c r="S52" s="369">
        <v>1148.8970000000004</v>
      </c>
      <c r="T52" s="374">
        <v>2741.7840000000006</v>
      </c>
      <c r="U52" s="19">
        <v>1160.9849999999997</v>
      </c>
      <c r="V52" s="119">
        <v>565.08799999999985</v>
      </c>
      <c r="W52" s="375">
        <v>1726.0729999999994</v>
      </c>
      <c r="X52" s="345">
        <f t="shared" si="72"/>
        <v>3.1596498883372313E-2</v>
      </c>
      <c r="Y52" s="323">
        <f t="shared" si="73"/>
        <v>1.4276532319288073E-2</v>
      </c>
      <c r="Z52" s="399">
        <f t="shared" si="74"/>
        <v>2.094757166123724E-2</v>
      </c>
      <c r="AA52" s="323">
        <f t="shared" si="75"/>
        <v>2.4817744869816201E-2</v>
      </c>
      <c r="AB52" s="323">
        <f t="shared" si="76"/>
        <v>8.1139113386672918E-3</v>
      </c>
      <c r="AC52" s="399">
        <f t="shared" si="77"/>
        <v>1.4825649787147113E-2</v>
      </c>
      <c r="AE52" s="394">
        <f t="shared" si="54"/>
        <v>-0.27114415523511742</v>
      </c>
      <c r="AF52" s="395">
        <f t="shared" si="55"/>
        <v>-0.50814737961714618</v>
      </c>
      <c r="AG52" s="386">
        <f t="shared" si="56"/>
        <v>-0.37045624308844205</v>
      </c>
      <c r="AI52" s="27">
        <f t="shared" si="57"/>
        <v>2.2690988915812311</v>
      </c>
      <c r="AJ52" s="28">
        <f t="shared" si="58"/>
        <v>2.5833584422008866</v>
      </c>
      <c r="AK52" s="402">
        <f t="shared" si="59"/>
        <v>2.3909774042683449</v>
      </c>
      <c r="AL52" s="28">
        <f t="shared" si="60"/>
        <v>2.2589717945924064</v>
      </c>
      <c r="AM52" s="28">
        <f t="shared" si="61"/>
        <v>2.6311309773245792</v>
      </c>
      <c r="AN52" s="402">
        <f t="shared" si="62"/>
        <v>2.3686562903965056</v>
      </c>
      <c r="AO52" s="384">
        <f>(AL52-AI52)/AI52</f>
        <v>-4.463047876140663E-3</v>
      </c>
      <c r="AP52" s="385">
        <f>(AM52-AJ52)/AJ52</f>
        <v>1.8492414503266882E-2</v>
      </c>
      <c r="AQ52" s="386">
        <f>(AN52-AK52)/AK52</f>
        <v>-9.3355603578653377E-3</v>
      </c>
    </row>
    <row r="53" spans="1:43" ht="19.5" customHeight="1">
      <c r="A53" s="8" t="s">
        <v>207</v>
      </c>
      <c r="B53" s="19">
        <v>1197.9700000000003</v>
      </c>
      <c r="C53" s="371">
        <v>7625.5200000000032</v>
      </c>
      <c r="D53" s="375">
        <v>8823.4900000000034</v>
      </c>
      <c r="E53" s="19">
        <v>766.65</v>
      </c>
      <c r="F53" s="369">
        <v>4545.6299999999992</v>
      </c>
      <c r="G53" s="377">
        <v>5312.2799999999988</v>
      </c>
      <c r="H53" s="345">
        <f t="shared" si="66"/>
        <v>4.9505621508226941E-3</v>
      </c>
      <c r="I53" s="323">
        <f t="shared" si="67"/>
        <v>1.7675944494596928E-2</v>
      </c>
      <c r="J53" s="399">
        <f t="shared" si="68"/>
        <v>1.3103025927002456E-2</v>
      </c>
      <c r="K53" s="323">
        <f t="shared" si="69"/>
        <v>3.6170186566261068E-3</v>
      </c>
      <c r="L53" s="323">
        <f t="shared" si="70"/>
        <v>1.4749191900107199E-2</v>
      </c>
      <c r="M53" s="399">
        <f t="shared" si="71"/>
        <v>1.0212947181236729E-2</v>
      </c>
      <c r="N53" s="394">
        <f t="shared" si="51"/>
        <v>-0.36004240506857449</v>
      </c>
      <c r="O53" s="395">
        <f t="shared" si="52"/>
        <v>-0.40389245585874833</v>
      </c>
      <c r="P53" s="386">
        <f t="shared" si="53"/>
        <v>-0.39793891079380189</v>
      </c>
      <c r="R53" s="401">
        <v>364.90199999999993</v>
      </c>
      <c r="S53" s="369">
        <v>2452.1150000000002</v>
      </c>
      <c r="T53" s="374">
        <v>2817.0170000000003</v>
      </c>
      <c r="U53" s="19">
        <v>235.57399999999998</v>
      </c>
      <c r="V53" s="119">
        <v>1445.9559999999994</v>
      </c>
      <c r="W53" s="375">
        <v>1681.5299999999995</v>
      </c>
      <c r="X53" s="345">
        <f t="shared" si="72"/>
        <v>7.2381943198358209E-3</v>
      </c>
      <c r="Y53" s="323">
        <f t="shared" si="73"/>
        <v>3.0470702811575854E-2</v>
      </c>
      <c r="Z53" s="399">
        <f t="shared" si="74"/>
        <v>2.1522361162813534E-2</v>
      </c>
      <c r="AA53" s="323">
        <f t="shared" si="75"/>
        <v>5.0357372661680236E-3</v>
      </c>
      <c r="AB53" s="323">
        <f t="shared" si="76"/>
        <v>2.0762003057247722E-2</v>
      </c>
      <c r="AC53" s="399">
        <f t="shared" si="77"/>
        <v>1.4443059410918013E-2</v>
      </c>
      <c r="AE53" s="394">
        <f t="shared" si="54"/>
        <v>-0.35441844659662036</v>
      </c>
      <c r="AF53" s="395">
        <f t="shared" si="55"/>
        <v>-0.41032292531141512</v>
      </c>
      <c r="AG53" s="386">
        <f t="shared" si="56"/>
        <v>-0.40308134455702632</v>
      </c>
      <c r="AI53" s="27">
        <f t="shared" si="57"/>
        <v>3.0460028214396004</v>
      </c>
      <c r="AJ53" s="28">
        <f t="shared" si="58"/>
        <v>3.2156692264920936</v>
      </c>
      <c r="AK53" s="402">
        <f t="shared" si="59"/>
        <v>3.1926335270964201</v>
      </c>
      <c r="AL53" s="28">
        <f t="shared" si="60"/>
        <v>3.0727711471988521</v>
      </c>
      <c r="AM53" s="28">
        <f t="shared" si="61"/>
        <v>3.1809804141560125</v>
      </c>
      <c r="AN53" s="402">
        <f t="shared" si="62"/>
        <v>3.165364024486661</v>
      </c>
      <c r="AO53" s="384">
        <f t="shared" ref="AO53:AO63" si="78">(AL53-AI53)/AI53</f>
        <v>8.7880173881784082E-3</v>
      </c>
      <c r="AP53" s="385">
        <f t="shared" ref="AP53:AP63" si="79">(AM53-AJ53)/AJ53</f>
        <v>-1.0787431757688095E-2</v>
      </c>
      <c r="AQ53" s="386">
        <f t="shared" ref="AQ53:AQ63" si="80">(AN53-AK53)/AK53</f>
        <v>-8.5413820215562656E-3</v>
      </c>
    </row>
    <row r="54" spans="1:43" ht="19.5" customHeight="1">
      <c r="A54" s="8" t="s">
        <v>210</v>
      </c>
      <c r="B54" s="19">
        <v>926.25</v>
      </c>
      <c r="C54" s="371">
        <v>667.03</v>
      </c>
      <c r="D54" s="375">
        <v>1593.28</v>
      </c>
      <c r="E54" s="19">
        <v>1937.2599999999998</v>
      </c>
      <c r="F54" s="369">
        <v>768.35</v>
      </c>
      <c r="G54" s="377">
        <v>2705.6099999999997</v>
      </c>
      <c r="H54" s="345">
        <f t="shared" si="66"/>
        <v>3.8276903363185389E-3</v>
      </c>
      <c r="I54" s="323">
        <f t="shared" si="67"/>
        <v>1.5461745895664798E-3</v>
      </c>
      <c r="J54" s="399">
        <f t="shared" si="68"/>
        <v>2.3660466718922408E-3</v>
      </c>
      <c r="K54" s="323">
        <f t="shared" si="69"/>
        <v>9.1399016014289333E-3</v>
      </c>
      <c r="L54" s="323">
        <f t="shared" si="70"/>
        <v>2.4930629189897479E-3</v>
      </c>
      <c r="M54" s="399">
        <f t="shared" si="71"/>
        <v>5.201580493314718E-3</v>
      </c>
      <c r="N54" s="394">
        <f t="shared" si="51"/>
        <v>1.0915087719298242</v>
      </c>
      <c r="O54" s="395">
        <f t="shared" si="52"/>
        <v>0.15189721601727066</v>
      </c>
      <c r="P54" s="386">
        <f t="shared" si="53"/>
        <v>0.69813843141192988</v>
      </c>
      <c r="R54" s="401">
        <v>231.791</v>
      </c>
      <c r="S54" s="369">
        <v>208.5</v>
      </c>
      <c r="T54" s="374">
        <v>440.291</v>
      </c>
      <c r="U54" s="19">
        <v>458.74700000000007</v>
      </c>
      <c r="V54" s="119">
        <v>245.95999999999995</v>
      </c>
      <c r="W54" s="375">
        <v>704.70699999999999</v>
      </c>
      <c r="X54" s="345">
        <f t="shared" si="72"/>
        <v>4.5978051630001073E-3</v>
      </c>
      <c r="Y54" s="323">
        <f t="shared" si="73"/>
        <v>2.5908823755058652E-3</v>
      </c>
      <c r="Z54" s="399">
        <f t="shared" si="74"/>
        <v>3.3638781444117419E-3</v>
      </c>
      <c r="AA54" s="323">
        <f t="shared" si="75"/>
        <v>9.8063851004048953E-3</v>
      </c>
      <c r="AB54" s="323">
        <f t="shared" si="76"/>
        <v>3.5316581361816341E-3</v>
      </c>
      <c r="AC54" s="399">
        <f t="shared" si="77"/>
        <v>6.0528953205056125E-3</v>
      </c>
      <c r="AE54" s="394">
        <f t="shared" si="54"/>
        <v>0.97914069139871729</v>
      </c>
      <c r="AF54" s="395">
        <f t="shared" si="55"/>
        <v>0.17966426858513165</v>
      </c>
      <c r="AG54" s="386">
        <f t="shared" si="56"/>
        <v>0.60054827375531183</v>
      </c>
      <c r="AI54" s="27">
        <f t="shared" si="57"/>
        <v>2.5024669365721994</v>
      </c>
      <c r="AJ54" s="28">
        <f t="shared" si="58"/>
        <v>3.1257964409396881</v>
      </c>
      <c r="AK54" s="402">
        <f t="shared" si="59"/>
        <v>2.763425135569392</v>
      </c>
      <c r="AL54" s="28">
        <f t="shared" si="60"/>
        <v>2.3680197805147483</v>
      </c>
      <c r="AM54" s="28">
        <f t="shared" si="61"/>
        <v>3.2011453113815316</v>
      </c>
      <c r="AN54" s="402">
        <f t="shared" si="62"/>
        <v>2.6046141165947794</v>
      </c>
      <c r="AO54" s="384">
        <f t="shared" si="78"/>
        <v>-5.3725847120127249E-2</v>
      </c>
      <c r="AP54" s="385">
        <f t="shared" si="79"/>
        <v>2.4105494988404242E-2</v>
      </c>
      <c r="AQ54" s="386">
        <f t="shared" si="80"/>
        <v>-5.7468905862684154E-2</v>
      </c>
    </row>
    <row r="55" spans="1:43" ht="19.5" customHeight="1">
      <c r="A55" s="8" t="s">
        <v>211</v>
      </c>
      <c r="B55" s="19">
        <v>1816.39</v>
      </c>
      <c r="C55" s="371">
        <v>1677.1799999999998</v>
      </c>
      <c r="D55" s="375">
        <v>3493.5699999999997</v>
      </c>
      <c r="E55" s="19">
        <v>1486.24</v>
      </c>
      <c r="F55" s="369">
        <v>1162.5599999999995</v>
      </c>
      <c r="G55" s="377">
        <v>2648.7999999999993</v>
      </c>
      <c r="H55" s="345">
        <f t="shared" si="66"/>
        <v>7.5061575708346888E-3</v>
      </c>
      <c r="I55" s="323">
        <f t="shared" si="67"/>
        <v>3.8877008502302872E-3</v>
      </c>
      <c r="J55" s="399">
        <f t="shared" si="68"/>
        <v>5.1880081790536339E-3</v>
      </c>
      <c r="K55" s="323">
        <f t="shared" si="69"/>
        <v>7.0120104457366272E-3</v>
      </c>
      <c r="L55" s="323">
        <f t="shared" si="70"/>
        <v>3.77215491260587E-3</v>
      </c>
      <c r="M55" s="399">
        <f t="shared" si="71"/>
        <v>5.092362317810779E-3</v>
      </c>
      <c r="N55" s="394">
        <f t="shared" si="51"/>
        <v>-0.18176162608250435</v>
      </c>
      <c r="O55" s="395">
        <f t="shared" si="52"/>
        <v>-0.30683647551246757</v>
      </c>
      <c r="P55" s="386">
        <f t="shared" si="53"/>
        <v>-0.24180709131347031</v>
      </c>
      <c r="R55" s="401">
        <v>448.67599999999999</v>
      </c>
      <c r="S55" s="369">
        <v>371.15199999999993</v>
      </c>
      <c r="T55" s="374">
        <v>819.82799999999997</v>
      </c>
      <c r="U55" s="19">
        <v>385.53399999999999</v>
      </c>
      <c r="V55" s="119">
        <v>277.32400000000001</v>
      </c>
      <c r="W55" s="375">
        <v>662.85799999999995</v>
      </c>
      <c r="X55" s="345">
        <f t="shared" si="72"/>
        <v>8.8999349815749359E-3</v>
      </c>
      <c r="Y55" s="323">
        <f t="shared" si="73"/>
        <v>4.6120440068765116E-3</v>
      </c>
      <c r="Z55" s="399">
        <f t="shared" si="74"/>
        <v>6.2635881527825675E-3</v>
      </c>
      <c r="AA55" s="323">
        <f t="shared" si="75"/>
        <v>8.2413506209294014E-3</v>
      </c>
      <c r="AB55" s="323">
        <f t="shared" si="76"/>
        <v>3.9820034190861751E-3</v>
      </c>
      <c r="AC55" s="399">
        <f t="shared" si="77"/>
        <v>5.6934443483032081E-3</v>
      </c>
      <c r="AE55" s="394">
        <f t="shared" si="54"/>
        <v>-0.14072961335128242</v>
      </c>
      <c r="AF55" s="395">
        <f t="shared" si="55"/>
        <v>-0.25280208647669938</v>
      </c>
      <c r="AG55" s="386">
        <f t="shared" si="56"/>
        <v>-0.19146699063706049</v>
      </c>
      <c r="AI55" s="27">
        <f t="shared" si="57"/>
        <v>2.4701523351262669</v>
      </c>
      <c r="AJ55" s="28">
        <f t="shared" si="58"/>
        <v>2.2129526944037012</v>
      </c>
      <c r="AK55" s="402">
        <f t="shared" si="59"/>
        <v>2.3466768949813517</v>
      </c>
      <c r="AL55" s="28">
        <f t="shared" si="60"/>
        <v>2.5940224997308641</v>
      </c>
      <c r="AM55" s="28">
        <f t="shared" si="61"/>
        <v>2.3854596751995607</v>
      </c>
      <c r="AN55" s="402">
        <f t="shared" si="62"/>
        <v>2.5024841437632137</v>
      </c>
      <c r="AO55" s="384">
        <f t="shared" si="78"/>
        <v>5.0146771453374893E-2</v>
      </c>
      <c r="AP55" s="385">
        <f t="shared" si="79"/>
        <v>7.7953307014700074E-2</v>
      </c>
      <c r="AQ55" s="386">
        <f t="shared" si="80"/>
        <v>6.6394845031744421E-2</v>
      </c>
    </row>
    <row r="56" spans="1:43" ht="19.5" customHeight="1">
      <c r="A56" s="8" t="s">
        <v>208</v>
      </c>
      <c r="B56" s="19">
        <v>303.24999999999994</v>
      </c>
      <c r="C56" s="371">
        <v>607.95999999999992</v>
      </c>
      <c r="D56" s="375">
        <v>911.20999999999981</v>
      </c>
      <c r="E56" s="19">
        <v>566.03</v>
      </c>
      <c r="F56" s="369">
        <v>1030.3700000000001</v>
      </c>
      <c r="G56" s="377">
        <v>1596.4</v>
      </c>
      <c r="H56" s="345">
        <f t="shared" si="66"/>
        <v>1.2531682531590788E-3</v>
      </c>
      <c r="I56" s="323">
        <f t="shared" si="67"/>
        <v>1.4092504137337707E-3</v>
      </c>
      <c r="J56" s="399">
        <f t="shared" si="68"/>
        <v>1.3531616463489959E-3</v>
      </c>
      <c r="K56" s="323">
        <f t="shared" si="69"/>
        <v>2.6705029285985461E-3</v>
      </c>
      <c r="L56" s="323">
        <f t="shared" si="70"/>
        <v>3.3432384197819576E-3</v>
      </c>
      <c r="M56" s="399">
        <f t="shared" si="71"/>
        <v>3.0691057098131721E-3</v>
      </c>
      <c r="N56" s="394">
        <f t="shared" si="51"/>
        <v>0.86654575432811243</v>
      </c>
      <c r="O56" s="395">
        <f t="shared" si="52"/>
        <v>0.69479899993420657</v>
      </c>
      <c r="P56" s="386">
        <f t="shared" si="53"/>
        <v>0.75195619012082882</v>
      </c>
      <c r="R56" s="401">
        <v>110.57900000000001</v>
      </c>
      <c r="S56" s="369">
        <v>241.40399999999994</v>
      </c>
      <c r="T56" s="374">
        <v>351.98299999999995</v>
      </c>
      <c r="U56" s="19">
        <v>166.07499999999999</v>
      </c>
      <c r="V56" s="119">
        <v>364.33999999999992</v>
      </c>
      <c r="W56" s="375">
        <v>530.41499999999996</v>
      </c>
      <c r="X56" s="345">
        <f t="shared" si="72"/>
        <v>2.1934445130284991E-3</v>
      </c>
      <c r="Y56" s="323">
        <f t="shared" si="73"/>
        <v>2.9997571653554806E-3</v>
      </c>
      <c r="Z56" s="399">
        <f t="shared" si="74"/>
        <v>2.6891940123792628E-3</v>
      </c>
      <c r="AA56" s="323">
        <f t="shared" si="75"/>
        <v>3.5500949445985319E-3</v>
      </c>
      <c r="AB56" s="323">
        <f t="shared" si="76"/>
        <v>5.2314373285754449E-3</v>
      </c>
      <c r="AC56" s="399">
        <f t="shared" si="77"/>
        <v>4.5558600544992238E-3</v>
      </c>
      <c r="AE56" s="394">
        <f t="shared" si="54"/>
        <v>0.50186744318541476</v>
      </c>
      <c r="AF56" s="395">
        <f t="shared" si="55"/>
        <v>0.50925419628506574</v>
      </c>
      <c r="AG56" s="386">
        <f t="shared" si="56"/>
        <v>0.50693357349644741</v>
      </c>
      <c r="AI56" s="27">
        <f t="shared" si="57"/>
        <v>3.6464633140972804</v>
      </c>
      <c r="AJ56" s="28">
        <f t="shared" si="58"/>
        <v>3.9707217580103951</v>
      </c>
      <c r="AK56" s="402">
        <f t="shared" si="59"/>
        <v>3.8628087927042065</v>
      </c>
      <c r="AL56" s="28">
        <f t="shared" si="60"/>
        <v>2.9340317651007899</v>
      </c>
      <c r="AM56" s="28">
        <f t="shared" si="61"/>
        <v>3.5360113357337641</v>
      </c>
      <c r="AN56" s="402">
        <f t="shared" si="62"/>
        <v>3.3225695314457528</v>
      </c>
      <c r="AO56" s="384">
        <f t="shared" si="78"/>
        <v>-0.1953760363479374</v>
      </c>
      <c r="AP56" s="385">
        <f t="shared" si="79"/>
        <v>-0.10947894331796514</v>
      </c>
      <c r="AQ56" s="386">
        <f t="shared" si="80"/>
        <v>-0.1398565888839278</v>
      </c>
    </row>
    <row r="57" spans="1:43" ht="19.5" customHeight="1">
      <c r="A57" s="8" t="s">
        <v>209</v>
      </c>
      <c r="B57" s="19">
        <v>386.2</v>
      </c>
      <c r="C57" s="371">
        <v>613.88000000000011</v>
      </c>
      <c r="D57" s="375">
        <v>1000.0800000000002</v>
      </c>
      <c r="E57" s="19">
        <v>872.7</v>
      </c>
      <c r="F57" s="369">
        <v>512.18000000000006</v>
      </c>
      <c r="G57" s="377">
        <v>1384.88</v>
      </c>
      <c r="H57" s="345">
        <f t="shared" si="66"/>
        <v>1.5959557440067148E-3</v>
      </c>
      <c r="I57" s="323">
        <f t="shared" si="67"/>
        <v>1.4229729652985186E-3</v>
      </c>
      <c r="J57" s="399">
        <f t="shared" si="68"/>
        <v>1.4851350394318591E-3</v>
      </c>
      <c r="K57" s="323">
        <f t="shared" si="69"/>
        <v>4.1173575707788481E-3</v>
      </c>
      <c r="L57" s="323">
        <f t="shared" si="70"/>
        <v>1.6618688954879537E-3</v>
      </c>
      <c r="M57" s="399">
        <f t="shared" si="71"/>
        <v>2.6624549708131207E-3</v>
      </c>
      <c r="N57" s="394">
        <f t="shared" si="51"/>
        <v>1.2597099948213364</v>
      </c>
      <c r="O57" s="395">
        <f t="shared" si="52"/>
        <v>-0.16566755717729853</v>
      </c>
      <c r="P57" s="386">
        <f t="shared" si="53"/>
        <v>0.38476921846252288</v>
      </c>
      <c r="R57" s="401">
        <v>110.09500000000004</v>
      </c>
      <c r="S57" s="369">
        <v>183.11900000000003</v>
      </c>
      <c r="T57" s="374">
        <v>293.21400000000006</v>
      </c>
      <c r="U57" s="19">
        <v>217.81199999999998</v>
      </c>
      <c r="V57" s="119">
        <v>166.86999999999998</v>
      </c>
      <c r="W57" s="375">
        <v>384.68199999999996</v>
      </c>
      <c r="X57" s="345">
        <f t="shared" si="72"/>
        <v>2.1838438913525417E-3</v>
      </c>
      <c r="Y57" s="323">
        <f t="shared" si="73"/>
        <v>2.2754905981786982E-3</v>
      </c>
      <c r="Z57" s="399">
        <f t="shared" si="74"/>
        <v>2.2401915238684069E-3</v>
      </c>
      <c r="AA57" s="323">
        <f t="shared" si="75"/>
        <v>4.6560486531560764E-3</v>
      </c>
      <c r="AB57" s="323">
        <f t="shared" si="76"/>
        <v>2.3960310342520299E-3</v>
      </c>
      <c r="AC57" s="399">
        <f t="shared" si="77"/>
        <v>3.3041248031915956E-3</v>
      </c>
      <c r="AE57" s="394">
        <f t="shared" si="54"/>
        <v>0.97840047231935967</v>
      </c>
      <c r="AF57" s="395">
        <f t="shared" si="55"/>
        <v>-8.8734647961162136E-2</v>
      </c>
      <c r="AG57" s="386">
        <f t="shared" si="56"/>
        <v>0.31194963405567228</v>
      </c>
      <c r="AI57" s="27">
        <f t="shared" si="57"/>
        <v>2.8507250129466613</v>
      </c>
      <c r="AJ57" s="28">
        <f t="shared" si="58"/>
        <v>2.9829771290806018</v>
      </c>
      <c r="AK57" s="402">
        <f t="shared" si="59"/>
        <v>2.931905447564195</v>
      </c>
      <c r="AL57" s="28">
        <f t="shared" si="60"/>
        <v>2.4958404950154689</v>
      </c>
      <c r="AM57" s="28">
        <f t="shared" si="61"/>
        <v>3.2580342848217416</v>
      </c>
      <c r="AN57" s="402">
        <f t="shared" si="62"/>
        <v>2.7777280341979083</v>
      </c>
      <c r="AO57" s="384">
        <f t="shared" si="78"/>
        <v>-0.12448921461013344</v>
      </c>
      <c r="AP57" s="385">
        <f t="shared" si="79"/>
        <v>9.2208938868370269E-2</v>
      </c>
      <c r="AQ57" s="386">
        <f t="shared" si="80"/>
        <v>-5.2586079641270898E-2</v>
      </c>
    </row>
    <row r="58" spans="1:43" ht="19.5" customHeight="1">
      <c r="A58" s="8" t="s">
        <v>212</v>
      </c>
      <c r="B58" s="19">
        <v>3551.9</v>
      </c>
      <c r="C58" s="371">
        <v>1958.49</v>
      </c>
      <c r="D58" s="375">
        <v>5510.39</v>
      </c>
      <c r="E58" s="19">
        <v>714.18000000000018</v>
      </c>
      <c r="F58" s="369">
        <v>622.21000000000015</v>
      </c>
      <c r="G58" s="377">
        <v>1336.3900000000003</v>
      </c>
      <c r="H58" s="345">
        <f t="shared" si="66"/>
        <v>1.4678081841370923E-2</v>
      </c>
      <c r="I58" s="323">
        <f t="shared" si="67"/>
        <v>4.5397770293990605E-3</v>
      </c>
      <c r="J58" s="399">
        <f t="shared" si="68"/>
        <v>8.1830186284446455E-3</v>
      </c>
      <c r="K58" s="323">
        <f t="shared" si="69"/>
        <v>3.369467663456902E-3</v>
      </c>
      <c r="L58" s="323">
        <f t="shared" si="70"/>
        <v>2.0188829033963838E-3</v>
      </c>
      <c r="M58" s="399">
        <f t="shared" si="71"/>
        <v>2.5692321345134215E-3</v>
      </c>
      <c r="N58" s="394">
        <f t="shared" si="51"/>
        <v>-0.79893015006053092</v>
      </c>
      <c r="O58" s="395">
        <f t="shared" si="52"/>
        <v>-0.68230116058800394</v>
      </c>
      <c r="P58" s="386">
        <f t="shared" si="53"/>
        <v>-0.75747814582996842</v>
      </c>
      <c r="R58" s="401">
        <v>718.3090000000002</v>
      </c>
      <c r="S58" s="369">
        <v>367.78799999999995</v>
      </c>
      <c r="T58" s="374">
        <v>1086.0970000000002</v>
      </c>
      <c r="U58" s="19">
        <v>153.84200000000001</v>
      </c>
      <c r="V58" s="119">
        <v>159.607</v>
      </c>
      <c r="W58" s="375">
        <v>313.44900000000001</v>
      </c>
      <c r="X58" s="345">
        <f t="shared" si="72"/>
        <v>1.4248373874867638E-2</v>
      </c>
      <c r="Y58" s="323">
        <f t="shared" si="73"/>
        <v>4.5702419526261438E-3</v>
      </c>
      <c r="Z58" s="399">
        <f t="shared" si="74"/>
        <v>8.2979165166018852E-3</v>
      </c>
      <c r="AA58" s="323">
        <f t="shared" si="75"/>
        <v>3.2885967572899438E-3</v>
      </c>
      <c r="AB58" s="323">
        <f t="shared" si="76"/>
        <v>2.2917440239939102E-3</v>
      </c>
      <c r="AC58" s="399">
        <f t="shared" si="77"/>
        <v>2.6922876959036362E-3</v>
      </c>
      <c r="AE58" s="394">
        <f t="shared" si="54"/>
        <v>-0.78582754775451802</v>
      </c>
      <c r="AF58" s="395">
        <f t="shared" si="55"/>
        <v>-0.56603532469792373</v>
      </c>
      <c r="AG58" s="386">
        <f t="shared" si="56"/>
        <v>-0.71139870564047225</v>
      </c>
      <c r="AI58" s="27">
        <f t="shared" si="57"/>
        <v>2.0223232636053949</v>
      </c>
      <c r="AJ58" s="28">
        <f t="shared" si="58"/>
        <v>1.8779161496867482</v>
      </c>
      <c r="AK58" s="402">
        <f t="shared" si="59"/>
        <v>1.970998422979136</v>
      </c>
      <c r="AL58" s="28">
        <f t="shared" si="60"/>
        <v>2.1541068078075551</v>
      </c>
      <c r="AM58" s="28">
        <f t="shared" si="61"/>
        <v>2.5651628871281398</v>
      </c>
      <c r="AN58" s="402">
        <f t="shared" si="62"/>
        <v>2.345490463113312</v>
      </c>
      <c r="AO58" s="384">
        <f t="shared" si="78"/>
        <v>6.5164430718764862E-2</v>
      </c>
      <c r="AP58" s="385">
        <f t="shared" si="79"/>
        <v>0.36596241933167778</v>
      </c>
      <c r="AQ58" s="386">
        <f t="shared" si="80"/>
        <v>0.19000118709792607</v>
      </c>
    </row>
    <row r="59" spans="1:43" ht="19.5" customHeight="1">
      <c r="A59" s="8" t="s">
        <v>213</v>
      </c>
      <c r="B59" s="19">
        <v>442.87999999999994</v>
      </c>
      <c r="C59" s="371">
        <v>470.99999999999994</v>
      </c>
      <c r="D59" s="375">
        <v>913.87999999999988</v>
      </c>
      <c r="E59" s="19">
        <v>470.95000000000005</v>
      </c>
      <c r="F59" s="369">
        <v>374.97000000000008</v>
      </c>
      <c r="G59" s="377">
        <v>845.92000000000007</v>
      </c>
      <c r="H59" s="345">
        <f t="shared" si="66"/>
        <v>1.830183531604593E-3</v>
      </c>
      <c r="I59" s="323">
        <f t="shared" si="67"/>
        <v>1.0917773288844758E-3</v>
      </c>
      <c r="J59" s="399">
        <f t="shared" si="68"/>
        <v>1.3571266397048106E-3</v>
      </c>
      <c r="K59" s="323">
        <f t="shared" si="69"/>
        <v>2.2219199587009265E-3</v>
      </c>
      <c r="L59" s="323">
        <f t="shared" si="70"/>
        <v>1.2166640238609827E-3</v>
      </c>
      <c r="M59" s="399">
        <f t="shared" si="71"/>
        <v>1.6262953533232012E-3</v>
      </c>
      <c r="N59" s="394">
        <f t="shared" si="51"/>
        <v>6.3380599710982907E-2</v>
      </c>
      <c r="O59" s="395">
        <f t="shared" si="52"/>
        <v>-0.20388535031847108</v>
      </c>
      <c r="P59" s="386">
        <f t="shared" si="53"/>
        <v>-7.4364249135553701E-2</v>
      </c>
      <c r="R59" s="401">
        <v>112.96099999999998</v>
      </c>
      <c r="S59" s="369">
        <v>136.11700000000002</v>
      </c>
      <c r="T59" s="374">
        <v>249.078</v>
      </c>
      <c r="U59" s="19">
        <v>112.31199999999998</v>
      </c>
      <c r="V59" s="119">
        <v>99.317000000000007</v>
      </c>
      <c r="W59" s="375">
        <v>211.62899999999999</v>
      </c>
      <c r="X59" s="345">
        <f t="shared" si="72"/>
        <v>2.2406938535907564E-3</v>
      </c>
      <c r="Y59" s="323">
        <f t="shared" si="73"/>
        <v>1.6914299103440379E-3</v>
      </c>
      <c r="Z59" s="399">
        <f t="shared" si="74"/>
        <v>1.9029869800967721E-3</v>
      </c>
      <c r="AA59" s="323">
        <f t="shared" si="75"/>
        <v>2.4008325360093349E-3</v>
      </c>
      <c r="AB59" s="323">
        <f t="shared" si="76"/>
        <v>1.4260598923042424E-3</v>
      </c>
      <c r="AC59" s="399">
        <f t="shared" si="77"/>
        <v>1.8177316016206484E-3</v>
      </c>
      <c r="AE59" s="394">
        <f t="shared" si="54"/>
        <v>-5.7453457387948142E-3</v>
      </c>
      <c r="AF59" s="395">
        <f t="shared" si="55"/>
        <v>-0.27035564991881988</v>
      </c>
      <c r="AG59" s="386">
        <f t="shared" si="56"/>
        <v>-0.15035049261677069</v>
      </c>
      <c r="AI59" s="27">
        <f t="shared" si="57"/>
        <v>2.5506006141618496</v>
      </c>
      <c r="AJ59" s="28">
        <f t="shared" si="58"/>
        <v>2.8899575371549902</v>
      </c>
      <c r="AK59" s="402">
        <f t="shared" si="59"/>
        <v>2.7255000656541344</v>
      </c>
      <c r="AL59" s="28">
        <f t="shared" si="60"/>
        <v>2.3847966875464479</v>
      </c>
      <c r="AM59" s="28">
        <f t="shared" si="61"/>
        <v>2.648665226551457</v>
      </c>
      <c r="AN59" s="402">
        <f t="shared" si="62"/>
        <v>2.5017613958766782</v>
      </c>
      <c r="AO59" s="384">
        <f t="shared" si="78"/>
        <v>-6.5005836544850953E-2</v>
      </c>
      <c r="AP59" s="385">
        <f t="shared" si="79"/>
        <v>-8.3493375768099579E-2</v>
      </c>
      <c r="AQ59" s="386">
        <f t="shared" si="80"/>
        <v>-8.2090869340616837E-2</v>
      </c>
    </row>
    <row r="60" spans="1:43" ht="19.5" customHeight="1">
      <c r="A60" s="8" t="s">
        <v>214</v>
      </c>
      <c r="B60" s="19">
        <v>10.890000000000002</v>
      </c>
      <c r="C60" s="371">
        <v>99.360000000000014</v>
      </c>
      <c r="D60" s="375">
        <v>110.25000000000001</v>
      </c>
      <c r="E60" s="19">
        <v>67.97999999999999</v>
      </c>
      <c r="F60" s="369">
        <v>485.71999999999991</v>
      </c>
      <c r="G60" s="377">
        <v>553.69999999999993</v>
      </c>
      <c r="H60" s="345">
        <f t="shared" si="66"/>
        <v>4.5002480715259266E-5</v>
      </c>
      <c r="I60" s="323">
        <f t="shared" si="67"/>
        <v>2.3031633842454682E-4</v>
      </c>
      <c r="J60" s="399">
        <f t="shared" si="68"/>
        <v>1.6372304025414212E-4</v>
      </c>
      <c r="K60" s="323">
        <f t="shared" si="69"/>
        <v>3.2072644398022923E-4</v>
      </c>
      <c r="L60" s="323">
        <f t="shared" si="70"/>
        <v>1.5760142135897706E-3</v>
      </c>
      <c r="M60" s="399">
        <f t="shared" si="71"/>
        <v>1.0644975141089659E-3</v>
      </c>
      <c r="N60" s="394">
        <f t="shared" si="51"/>
        <v>5.2424242424242404</v>
      </c>
      <c r="O60" s="395">
        <f t="shared" si="52"/>
        <v>3.8884863123993543</v>
      </c>
      <c r="P60" s="386">
        <f t="shared" si="53"/>
        <v>4.0222222222222213</v>
      </c>
      <c r="R60" s="401">
        <v>5.3029999999999999</v>
      </c>
      <c r="S60" s="369">
        <v>38.675999999999995</v>
      </c>
      <c r="T60" s="374">
        <v>43.978999999999992</v>
      </c>
      <c r="U60" s="19">
        <v>29.357999999999993</v>
      </c>
      <c r="V60" s="119">
        <v>164.714</v>
      </c>
      <c r="W60" s="375">
        <v>194.072</v>
      </c>
      <c r="X60" s="345">
        <f t="shared" si="72"/>
        <v>1.0519028253637789E-4</v>
      </c>
      <c r="Y60" s="323">
        <f t="shared" si="73"/>
        <v>4.8059936093556275E-4</v>
      </c>
      <c r="Z60" s="399">
        <f t="shared" si="74"/>
        <v>3.3600504419369005E-4</v>
      </c>
      <c r="AA60" s="323">
        <f t="shared" si="75"/>
        <v>6.2756999779330829E-4</v>
      </c>
      <c r="AB60" s="323">
        <f t="shared" si="76"/>
        <v>2.3650737446862164E-3</v>
      </c>
      <c r="AC60" s="399">
        <f t="shared" si="77"/>
        <v>1.6669303705528187E-3</v>
      </c>
      <c r="AE60" s="394">
        <f t="shared" si="54"/>
        <v>4.5361116349236266</v>
      </c>
      <c r="AF60" s="395">
        <f t="shared" si="55"/>
        <v>3.2588168373151314</v>
      </c>
      <c r="AG60" s="386">
        <f t="shared" si="56"/>
        <v>3.4128333977580221</v>
      </c>
      <c r="AI60" s="27">
        <f t="shared" si="57"/>
        <v>4.8696051423324143</v>
      </c>
      <c r="AJ60" s="28">
        <f t="shared" si="58"/>
        <v>3.8925120772946848</v>
      </c>
      <c r="AK60" s="402">
        <f t="shared" si="59"/>
        <v>3.9890249433106559</v>
      </c>
      <c r="AL60" s="28">
        <f t="shared" si="60"/>
        <v>4.3186231244483668</v>
      </c>
      <c r="AM60" s="28">
        <f t="shared" si="61"/>
        <v>3.3911306925800879</v>
      </c>
      <c r="AN60" s="402">
        <f t="shared" si="62"/>
        <v>3.5050027090482216</v>
      </c>
      <c r="AO60" s="384">
        <f t="shared" si="78"/>
        <v>-0.11314716527922454</v>
      </c>
      <c r="AP60" s="385">
        <f t="shared" si="79"/>
        <v>-0.12880663560151609</v>
      </c>
      <c r="AQ60" s="386">
        <f t="shared" si="80"/>
        <v>-0.12133848274729622</v>
      </c>
    </row>
    <row r="61" spans="1:43" ht="19.5" customHeight="1">
      <c r="A61" s="8" t="s">
        <v>231</v>
      </c>
      <c r="B61" s="19">
        <v>190.94</v>
      </c>
      <c r="C61" s="371">
        <v>307.25</v>
      </c>
      <c r="D61" s="375">
        <v>498.19</v>
      </c>
      <c r="E61" s="19">
        <v>89.809999999999974</v>
      </c>
      <c r="F61" s="369">
        <v>109.86999999999998</v>
      </c>
      <c r="G61" s="377">
        <v>199.67999999999995</v>
      </c>
      <c r="H61" s="345">
        <f t="shared" si="66"/>
        <v>7.890517601259506E-4</v>
      </c>
      <c r="I61" s="323">
        <f t="shared" si="67"/>
        <v>7.1220506220754829E-4</v>
      </c>
      <c r="J61" s="399">
        <f t="shared" si="68"/>
        <v>7.3982023967538368E-4</v>
      </c>
      <c r="K61" s="323">
        <f t="shared" si="69"/>
        <v>4.2371935766202383E-4</v>
      </c>
      <c r="L61" s="323">
        <f t="shared" si="70"/>
        <v>3.5649485639279436E-4</v>
      </c>
      <c r="M61" s="399">
        <f t="shared" si="71"/>
        <v>3.8388814090171264E-4</v>
      </c>
      <c r="N61" s="394">
        <f t="shared" si="51"/>
        <v>-0.529642819733948</v>
      </c>
      <c r="O61" s="395">
        <f t="shared" si="52"/>
        <v>-0.64240846216436132</v>
      </c>
      <c r="P61" s="386">
        <f t="shared" si="53"/>
        <v>-0.59918906441317576</v>
      </c>
      <c r="R61" s="401">
        <v>46.588000000000008</v>
      </c>
      <c r="S61" s="369">
        <v>117.09700000000004</v>
      </c>
      <c r="T61" s="374">
        <v>163.68500000000006</v>
      </c>
      <c r="U61" s="19">
        <v>35.576000000000001</v>
      </c>
      <c r="V61" s="119">
        <v>44.815999999999988</v>
      </c>
      <c r="W61" s="375">
        <v>80.391999999999996</v>
      </c>
      <c r="X61" s="345">
        <f t="shared" si="72"/>
        <v>9.2411934429658196E-4</v>
      </c>
      <c r="Y61" s="323">
        <f t="shared" si="73"/>
        <v>1.455081791484942E-3</v>
      </c>
      <c r="Z61" s="399">
        <f t="shared" si="74"/>
        <v>1.2505738115656149E-3</v>
      </c>
      <c r="AA61" s="323">
        <f t="shared" si="75"/>
        <v>7.6048880174040272E-4</v>
      </c>
      <c r="AB61" s="323">
        <f t="shared" si="76"/>
        <v>6.434980933123927E-4</v>
      </c>
      <c r="AC61" s="399">
        <f t="shared" si="77"/>
        <v>6.9050592743663281E-4</v>
      </c>
      <c r="AE61" s="394">
        <f t="shared" si="54"/>
        <v>-0.23636988065596304</v>
      </c>
      <c r="AF61" s="395">
        <f t="shared" si="55"/>
        <v>-0.61727456723912677</v>
      </c>
      <c r="AG61" s="386">
        <f t="shared" si="56"/>
        <v>-0.50886153282218916</v>
      </c>
      <c r="AI61" s="27">
        <f t="shared" si="57"/>
        <v>2.4399287734366819</v>
      </c>
      <c r="AJ61" s="28">
        <f t="shared" si="58"/>
        <v>3.8111310008136705</v>
      </c>
      <c r="AK61" s="402">
        <f t="shared" si="59"/>
        <v>3.285593849736046</v>
      </c>
      <c r="AL61" s="28">
        <f t="shared" si="60"/>
        <v>3.961251531009911</v>
      </c>
      <c r="AM61" s="28">
        <f t="shared" si="61"/>
        <v>4.0790024574497128</v>
      </c>
      <c r="AN61" s="402">
        <f t="shared" si="62"/>
        <v>4.0260416666666679</v>
      </c>
      <c r="AO61" s="384">
        <f t="shared" si="78"/>
        <v>0.62351113447890516</v>
      </c>
      <c r="AP61" s="385">
        <f t="shared" si="79"/>
        <v>7.028660431217193E-2</v>
      </c>
      <c r="AQ61" s="386">
        <f t="shared" si="80"/>
        <v>0.22536194392685119</v>
      </c>
    </row>
    <row r="62" spans="1:43" ht="19.5" customHeight="1" thickBot="1">
      <c r="A62" s="8" t="s">
        <v>17</v>
      </c>
      <c r="B62" s="19">
        <f t="shared" ref="B62:G62" si="81">B63-SUM(B40:B61)</f>
        <v>816.53999999997905</v>
      </c>
      <c r="C62" s="371">
        <f t="shared" si="81"/>
        <v>284.98999999987427</v>
      </c>
      <c r="D62" s="376">
        <f t="shared" si="81"/>
        <v>1101.5300000002608</v>
      </c>
      <c r="E62" s="21">
        <f t="shared" si="81"/>
        <v>347.65000000002328</v>
      </c>
      <c r="F62" s="119">
        <f t="shared" si="81"/>
        <v>259.95000000001164</v>
      </c>
      <c r="G62" s="375">
        <f t="shared" si="81"/>
        <v>607.59999999997672</v>
      </c>
      <c r="H62" s="345">
        <f t="shared" si="66"/>
        <v>3.3743182372118321E-3</v>
      </c>
      <c r="I62" s="323">
        <f t="shared" si="67"/>
        <v>6.6060641392494597E-4</v>
      </c>
      <c r="J62" s="399">
        <f t="shared" si="68"/>
        <v>1.6357899367908195E-3</v>
      </c>
      <c r="K62" s="323">
        <f t="shared" si="69"/>
        <v>1.6401963555418384E-3</v>
      </c>
      <c r="L62" s="323">
        <f t="shared" si="70"/>
        <v>8.4345897805871545E-4</v>
      </c>
      <c r="M62" s="399">
        <f t="shared" si="71"/>
        <v>1.1681211659248384E-3</v>
      </c>
      <c r="N62" s="396">
        <f t="shared" si="51"/>
        <v>-0.57424008621741474</v>
      </c>
      <c r="O62" s="397">
        <f t="shared" si="52"/>
        <v>-8.7862732025241863E-2</v>
      </c>
      <c r="P62" s="388">
        <f t="shared" si="53"/>
        <v>-0.44840358410589554</v>
      </c>
      <c r="R62" s="19">
        <f t="shared" ref="R62:W62" si="82">R63-SUM(R40:R61)</f>
        <v>220.43900000001304</v>
      </c>
      <c r="S62" s="119">
        <f t="shared" si="82"/>
        <v>111.42899999998917</v>
      </c>
      <c r="T62" s="375">
        <f t="shared" si="82"/>
        <v>331.86800000001676</v>
      </c>
      <c r="U62" s="119">
        <f t="shared" si="82"/>
        <v>108.85700000001088</v>
      </c>
      <c r="V62" s="123">
        <f t="shared" si="82"/>
        <v>92.788999999975204</v>
      </c>
      <c r="W62" s="376">
        <f t="shared" si="82"/>
        <v>201.64599999999336</v>
      </c>
      <c r="X62" s="345">
        <f t="shared" si="72"/>
        <v>4.3726269455097071E-3</v>
      </c>
      <c r="Y62" s="323">
        <f t="shared" si="73"/>
        <v>1.3846495550130216E-3</v>
      </c>
      <c r="Z62" s="399">
        <f t="shared" si="74"/>
        <v>2.5355129040332243E-3</v>
      </c>
      <c r="AA62" s="323">
        <f t="shared" si="75"/>
        <v>2.3269768802300227E-3</v>
      </c>
      <c r="AB62" s="323">
        <f t="shared" si="76"/>
        <v>1.3323265034886572E-3</v>
      </c>
      <c r="AC62" s="399">
        <f t="shared" si="77"/>
        <v>1.731985250321956E-3</v>
      </c>
      <c r="AE62" s="396">
        <f t="shared" si="54"/>
        <v>-0.50618084821649323</v>
      </c>
      <c r="AF62" s="397">
        <f t="shared" si="55"/>
        <v>-0.16728140789216256</v>
      </c>
      <c r="AG62" s="388">
        <f t="shared" si="56"/>
        <v>-0.39239095061897145</v>
      </c>
      <c r="AI62" s="27">
        <f t="shared" si="57"/>
        <v>2.6996717858282349</v>
      </c>
      <c r="AJ62" s="28">
        <f t="shared" si="58"/>
        <v>3.9099266640948223</v>
      </c>
      <c r="AK62" s="402">
        <f t="shared" si="59"/>
        <v>3.0127912993739452</v>
      </c>
      <c r="AL62" s="28">
        <f t="shared" si="60"/>
        <v>3.1312239321157369</v>
      </c>
      <c r="AM62" s="28">
        <f t="shared" si="61"/>
        <v>3.5694941334860952</v>
      </c>
      <c r="AN62" s="402">
        <f t="shared" si="62"/>
        <v>3.3187294272547909</v>
      </c>
      <c r="AO62" s="387">
        <f t="shared" si="78"/>
        <v>0.15985356018198552</v>
      </c>
      <c r="AP62" s="385">
        <f t="shared" si="79"/>
        <v>-8.7068776438941148E-2</v>
      </c>
      <c r="AQ62" s="386">
        <f t="shared" si="80"/>
        <v>0.10154640580129774</v>
      </c>
    </row>
    <row r="63" spans="1:43" ht="25.5" customHeight="1" thickBot="1">
      <c r="A63" s="12" t="s">
        <v>18</v>
      </c>
      <c r="B63" s="17">
        <v>241986.66000000003</v>
      </c>
      <c r="C63" s="372">
        <v>431406.64999999997</v>
      </c>
      <c r="D63" s="18">
        <v>673393.31</v>
      </c>
      <c r="E63" s="17">
        <v>211956.33000000005</v>
      </c>
      <c r="F63" s="373">
        <v>308195.19</v>
      </c>
      <c r="G63" s="378">
        <v>520151.5199999999</v>
      </c>
      <c r="H63" s="334">
        <f t="shared" ref="H63:M63" si="83">SUM(H40:H62)</f>
        <v>0.99999999999999989</v>
      </c>
      <c r="I63" s="338">
        <f t="shared" si="83"/>
        <v>0.99999999999999978</v>
      </c>
      <c r="J63" s="335">
        <f t="shared" si="83"/>
        <v>1.0000000000000002</v>
      </c>
      <c r="K63" s="338">
        <f t="shared" si="83"/>
        <v>0.99999999999999978</v>
      </c>
      <c r="L63" s="338">
        <f t="shared" si="83"/>
        <v>0.99999999999999978</v>
      </c>
      <c r="M63" s="335">
        <f t="shared" si="83"/>
        <v>1.0000000000000002</v>
      </c>
      <c r="N63" s="389">
        <f t="shared" si="51"/>
        <v>-0.12409911356270624</v>
      </c>
      <c r="O63" s="390">
        <f t="shared" si="52"/>
        <v>-0.2856039887192281</v>
      </c>
      <c r="P63" s="391">
        <f t="shared" si="53"/>
        <v>-0.22756654651053801</v>
      </c>
      <c r="R63" s="17">
        <v>50413.402000000016</v>
      </c>
      <c r="S63" s="372">
        <v>80474.513999999996</v>
      </c>
      <c r="T63" s="18">
        <v>130887.91600000001</v>
      </c>
      <c r="U63" s="17">
        <v>46780.438999999998</v>
      </c>
      <c r="V63" s="373">
        <v>69644.339999999982</v>
      </c>
      <c r="W63" s="378">
        <v>116424.77899999998</v>
      </c>
      <c r="X63" s="334">
        <f t="shared" ref="X63:AC63" si="84">SUM(X40:X62)</f>
        <v>1.0000000000000002</v>
      </c>
      <c r="Y63" s="338">
        <f t="shared" si="84"/>
        <v>1</v>
      </c>
      <c r="Z63" s="335">
        <f t="shared" si="84"/>
        <v>1.0000000000000002</v>
      </c>
      <c r="AA63" s="338">
        <f t="shared" si="84"/>
        <v>1.0000000000000004</v>
      </c>
      <c r="AB63" s="338">
        <f t="shared" si="84"/>
        <v>0.99999999999999989</v>
      </c>
      <c r="AC63" s="335">
        <f t="shared" si="84"/>
        <v>1.0000000000000002</v>
      </c>
      <c r="AE63" s="389">
        <f t="shared" si="54"/>
        <v>-7.2063436623460098E-2</v>
      </c>
      <c r="AF63" s="390">
        <f t="shared" si="55"/>
        <v>-0.13457893016912179</v>
      </c>
      <c r="AG63" s="391">
        <f t="shared" si="56"/>
        <v>-0.1105001702372588</v>
      </c>
      <c r="AI63" s="403">
        <f t="shared" si="57"/>
        <v>2.0833132702439054</v>
      </c>
      <c r="AJ63" s="404">
        <f t="shared" si="58"/>
        <v>1.8653980878597953</v>
      </c>
      <c r="AK63" s="405">
        <f t="shared" si="59"/>
        <v>1.94370680635363</v>
      </c>
      <c r="AL63" s="404">
        <f t="shared" si="60"/>
        <v>2.2070791186090073</v>
      </c>
      <c r="AM63" s="404">
        <f t="shared" si="61"/>
        <v>2.2597477916511282</v>
      </c>
      <c r="AN63" s="405">
        <f t="shared" si="62"/>
        <v>2.2382858556291443</v>
      </c>
      <c r="AO63" s="389">
        <f t="shared" si="78"/>
        <v>5.9408179332823947E-2</v>
      </c>
      <c r="AP63" s="390">
        <f t="shared" si="79"/>
        <v>0.2114024380950113</v>
      </c>
      <c r="AQ63" s="391">
        <f t="shared" si="80"/>
        <v>0.15155529028996967</v>
      </c>
    </row>
    <row r="64" spans="1:43" ht="20.100000000000001" customHeight="1"/>
    <row r="65" spans="1:43" ht="20.100000000000001" customHeight="1" thickBot="1"/>
    <row r="66" spans="1:43" ht="15" customHeight="1">
      <c r="A66" s="492" t="s">
        <v>15</v>
      </c>
      <c r="B66" s="457" t="s">
        <v>132</v>
      </c>
      <c r="C66" s="511"/>
      <c r="D66" s="511"/>
      <c r="E66" s="511"/>
      <c r="F66" s="511"/>
      <c r="G66" s="522"/>
      <c r="H66" s="512" t="s">
        <v>134</v>
      </c>
      <c r="I66" s="511"/>
      <c r="J66" s="511"/>
      <c r="K66" s="511"/>
      <c r="L66" s="511"/>
      <c r="M66" s="522"/>
      <c r="N66" s="526" t="s">
        <v>152</v>
      </c>
      <c r="O66" s="517"/>
      <c r="P66" s="527"/>
      <c r="R66" s="512" t="s">
        <v>133</v>
      </c>
      <c r="S66" s="511"/>
      <c r="T66" s="511"/>
      <c r="U66" s="511"/>
      <c r="V66" s="511"/>
      <c r="W66" s="522"/>
      <c r="X66" s="511" t="s">
        <v>135</v>
      </c>
      <c r="Y66" s="511"/>
      <c r="Z66" s="511"/>
      <c r="AA66" s="511"/>
      <c r="AB66" s="511"/>
      <c r="AC66" s="458"/>
      <c r="AE66" s="517" t="s">
        <v>152</v>
      </c>
      <c r="AF66" s="517"/>
      <c r="AG66" s="517"/>
      <c r="AI66" s="475" t="s">
        <v>138</v>
      </c>
      <c r="AJ66" s="480"/>
      <c r="AK66" s="480"/>
      <c r="AL66" s="480"/>
      <c r="AM66" s="480"/>
      <c r="AN66" s="476"/>
      <c r="AO66" s="517" t="s">
        <v>152</v>
      </c>
      <c r="AP66" s="517"/>
      <c r="AQ66" s="517"/>
    </row>
    <row r="67" spans="1:43" ht="15" customHeight="1">
      <c r="A67" s="493"/>
      <c r="B67" s="523" t="str">
        <f>B5</f>
        <v>jan-jul 2025</v>
      </c>
      <c r="C67" s="498"/>
      <c r="D67" s="499"/>
      <c r="E67" s="524" t="str">
        <f>E5</f>
        <v>jan-jul 2026</v>
      </c>
      <c r="F67" s="514"/>
      <c r="G67" s="525"/>
      <c r="H67" s="533" t="str">
        <f>B38</f>
        <v>jan-jul 2025</v>
      </c>
      <c r="I67" s="498"/>
      <c r="J67" s="499"/>
      <c r="K67" s="523" t="str">
        <f>E5</f>
        <v>jan-jul 2026</v>
      </c>
      <c r="L67" s="498"/>
      <c r="M67" s="499"/>
      <c r="N67" s="500" t="s">
        <v>136</v>
      </c>
      <c r="O67" s="498"/>
      <c r="P67" s="501"/>
      <c r="R67" s="521" t="str">
        <f>B5</f>
        <v>jan-jul 2025</v>
      </c>
      <c r="S67" s="498"/>
      <c r="T67" s="499"/>
      <c r="U67" s="538" t="str">
        <f>E5</f>
        <v>jan-jul 2026</v>
      </c>
      <c r="V67" s="514"/>
      <c r="W67" s="525"/>
      <c r="X67" s="498" t="str">
        <f>H67</f>
        <v>jan-jul 2025</v>
      </c>
      <c r="Y67" s="498"/>
      <c r="Z67" s="499"/>
      <c r="AA67" s="523" t="str">
        <f>E5</f>
        <v>jan-jul 2026</v>
      </c>
      <c r="AB67" s="498"/>
      <c r="AC67" s="501"/>
      <c r="AE67" s="497" t="s">
        <v>137</v>
      </c>
      <c r="AF67" s="498"/>
      <c r="AG67" s="501"/>
      <c r="AI67" s="528" t="str">
        <f>R67</f>
        <v>jan-jul 2025</v>
      </c>
      <c r="AJ67" s="529"/>
      <c r="AK67" s="529"/>
      <c r="AL67" s="539" t="str">
        <f>U67</f>
        <v>jan-jul 2026</v>
      </c>
      <c r="AM67" s="529"/>
      <c r="AN67" s="540"/>
      <c r="AO67" s="498" t="s">
        <v>138</v>
      </c>
      <c r="AP67" s="498"/>
      <c r="AQ67" s="501"/>
    </row>
    <row r="68" spans="1:43" ht="19.5" customHeight="1" thickBot="1">
      <c r="A68" s="494"/>
      <c r="B68" s="99" t="s">
        <v>29</v>
      </c>
      <c r="C68" s="135" t="s">
        <v>30</v>
      </c>
      <c r="D68" s="263" t="s">
        <v>12</v>
      </c>
      <c r="E68" s="159" t="s">
        <v>29</v>
      </c>
      <c r="F68" s="353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2" t="s">
        <v>29</v>
      </c>
      <c r="V68" s="353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7" t="s">
        <v>29</v>
      </c>
      <c r="AJ68" s="135" t="s">
        <v>30</v>
      </c>
      <c r="AK68" s="263" t="s">
        <v>12</v>
      </c>
      <c r="AL68" s="408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167</v>
      </c>
      <c r="B69" s="39">
        <v>51017.840000000018</v>
      </c>
      <c r="C69" s="370">
        <v>99984.140000000029</v>
      </c>
      <c r="D69" s="375">
        <v>151001.98000000004</v>
      </c>
      <c r="E69" s="39">
        <v>49863.809999999983</v>
      </c>
      <c r="F69" s="379">
        <v>105563.18000000001</v>
      </c>
      <c r="G69" s="377">
        <v>155426.99</v>
      </c>
      <c r="H69" s="345">
        <f t="shared" ref="H69:H96" si="85">B69/$B$97</f>
        <v>0.17921409920359463</v>
      </c>
      <c r="I69" s="323">
        <f t="shared" ref="I69:I96" si="86">C69/$C$97</f>
        <v>0.13584113750109425</v>
      </c>
      <c r="J69" s="398">
        <f t="shared" ref="J69:J96" si="87">D69/$D$97</f>
        <v>0.14793779765478365</v>
      </c>
      <c r="K69" s="323">
        <f t="shared" ref="K69:K96" si="88">E69/$E$97</f>
        <v>0.1870362499644129</v>
      </c>
      <c r="L69" s="323">
        <f t="shared" ref="L69:L96" si="89">F69/$F$97</f>
        <v>0.14372838778068847</v>
      </c>
      <c r="M69" s="399">
        <f t="shared" ref="M69:M96" si="90">G69/$G$97</f>
        <v>0.15526199463092563</v>
      </c>
      <c r="N69" s="392">
        <f t="shared" ref="N69:N97" si="91">(E69-B69)/B69</f>
        <v>-2.2620126606693557E-2</v>
      </c>
      <c r="O69" s="393">
        <f t="shared" ref="O69:O97" si="92">(F69-C69)/C69</f>
        <v>5.5799249761011874E-2</v>
      </c>
      <c r="P69" s="382">
        <f t="shared" ref="P69:P97" si="93">(G69-D69)/D69</f>
        <v>2.9304317731462526E-2</v>
      </c>
      <c r="R69" s="401">
        <v>14275.510000000002</v>
      </c>
      <c r="S69" s="369">
        <v>30664.901000000009</v>
      </c>
      <c r="T69" s="374">
        <v>44940.411000000007</v>
      </c>
      <c r="U69" s="39">
        <v>13965.275</v>
      </c>
      <c r="V69" s="112">
        <v>31569.549999999985</v>
      </c>
      <c r="W69" s="380">
        <v>45534.824999999983</v>
      </c>
      <c r="X69" s="345">
        <f t="shared" ref="X69:X96" si="94">R69/$R$97</f>
        <v>0.18423312221294447</v>
      </c>
      <c r="Y69" s="323">
        <f t="shared" ref="Y69:Y96" si="95">S69/$S$97</f>
        <v>0.18827225873693235</v>
      </c>
      <c r="Z69" s="398">
        <f t="shared" ref="Z69:Z96" si="96">T69/$T$97</f>
        <v>0.18697014869977696</v>
      </c>
      <c r="AA69" s="323">
        <f t="shared" ref="AA69:AA96" si="97">U69/$U$97</f>
        <v>0.18870577694908314</v>
      </c>
      <c r="AB69" s="323">
        <f t="shared" ref="AB69:AB96" si="98">V69/$V$97</f>
        <v>0.19933047116289407</v>
      </c>
      <c r="AC69" s="399">
        <f t="shared" ref="AC69:AC96" si="99">W69/$W$97</f>
        <v>0.19594689887914313</v>
      </c>
      <c r="AE69" s="392">
        <f t="shared" ref="AE69:AE97" si="100">(U69-R69)/R69</f>
        <v>-2.173197314842008E-2</v>
      </c>
      <c r="AF69" s="393">
        <f t="shared" ref="AF69:AF97" si="101">(V69-S69)/S69</f>
        <v>2.9501122472235457E-2</v>
      </c>
      <c r="AG69" s="382">
        <f t="shared" ref="AG69:AG97" si="102">(W69-T69)/T69</f>
        <v>1.3226714815758473E-2</v>
      </c>
      <c r="AI69" s="27">
        <f t="shared" ref="AI69:AI97" si="103">(R69/B69)*10</f>
        <v>2.7981408072156717</v>
      </c>
      <c r="AJ69" s="28">
        <f t="shared" ref="AJ69:AJ97" si="104">(S69/C69)*10</f>
        <v>3.0669765224764651</v>
      </c>
      <c r="AK69" s="406">
        <f t="shared" ref="AK69:AK97" si="105">(T69/D69)*10</f>
        <v>2.9761471339647332</v>
      </c>
      <c r="AL69" s="28">
        <f t="shared" ref="AL69:AL97" si="106">(U69/E69)*10</f>
        <v>2.8006835017219913</v>
      </c>
      <c r="AM69" s="28">
        <f t="shared" ref="AM69:AM97" si="107">(V69/F69)*10</f>
        <v>2.9905834591189828</v>
      </c>
      <c r="AN69" s="402">
        <f t="shared" ref="AN69:AN97" si="108">(W69/G69)*10</f>
        <v>2.9296600931408361</v>
      </c>
      <c r="AO69" s="383">
        <f t="shared" ref="AO69:AO82" si="109">(AL69-AI69)/AI69</f>
        <v>9.0870856097115152E-4</v>
      </c>
      <c r="AP69" s="381">
        <f t="shared" ref="AP69:AP82" si="110">(AM69-AJ69)/AJ69</f>
        <v>-2.4908264800083259E-2</v>
      </c>
      <c r="AQ69" s="382">
        <f t="shared" ref="AQ69:AQ82" si="111">(AN69-AK69)/AK69</f>
        <v>-1.5619873188852888E-2</v>
      </c>
    </row>
    <row r="70" spans="1:43" ht="19.5" customHeight="1">
      <c r="A70" s="8" t="s">
        <v>166</v>
      </c>
      <c r="B70" s="19">
        <v>55729.859999999986</v>
      </c>
      <c r="C70" s="371">
        <v>64381.439999999981</v>
      </c>
      <c r="D70" s="375">
        <v>120111.29999999996</v>
      </c>
      <c r="E70" s="19">
        <v>57001.26</v>
      </c>
      <c r="F70" s="369">
        <v>55115.579999999987</v>
      </c>
      <c r="G70" s="377">
        <v>112116.84</v>
      </c>
      <c r="H70" s="345">
        <f t="shared" si="85"/>
        <v>0.19576635660471778</v>
      </c>
      <c r="I70" s="323">
        <f t="shared" si="86"/>
        <v>8.7470353233607287E-2</v>
      </c>
      <c r="J70" s="399">
        <f t="shared" si="87"/>
        <v>0.1176739615960864</v>
      </c>
      <c r="K70" s="323">
        <f t="shared" si="88"/>
        <v>0.21380840961905026</v>
      </c>
      <c r="L70" s="323">
        <f t="shared" si="89"/>
        <v>7.5042012328517912E-2</v>
      </c>
      <c r="M70" s="399">
        <f t="shared" si="90"/>
        <v>0.11199782103556369</v>
      </c>
      <c r="N70" s="394">
        <f t="shared" ref="N70:N76" si="112">(E70-B70)/B70</f>
        <v>2.2813622715004422E-2</v>
      </c>
      <c r="O70" s="395">
        <f t="shared" ref="O70:O76" si="113">(F70-C70)/C70</f>
        <v>-0.14392129160205172</v>
      </c>
      <c r="P70" s="386">
        <f t="shared" ref="P70:P76" si="114">(G70-D70)/D70</f>
        <v>-6.6558766743844797E-2</v>
      </c>
      <c r="R70" s="401">
        <v>16488.400000000001</v>
      </c>
      <c r="S70" s="369">
        <v>19152.595999999994</v>
      </c>
      <c r="T70" s="374">
        <v>35640.995999999999</v>
      </c>
      <c r="U70" s="19">
        <v>16354.091000000004</v>
      </c>
      <c r="V70" s="119">
        <v>15521.300999999999</v>
      </c>
      <c r="W70" s="375">
        <v>31875.392000000003</v>
      </c>
      <c r="X70" s="345">
        <f t="shared" si="94"/>
        <v>0.21279165594055227</v>
      </c>
      <c r="Y70" s="323">
        <f t="shared" si="95"/>
        <v>0.11759054789043451</v>
      </c>
      <c r="Z70" s="399">
        <f t="shared" si="96"/>
        <v>0.14828084954381379</v>
      </c>
      <c r="AA70" s="323">
        <f t="shared" si="97"/>
        <v>0.22098465289448355</v>
      </c>
      <c r="AB70" s="323">
        <f t="shared" si="98"/>
        <v>9.8001657970769304E-2</v>
      </c>
      <c r="AC70" s="399">
        <f t="shared" si="99"/>
        <v>0.1371671948438816</v>
      </c>
      <c r="AE70" s="394">
        <f t="shared" si="100"/>
        <v>-8.1456660440065408E-3</v>
      </c>
      <c r="AF70" s="395">
        <f t="shared" si="101"/>
        <v>-0.18959805762101367</v>
      </c>
      <c r="AG70" s="386">
        <f t="shared" si="102"/>
        <v>-0.10565372527748651</v>
      </c>
      <c r="AI70" s="27">
        <f t="shared" si="103"/>
        <v>2.9586293595569781</v>
      </c>
      <c r="AJ70" s="28">
        <f t="shared" si="104"/>
        <v>2.9748629418664758</v>
      </c>
      <c r="AK70" s="402">
        <f t="shared" si="105"/>
        <v>2.967330800682368</v>
      </c>
      <c r="AL70" s="28">
        <f t="shared" si="106"/>
        <v>2.8690753502641875</v>
      </c>
      <c r="AM70" s="28">
        <f t="shared" si="107"/>
        <v>2.8161367439116129</v>
      </c>
      <c r="AN70" s="402">
        <f t="shared" si="108"/>
        <v>2.8430512311977401</v>
      </c>
      <c r="AO70" s="384">
        <f t="shared" si="109"/>
        <v>-3.0268748940624448E-2</v>
      </c>
      <c r="AP70" s="385">
        <f t="shared" si="110"/>
        <v>-5.3355801950080953E-2</v>
      </c>
      <c r="AQ70" s="386">
        <f t="shared" si="111"/>
        <v>-4.1882613645923321E-2</v>
      </c>
    </row>
    <row r="71" spans="1:43" ht="19.5" customHeight="1">
      <c r="A71" s="8" t="s">
        <v>168</v>
      </c>
      <c r="B71" s="19">
        <v>26827.089999999989</v>
      </c>
      <c r="C71" s="371">
        <v>68271.16</v>
      </c>
      <c r="D71" s="375">
        <v>95098.25</v>
      </c>
      <c r="E71" s="19">
        <v>30842.990000000009</v>
      </c>
      <c r="F71" s="369">
        <v>69548.040000000023</v>
      </c>
      <c r="G71" s="377">
        <v>100391.03000000003</v>
      </c>
      <c r="H71" s="345">
        <f t="shared" si="85"/>
        <v>9.4237481802517675E-2</v>
      </c>
      <c r="I71" s="323">
        <f t="shared" si="86"/>
        <v>9.275503127715258E-2</v>
      </c>
      <c r="J71" s="399">
        <f t="shared" si="87"/>
        <v>9.316848471671714E-2</v>
      </c>
      <c r="K71" s="323">
        <f t="shared" si="88"/>
        <v>0.11569026087837835</v>
      </c>
      <c r="L71" s="323">
        <f t="shared" si="89"/>
        <v>9.469236965490084E-2</v>
      </c>
      <c r="M71" s="399">
        <f t="shared" si="90"/>
        <v>0.100284458708575</v>
      </c>
      <c r="N71" s="394">
        <f t="shared" si="112"/>
        <v>0.14969569938446628</v>
      </c>
      <c r="O71" s="395">
        <f t="shared" si="113"/>
        <v>1.8703065833362422E-2</v>
      </c>
      <c r="P71" s="386">
        <f t="shared" si="114"/>
        <v>5.5655913752356408E-2</v>
      </c>
      <c r="R71" s="401">
        <v>8391.1390000000029</v>
      </c>
      <c r="S71" s="369">
        <v>18788.688000000002</v>
      </c>
      <c r="T71" s="374">
        <v>27179.827000000005</v>
      </c>
      <c r="U71" s="19">
        <v>9390.3539999999994</v>
      </c>
      <c r="V71" s="119">
        <v>18968.553000000004</v>
      </c>
      <c r="W71" s="375">
        <v>28358.907000000003</v>
      </c>
      <c r="X71" s="345">
        <f t="shared" si="94"/>
        <v>0.1082921546685761</v>
      </c>
      <c r="Y71" s="323">
        <f t="shared" si="95"/>
        <v>0.11535627421277163</v>
      </c>
      <c r="Z71" s="399">
        <f t="shared" si="96"/>
        <v>0.1130789902171614</v>
      </c>
      <c r="AA71" s="323">
        <f t="shared" si="97"/>
        <v>0.1268871574241775</v>
      </c>
      <c r="AB71" s="323">
        <f t="shared" si="98"/>
        <v>0.11976764340221289</v>
      </c>
      <c r="AC71" s="399">
        <f t="shared" si="99"/>
        <v>0.12203494539074274</v>
      </c>
      <c r="AE71" s="394">
        <f t="shared" si="100"/>
        <v>0.11907978166015319</v>
      </c>
      <c r="AF71" s="395">
        <f t="shared" si="101"/>
        <v>9.573047357005534E-3</v>
      </c>
      <c r="AG71" s="386">
        <f t="shared" si="102"/>
        <v>4.3380702901456951E-2</v>
      </c>
      <c r="AI71" s="27">
        <f t="shared" si="103"/>
        <v>3.1278603083674028</v>
      </c>
      <c r="AJ71" s="28">
        <f t="shared" si="104"/>
        <v>2.7520680767691656</v>
      </c>
      <c r="AK71" s="402">
        <f t="shared" si="105"/>
        <v>2.8580785661145192</v>
      </c>
      <c r="AL71" s="28">
        <f t="shared" si="106"/>
        <v>3.0445666908428777</v>
      </c>
      <c r="AM71" s="28">
        <f t="shared" si="107"/>
        <v>2.727402957725336</v>
      </c>
      <c r="AN71" s="402">
        <f t="shared" si="108"/>
        <v>2.8248447097315359</v>
      </c>
      <c r="AO71" s="384">
        <f t="shared" si="109"/>
        <v>-2.662958358520829E-2</v>
      </c>
      <c r="AP71" s="385">
        <f t="shared" si="110"/>
        <v>-8.9623942271027067E-3</v>
      </c>
      <c r="AQ71" s="386">
        <f t="shared" si="111"/>
        <v>-1.16280415720565E-2</v>
      </c>
    </row>
    <row r="72" spans="1:43" ht="19.5" customHeight="1">
      <c r="A72" s="8" t="s">
        <v>169</v>
      </c>
      <c r="B72" s="19">
        <v>6610.1699999999992</v>
      </c>
      <c r="C72" s="371">
        <v>221800.52</v>
      </c>
      <c r="D72" s="375">
        <v>228410.69</v>
      </c>
      <c r="E72" s="19">
        <v>6383.3200000000006</v>
      </c>
      <c r="F72" s="369">
        <v>232344.88000000003</v>
      </c>
      <c r="G72" s="377">
        <v>238728.20000000004</v>
      </c>
      <c r="H72" s="345">
        <f t="shared" si="85"/>
        <v>2.3220027781117831E-2</v>
      </c>
      <c r="I72" s="323">
        <f t="shared" si="86"/>
        <v>0.30134414253234754</v>
      </c>
      <c r="J72" s="399">
        <f t="shared" si="87"/>
        <v>0.2237757043941378</v>
      </c>
      <c r="K72" s="323">
        <f t="shared" si="88"/>
        <v>2.3943461903990822E-2</v>
      </c>
      <c r="L72" s="323">
        <f t="shared" si="89"/>
        <v>0.3163466183142411</v>
      </c>
      <c r="M72" s="399">
        <f t="shared" si="90"/>
        <v>0.23847477524109903</v>
      </c>
      <c r="N72" s="394">
        <f t="shared" si="112"/>
        <v>-3.4318330693461525E-2</v>
      </c>
      <c r="O72" s="395">
        <f t="shared" si="113"/>
        <v>4.7539834442227841E-2</v>
      </c>
      <c r="P72" s="386">
        <f t="shared" si="114"/>
        <v>4.5170871818652786E-2</v>
      </c>
      <c r="R72" s="401">
        <v>1508.1709999999998</v>
      </c>
      <c r="S72" s="369">
        <v>26761.800999999999</v>
      </c>
      <c r="T72" s="374">
        <v>28269.971999999998</v>
      </c>
      <c r="U72" s="19">
        <v>1261.4209999999996</v>
      </c>
      <c r="V72" s="119">
        <v>26516.956000000002</v>
      </c>
      <c r="W72" s="375">
        <v>27778.377</v>
      </c>
      <c r="X72" s="345">
        <f t="shared" si="94"/>
        <v>1.9463756612619697E-2</v>
      </c>
      <c r="Y72" s="323">
        <f t="shared" si="95"/>
        <v>0.16430852726830239</v>
      </c>
      <c r="Z72" s="399">
        <f t="shared" si="96"/>
        <v>0.11761443099793924</v>
      </c>
      <c r="AA72" s="323">
        <f t="shared" si="97"/>
        <v>1.7044951128057938E-2</v>
      </c>
      <c r="AB72" s="323">
        <f t="shared" si="98"/>
        <v>0.16742833943739246</v>
      </c>
      <c r="AC72" s="399">
        <f t="shared" si="99"/>
        <v>0.11953679033675253</v>
      </c>
      <c r="AE72" s="394">
        <f t="shared" ref="AE72:AE73" si="115">(U72-R72)/R72</f>
        <v>-0.16360876850171516</v>
      </c>
      <c r="AF72" s="395">
        <f t="shared" ref="AF72:AF73" si="116">(V72-S72)/S72</f>
        <v>-9.1490479284259511E-3</v>
      </c>
      <c r="AG72" s="386">
        <f t="shared" ref="AG72:AG73" si="117">(W72-T72)/T72</f>
        <v>-1.738929914751941E-2</v>
      </c>
      <c r="AI72" s="27">
        <f t="shared" ref="AI72:AI73" si="118">(R72/B72)*10</f>
        <v>2.2815918501339603</v>
      </c>
      <c r="AJ72" s="28">
        <f t="shared" ref="AJ72:AJ73" si="119">(S72/C72)*10</f>
        <v>1.2065707059658832</v>
      </c>
      <c r="AK72" s="402">
        <f t="shared" ref="AK72:AK73" si="120">(T72/D72)*10</f>
        <v>1.2376816514148263</v>
      </c>
      <c r="AL72" s="28">
        <f t="shared" ref="AL72:AL73" si="121">(U72/E72)*10</f>
        <v>1.976120576753162</v>
      </c>
      <c r="AM72" s="28">
        <f t="shared" ref="AM72:AM73" si="122">(V72/F72)*10</f>
        <v>1.1412756760553535</v>
      </c>
      <c r="AN72" s="402">
        <f t="shared" ref="AN72:AN73" si="123">(W72/G72)*10</f>
        <v>1.1635984772641019</v>
      </c>
      <c r="AO72" s="384">
        <f t="shared" ref="AO72:AO73" si="124">(AL72-AI72)/AI72</f>
        <v>-0.13388515275546017</v>
      </c>
      <c r="AP72" s="385">
        <f t="shared" ref="AP72:AP73" si="125">(AM72-AJ72)/AJ72</f>
        <v>-5.4116206856074607E-2</v>
      </c>
      <c r="AQ72" s="386">
        <f t="shared" ref="AQ72:AQ73" si="126">(AN72-AK72)/AK72</f>
        <v>-5.9856404969757762E-2</v>
      </c>
    </row>
    <row r="73" spans="1:43" ht="19.5" customHeight="1">
      <c r="A73" s="8" t="s">
        <v>171</v>
      </c>
      <c r="B73" s="19">
        <v>24112.800000000003</v>
      </c>
      <c r="C73" s="371">
        <v>42796.75</v>
      </c>
      <c r="D73" s="375">
        <v>66909.55</v>
      </c>
      <c r="E73" s="19">
        <v>22576.739999999994</v>
      </c>
      <c r="F73" s="369">
        <v>42509.530000000006</v>
      </c>
      <c r="G73" s="377">
        <v>65086.270000000004</v>
      </c>
      <c r="H73" s="345">
        <f t="shared" si="85"/>
        <v>8.4702796732994495E-2</v>
      </c>
      <c r="I73" s="323">
        <f t="shared" si="86"/>
        <v>5.8144813780965192E-2</v>
      </c>
      <c r="J73" s="399">
        <f t="shared" si="87"/>
        <v>6.5551799182187065E-2</v>
      </c>
      <c r="K73" s="323">
        <f t="shared" si="88"/>
        <v>8.4684038103417278E-2</v>
      </c>
      <c r="L73" s="323">
        <f t="shared" si="89"/>
        <v>5.7878383468694394E-2</v>
      </c>
      <c r="M73" s="399">
        <f t="shared" si="90"/>
        <v>6.5017176896284085E-2</v>
      </c>
      <c r="N73" s="394">
        <f t="shared" si="112"/>
        <v>-6.3703095451378866E-2</v>
      </c>
      <c r="O73" s="395">
        <f t="shared" si="113"/>
        <v>-6.7112572800503284E-3</v>
      </c>
      <c r="P73" s="386">
        <f t="shared" si="114"/>
        <v>-2.7249921722683812E-2</v>
      </c>
      <c r="R73" s="401">
        <v>8596.5560000000005</v>
      </c>
      <c r="S73" s="369">
        <v>15249.909000000001</v>
      </c>
      <c r="T73" s="374">
        <v>23846.465000000004</v>
      </c>
      <c r="U73" s="19">
        <v>7796.6120000000028</v>
      </c>
      <c r="V73" s="119">
        <v>14886.226999999999</v>
      </c>
      <c r="W73" s="375">
        <v>22682.839</v>
      </c>
      <c r="X73" s="345">
        <f t="shared" si="94"/>
        <v>0.11094317135839075</v>
      </c>
      <c r="Y73" s="323">
        <f t="shared" si="95"/>
        <v>9.3629352103979477E-2</v>
      </c>
      <c r="Z73" s="399">
        <f t="shared" si="96"/>
        <v>9.92108662961277E-2</v>
      </c>
      <c r="AA73" s="323">
        <f t="shared" si="97"/>
        <v>0.10535171881903832</v>
      </c>
      <c r="AB73" s="323">
        <f t="shared" si="98"/>
        <v>9.399179404672528E-2</v>
      </c>
      <c r="AC73" s="399">
        <f t="shared" si="99"/>
        <v>9.7609510079919831E-2</v>
      </c>
      <c r="AE73" s="394">
        <f t="shared" si="115"/>
        <v>-9.3054009070608928E-2</v>
      </c>
      <c r="AF73" s="395">
        <f t="shared" si="116"/>
        <v>-2.3848142306947699E-2</v>
      </c>
      <c r="AG73" s="386">
        <f t="shared" si="117"/>
        <v>-4.8796582638139602E-2</v>
      </c>
      <c r="AI73" s="27">
        <f t="shared" si="118"/>
        <v>3.5651421651570949</v>
      </c>
      <c r="AJ73" s="28">
        <f t="shared" si="119"/>
        <v>3.5633334306927518</v>
      </c>
      <c r="AK73" s="402">
        <f t="shared" si="120"/>
        <v>3.563985260698959</v>
      </c>
      <c r="AL73" s="28">
        <f t="shared" si="121"/>
        <v>3.4533825521310888</v>
      </c>
      <c r="AM73" s="28">
        <f t="shared" si="122"/>
        <v>3.5018564072573839</v>
      </c>
      <c r="AN73" s="402">
        <f t="shared" si="123"/>
        <v>3.4850420833764169</v>
      </c>
      <c r="AO73" s="384">
        <f t="shared" si="124"/>
        <v>-3.1347869972271229E-2</v>
      </c>
      <c r="AP73" s="385">
        <f t="shared" si="125"/>
        <v>-1.7252672148453999E-2</v>
      </c>
      <c r="AQ73" s="386">
        <f t="shared" si="126"/>
        <v>-2.2150253591974752E-2</v>
      </c>
    </row>
    <row r="74" spans="1:43" ht="19.5" customHeight="1">
      <c r="A74" s="8" t="s">
        <v>175</v>
      </c>
      <c r="B74" s="19">
        <v>8365.93</v>
      </c>
      <c r="C74" s="371">
        <v>34212.36</v>
      </c>
      <c r="D74" s="375">
        <v>42578.29</v>
      </c>
      <c r="E74" s="19">
        <v>8106.0000000000018</v>
      </c>
      <c r="F74" s="369">
        <v>31018.2</v>
      </c>
      <c r="G74" s="377">
        <v>39124.200000000004</v>
      </c>
      <c r="H74" s="345">
        <f t="shared" si="85"/>
        <v>2.9387614390384384E-2</v>
      </c>
      <c r="I74" s="323">
        <f t="shared" si="86"/>
        <v>4.648183100836728E-2</v>
      </c>
      <c r="J74" s="399">
        <f t="shared" si="87"/>
        <v>4.171427719362817E-2</v>
      </c>
      <c r="K74" s="323">
        <f t="shared" si="88"/>
        <v>3.0405134349170908E-2</v>
      </c>
      <c r="L74" s="323">
        <f t="shared" si="89"/>
        <v>4.2232489376115338E-2</v>
      </c>
      <c r="M74" s="399">
        <f t="shared" si="90"/>
        <v>3.9082667240350352E-2</v>
      </c>
      <c r="N74" s="394">
        <f t="shared" si="112"/>
        <v>-3.1070066328549063E-2</v>
      </c>
      <c r="O74" s="395">
        <f t="shared" si="113"/>
        <v>-9.336274960277513E-2</v>
      </c>
      <c r="P74" s="386">
        <f t="shared" si="114"/>
        <v>-8.1123267280109101E-2</v>
      </c>
      <c r="R74" s="401">
        <v>2568.8030000000003</v>
      </c>
      <c r="S74" s="369">
        <v>11817.821000000004</v>
      </c>
      <c r="T74" s="374">
        <v>14386.624000000003</v>
      </c>
      <c r="U74" s="19">
        <v>2593.2550000000001</v>
      </c>
      <c r="V74" s="119">
        <v>10067.745000000003</v>
      </c>
      <c r="W74" s="375">
        <v>12661.000000000004</v>
      </c>
      <c r="X74" s="345">
        <f t="shared" si="94"/>
        <v>3.3151782110760204E-2</v>
      </c>
      <c r="Y74" s="323">
        <f t="shared" si="95"/>
        <v>7.2557477130571937E-2</v>
      </c>
      <c r="Z74" s="399">
        <f t="shared" si="96"/>
        <v>5.9854130585672218E-2</v>
      </c>
      <c r="AA74" s="323">
        <f t="shared" si="97"/>
        <v>3.5041357911111279E-2</v>
      </c>
      <c r="AB74" s="323">
        <f t="shared" si="98"/>
        <v>6.3567847954686479E-2</v>
      </c>
      <c r="AC74" s="399">
        <f t="shared" si="99"/>
        <v>5.4483215576404058E-2</v>
      </c>
      <c r="AE74" s="394">
        <f t="shared" si="100"/>
        <v>9.5188303657383483E-3</v>
      </c>
      <c r="AF74" s="395">
        <f t="shared" si="101"/>
        <v>-0.14808787508289392</v>
      </c>
      <c r="AG74" s="386">
        <f t="shared" si="102"/>
        <v>-0.11994641689391475</v>
      </c>
      <c r="AI74" s="27">
        <f t="shared" si="103"/>
        <v>3.0705528255675101</v>
      </c>
      <c r="AJ74" s="28">
        <f t="shared" si="104"/>
        <v>3.4542548365561458</v>
      </c>
      <c r="AK74" s="402">
        <f t="shared" si="105"/>
        <v>3.3788637354858553</v>
      </c>
      <c r="AL74" s="28">
        <f t="shared" si="106"/>
        <v>3.1991796200345419</v>
      </c>
      <c r="AM74" s="28">
        <f t="shared" si="107"/>
        <v>3.2457541056541004</v>
      </c>
      <c r="AN74" s="402">
        <f t="shared" si="108"/>
        <v>3.2361045082071973</v>
      </c>
      <c r="AO74" s="384">
        <f t="shared" si="109"/>
        <v>4.1890435297513115E-2</v>
      </c>
      <c r="AP74" s="385">
        <f t="shared" si="110"/>
        <v>-6.0360552642351774E-2</v>
      </c>
      <c r="AQ74" s="386">
        <f t="shared" si="111"/>
        <v>-4.225066130349002E-2</v>
      </c>
    </row>
    <row r="75" spans="1:43" ht="19.5" customHeight="1">
      <c r="A75" s="8" t="s">
        <v>176</v>
      </c>
      <c r="B75" s="19">
        <v>54776.349999999991</v>
      </c>
      <c r="C75" s="371">
        <v>19340.340000000007</v>
      </c>
      <c r="D75" s="375">
        <v>74116.69</v>
      </c>
      <c r="E75" s="19">
        <v>34931.560000000005</v>
      </c>
      <c r="F75" s="369">
        <v>18970.499999999996</v>
      </c>
      <c r="G75" s="377">
        <v>53902.06</v>
      </c>
      <c r="H75" s="345">
        <f t="shared" si="85"/>
        <v>0.19241689226574107</v>
      </c>
      <c r="I75" s="323">
        <f t="shared" si="86"/>
        <v>2.6276305274595683E-2</v>
      </c>
      <c r="J75" s="399">
        <f t="shared" si="87"/>
        <v>7.2612689502894762E-2</v>
      </c>
      <c r="K75" s="323">
        <f t="shared" si="88"/>
        <v>0.1310262490533092</v>
      </c>
      <c r="L75" s="323">
        <f t="shared" si="89"/>
        <v>2.5829075823535726E-2</v>
      </c>
      <c r="M75" s="399">
        <f t="shared" si="90"/>
        <v>5.3844839627376372E-2</v>
      </c>
      <c r="N75" s="394">
        <f t="shared" si="112"/>
        <v>-0.36228755658235695</v>
      </c>
      <c r="O75" s="395">
        <f t="shared" si="113"/>
        <v>-1.9122724833173094E-2</v>
      </c>
      <c r="P75" s="386">
        <f t="shared" si="114"/>
        <v>-0.27274059324559696</v>
      </c>
      <c r="R75" s="401">
        <v>10800.016000000001</v>
      </c>
      <c r="S75" s="369">
        <v>4782.0769999999984</v>
      </c>
      <c r="T75" s="374">
        <v>15582.093000000001</v>
      </c>
      <c r="U75" s="19">
        <v>7183.6419999999989</v>
      </c>
      <c r="V75" s="119">
        <v>4502.3750000000009</v>
      </c>
      <c r="W75" s="375">
        <v>11686.017</v>
      </c>
      <c r="X75" s="345">
        <f t="shared" si="94"/>
        <v>0.13938000587227745</v>
      </c>
      <c r="Y75" s="323">
        <f t="shared" si="95"/>
        <v>2.9360356918939103E-2</v>
      </c>
      <c r="Z75" s="399">
        <f t="shared" si="96"/>
        <v>6.4827761483172763E-2</v>
      </c>
      <c r="AA75" s="323">
        <f t="shared" si="97"/>
        <v>9.7068961759368522E-2</v>
      </c>
      <c r="AB75" s="323">
        <f t="shared" si="98"/>
        <v>2.8428043165076338E-2</v>
      </c>
      <c r="AC75" s="399">
        <f t="shared" si="99"/>
        <v>5.0287637899101366E-2</v>
      </c>
      <c r="AE75" s="394">
        <f t="shared" si="100"/>
        <v>-0.33484894837192852</v>
      </c>
      <c r="AF75" s="395">
        <f t="shared" si="101"/>
        <v>-5.848964790822013E-2</v>
      </c>
      <c r="AG75" s="386">
        <f t="shared" si="102"/>
        <v>-0.2500354734116913</v>
      </c>
      <c r="AI75" s="27">
        <f t="shared" si="103"/>
        <v>1.971656746022691</v>
      </c>
      <c r="AJ75" s="28">
        <f t="shared" si="104"/>
        <v>2.4725920020020311</v>
      </c>
      <c r="AK75" s="402">
        <f t="shared" si="105"/>
        <v>2.1023730282612458</v>
      </c>
      <c r="AL75" s="28">
        <f t="shared" si="106"/>
        <v>2.056490463065491</v>
      </c>
      <c r="AM75" s="28">
        <f t="shared" si="107"/>
        <v>2.3733560001054279</v>
      </c>
      <c r="AN75" s="402">
        <f t="shared" si="108"/>
        <v>2.1680093488078191</v>
      </c>
      <c r="AO75" s="384">
        <f t="shared" si="109"/>
        <v>4.3026615669248772E-2</v>
      </c>
      <c r="AP75" s="385">
        <f t="shared" si="110"/>
        <v>-4.0134402204752291E-2</v>
      </c>
      <c r="AQ75" s="386">
        <f t="shared" si="111"/>
        <v>3.1220111590214518E-2</v>
      </c>
    </row>
    <row r="76" spans="1:43" ht="19.5" customHeight="1">
      <c r="A76" s="8" t="s">
        <v>181</v>
      </c>
      <c r="B76" s="19">
        <v>6325.1300000000028</v>
      </c>
      <c r="C76" s="371">
        <v>15143.35</v>
      </c>
      <c r="D76" s="375">
        <v>21468.480000000003</v>
      </c>
      <c r="E76" s="19">
        <v>7500.0400000000027</v>
      </c>
      <c r="F76" s="369">
        <v>13731.370000000003</v>
      </c>
      <c r="G76" s="377">
        <v>21231.410000000003</v>
      </c>
      <c r="H76" s="345">
        <f t="shared" si="85"/>
        <v>2.2218746918639298E-2</v>
      </c>
      <c r="I76" s="323">
        <f t="shared" si="86"/>
        <v>2.0574161957858467E-2</v>
      </c>
      <c r="J76" s="399">
        <f t="shared" si="87"/>
        <v>2.1032834471414016E-2</v>
      </c>
      <c r="K76" s="323">
        <f t="shared" si="88"/>
        <v>2.8132213647194156E-2</v>
      </c>
      <c r="L76" s="323">
        <f t="shared" si="89"/>
        <v>1.8695795940593229E-2</v>
      </c>
      <c r="M76" s="399">
        <f t="shared" si="90"/>
        <v>2.120887154429859E-2</v>
      </c>
      <c r="N76" s="394">
        <f t="shared" si="112"/>
        <v>0.18575270389699489</v>
      </c>
      <c r="O76" s="395">
        <f t="shared" si="113"/>
        <v>-9.3240927535848922E-2</v>
      </c>
      <c r="P76" s="386">
        <f t="shared" si="114"/>
        <v>-1.1042700740806972E-2</v>
      </c>
      <c r="R76" s="401">
        <v>2724.1280000000002</v>
      </c>
      <c r="S76" s="369">
        <v>4175.8760000000002</v>
      </c>
      <c r="T76" s="374">
        <v>6900.0040000000008</v>
      </c>
      <c r="U76" s="19">
        <v>3148.357</v>
      </c>
      <c r="V76" s="119">
        <v>3665.1039999999998</v>
      </c>
      <c r="W76" s="375">
        <v>6813.4609999999993</v>
      </c>
      <c r="X76" s="345">
        <f t="shared" si="94"/>
        <v>3.5156334642174179E-2</v>
      </c>
      <c r="Y76" s="323">
        <f t="shared" si="95"/>
        <v>2.5638485078603251E-2</v>
      </c>
      <c r="Z76" s="399">
        <f t="shared" si="96"/>
        <v>2.8706786279926452E-2</v>
      </c>
      <c r="AA76" s="323">
        <f t="shared" si="97"/>
        <v>4.2542173626948593E-2</v>
      </c>
      <c r="AB76" s="323">
        <f t="shared" si="98"/>
        <v>2.3141505253670324E-2</v>
      </c>
      <c r="AC76" s="399">
        <f t="shared" si="99"/>
        <v>2.931990083598621E-2</v>
      </c>
      <c r="AE76" s="394">
        <f t="shared" si="100"/>
        <v>0.15573020063668072</v>
      </c>
      <c r="AF76" s="395">
        <f t="shared" si="101"/>
        <v>-0.12231493463886388</v>
      </c>
      <c r="AG76" s="386">
        <f t="shared" si="102"/>
        <v>-1.2542456497126882E-2</v>
      </c>
      <c r="AI76" s="27">
        <f t="shared" si="103"/>
        <v>4.3068332192381797</v>
      </c>
      <c r="AJ76" s="28">
        <f t="shared" si="104"/>
        <v>2.7575642113534986</v>
      </c>
      <c r="AK76" s="402">
        <f t="shared" si="105"/>
        <v>3.2140160831134761</v>
      </c>
      <c r="AL76" s="28">
        <f t="shared" si="106"/>
        <v>4.1977869451362908</v>
      </c>
      <c r="AM76" s="28">
        <f t="shared" si="107"/>
        <v>2.6691466328560072</v>
      </c>
      <c r="AN76" s="402">
        <f t="shared" si="108"/>
        <v>3.2091420211846495</v>
      </c>
      <c r="AO76" s="384">
        <f t="shared" si="109"/>
        <v>-2.5319363102984924E-2</v>
      </c>
      <c r="AP76" s="385">
        <f t="shared" si="110"/>
        <v>-3.206365173055873E-2</v>
      </c>
      <c r="AQ76" s="386">
        <f t="shared" si="111"/>
        <v>-1.5165020344593185E-3</v>
      </c>
    </row>
    <row r="77" spans="1:43" ht="19.5" customHeight="1">
      <c r="A77" s="8" t="s">
        <v>204</v>
      </c>
      <c r="B77" s="19">
        <v>5554.7300000000014</v>
      </c>
      <c r="C77" s="371">
        <v>47519.719999999994</v>
      </c>
      <c r="D77" s="375">
        <v>53074.45</v>
      </c>
      <c r="E77" s="19">
        <v>3515.35</v>
      </c>
      <c r="F77" s="369">
        <v>41405.180000000008</v>
      </c>
      <c r="G77" s="377">
        <v>44920.530000000006</v>
      </c>
      <c r="H77" s="345">
        <f t="shared" si="85"/>
        <v>1.9512506473601844E-2</v>
      </c>
      <c r="I77" s="323">
        <f t="shared" si="86"/>
        <v>6.4561567649964235E-2</v>
      </c>
      <c r="J77" s="399">
        <f t="shared" si="87"/>
        <v>5.1997445627791967E-2</v>
      </c>
      <c r="K77" s="323">
        <f t="shared" si="88"/>
        <v>1.3185873307964216E-2</v>
      </c>
      <c r="L77" s="323">
        <f t="shared" si="89"/>
        <v>5.6374767861002366E-2</v>
      </c>
      <c r="M77" s="399">
        <f t="shared" si="90"/>
        <v>4.4872844077327466E-2</v>
      </c>
      <c r="N77" s="394">
        <f t="shared" si="91"/>
        <v>-0.36714295744347625</v>
      </c>
      <c r="O77" s="395">
        <f t="shared" si="92"/>
        <v>-0.12867373797657031</v>
      </c>
      <c r="P77" s="386">
        <f t="shared" si="93"/>
        <v>-0.15363173805851951</v>
      </c>
      <c r="R77" s="401">
        <v>403.71499999999992</v>
      </c>
      <c r="S77" s="369">
        <v>3714.4689999999996</v>
      </c>
      <c r="T77" s="374">
        <v>4118.1839999999993</v>
      </c>
      <c r="U77" s="19">
        <v>350.77</v>
      </c>
      <c r="V77" s="119">
        <v>3561.0389999999989</v>
      </c>
      <c r="W77" s="375">
        <v>3911.8089999999988</v>
      </c>
      <c r="X77" s="345">
        <f t="shared" si="94"/>
        <v>5.2101588618689524E-3</v>
      </c>
      <c r="Y77" s="323">
        <f t="shared" si="95"/>
        <v>2.2805600078027777E-2</v>
      </c>
      <c r="Z77" s="399">
        <f t="shared" si="96"/>
        <v>1.7133298466118656E-2</v>
      </c>
      <c r="AA77" s="323">
        <f t="shared" si="97"/>
        <v>4.7397795876149866E-3</v>
      </c>
      <c r="AB77" s="323">
        <f t="shared" si="98"/>
        <v>2.2484437747748741E-2</v>
      </c>
      <c r="AC77" s="399">
        <f t="shared" si="99"/>
        <v>1.6833420191194808E-2</v>
      </c>
      <c r="AE77" s="394">
        <f t="shared" si="100"/>
        <v>-0.13114449549806162</v>
      </c>
      <c r="AF77" s="395">
        <f t="shared" si="101"/>
        <v>-4.1306038628940167E-2</v>
      </c>
      <c r="AG77" s="386">
        <f t="shared" si="102"/>
        <v>-5.0113108107845715E-2</v>
      </c>
      <c r="AI77" s="27">
        <f t="shared" si="103"/>
        <v>0.72679500173725775</v>
      </c>
      <c r="AJ77" s="28">
        <f t="shared" si="104"/>
        <v>0.78166895764537336</v>
      </c>
      <c r="AK77" s="402">
        <f t="shared" si="105"/>
        <v>0.7759258927789171</v>
      </c>
      <c r="AL77" s="28">
        <f t="shared" si="106"/>
        <v>0.99782382977512907</v>
      </c>
      <c r="AM77" s="28">
        <f t="shared" si="107"/>
        <v>0.86004673811344334</v>
      </c>
      <c r="AN77" s="402">
        <f t="shared" si="108"/>
        <v>0.87082877250112545</v>
      </c>
      <c r="AO77" s="384">
        <f t="shared" si="109"/>
        <v>0.37290959264996487</v>
      </c>
      <c r="AP77" s="385">
        <f t="shared" si="110"/>
        <v>0.10026978774258594</v>
      </c>
      <c r="AQ77" s="386">
        <f t="shared" si="111"/>
        <v>0.12230920582160391</v>
      </c>
    </row>
    <row r="78" spans="1:43" ht="19.5" customHeight="1">
      <c r="A78" s="8" t="s">
        <v>205</v>
      </c>
      <c r="B78" s="19">
        <v>1216.6400000000001</v>
      </c>
      <c r="C78" s="371">
        <v>22545.79</v>
      </c>
      <c r="D78" s="375">
        <v>23762.43</v>
      </c>
      <c r="E78" s="19">
        <v>1091.5400000000002</v>
      </c>
      <c r="F78" s="369">
        <v>28676.890000000007</v>
      </c>
      <c r="G78" s="377">
        <v>29768.430000000008</v>
      </c>
      <c r="H78" s="345">
        <f t="shared" si="85"/>
        <v>4.2737803414464688E-3</v>
      </c>
      <c r="I78" s="323">
        <f t="shared" si="86"/>
        <v>3.0631315721281343E-2</v>
      </c>
      <c r="J78" s="399">
        <f t="shared" si="87"/>
        <v>2.3280234875900037E-2</v>
      </c>
      <c r="K78" s="323">
        <f t="shared" si="88"/>
        <v>4.0943030283116227E-3</v>
      </c>
      <c r="L78" s="323">
        <f t="shared" si="89"/>
        <v>3.9044704472375201E-2</v>
      </c>
      <c r="M78" s="399">
        <f t="shared" si="90"/>
        <v>2.9736828969222698E-2</v>
      </c>
      <c r="N78" s="394">
        <f t="shared" si="91"/>
        <v>-0.10282417148869008</v>
      </c>
      <c r="O78" s="395">
        <f t="shared" si="92"/>
        <v>0.27193990541027863</v>
      </c>
      <c r="P78" s="386">
        <f t="shared" si="93"/>
        <v>0.25275192814876285</v>
      </c>
      <c r="R78" s="401">
        <v>173.53600000000003</v>
      </c>
      <c r="S78" s="369">
        <v>2405.5329999999994</v>
      </c>
      <c r="T78" s="374">
        <v>2579.0689999999995</v>
      </c>
      <c r="U78" s="19">
        <v>159.197</v>
      </c>
      <c r="V78" s="119">
        <v>3267.5949999999993</v>
      </c>
      <c r="W78" s="375">
        <v>3426.7919999999995</v>
      </c>
      <c r="X78" s="345">
        <f t="shared" si="94"/>
        <v>2.2395752653562311E-3</v>
      </c>
      <c r="Y78" s="323">
        <f t="shared" si="95"/>
        <v>1.4769169852406464E-2</v>
      </c>
      <c r="Z78" s="399">
        <f t="shared" si="96"/>
        <v>1.072996227019341E-2</v>
      </c>
      <c r="AA78" s="323">
        <f t="shared" si="97"/>
        <v>2.1511494455328083E-3</v>
      </c>
      <c r="AB78" s="323">
        <f t="shared" si="98"/>
        <v>2.0631629241453141E-2</v>
      </c>
      <c r="AC78" s="399">
        <f t="shared" si="99"/>
        <v>1.4746279699194119E-2</v>
      </c>
      <c r="AE78" s="394">
        <f t="shared" si="100"/>
        <v>-8.2628388345934126E-2</v>
      </c>
      <c r="AF78" s="395">
        <f t="shared" si="101"/>
        <v>0.35836631632158034</v>
      </c>
      <c r="AG78" s="386">
        <f t="shared" si="102"/>
        <v>0.32869341611255848</v>
      </c>
      <c r="AI78" s="27">
        <f t="shared" si="103"/>
        <v>1.4263545502367174</v>
      </c>
      <c r="AJ78" s="28">
        <f t="shared" si="104"/>
        <v>1.0669544070090244</v>
      </c>
      <c r="AK78" s="402">
        <f t="shared" si="105"/>
        <v>1.0853557485492855</v>
      </c>
      <c r="AL78" s="28">
        <f t="shared" si="106"/>
        <v>1.4584623559374825</v>
      </c>
      <c r="AM78" s="28">
        <f t="shared" si="107"/>
        <v>1.1394523604198359</v>
      </c>
      <c r="AN78" s="402">
        <f t="shared" si="108"/>
        <v>1.151149724725153</v>
      </c>
      <c r="AO78" s="384">
        <f t="shared" si="109"/>
        <v>2.2510395956907417E-2</v>
      </c>
      <c r="AP78" s="385">
        <f t="shared" si="110"/>
        <v>6.7948501767796946E-2</v>
      </c>
      <c r="AQ78" s="386">
        <f t="shared" si="111"/>
        <v>6.0619733450354311E-2</v>
      </c>
    </row>
    <row r="79" spans="1:43" ht="19.5" customHeight="1">
      <c r="A79" s="8" t="s">
        <v>184</v>
      </c>
      <c r="B79" s="19">
        <v>5856.5399999999991</v>
      </c>
      <c r="C79" s="371">
        <v>4133.2099999999991</v>
      </c>
      <c r="D79" s="375">
        <v>9989.7499999999982</v>
      </c>
      <c r="E79" s="19">
        <v>6660.6100000000015</v>
      </c>
      <c r="F79" s="369">
        <v>4466.4899999999989</v>
      </c>
      <c r="G79" s="377">
        <v>11127.1</v>
      </c>
      <c r="H79" s="345">
        <f t="shared" si="85"/>
        <v>2.0572696542029603E-2</v>
      </c>
      <c r="I79" s="323">
        <f t="shared" si="86"/>
        <v>5.6154900960382059E-3</v>
      </c>
      <c r="J79" s="399">
        <f t="shared" si="87"/>
        <v>9.7870346741272818E-3</v>
      </c>
      <c r="K79" s="323">
        <f t="shared" si="88"/>
        <v>2.4983560559762058E-2</v>
      </c>
      <c r="L79" s="323">
        <f t="shared" si="89"/>
        <v>6.0813003808578622E-3</v>
      </c>
      <c r="M79" s="399">
        <f t="shared" si="90"/>
        <v>1.1115287894707173E-2</v>
      </c>
      <c r="N79" s="394">
        <f t="shared" si="91"/>
        <v>0.13729437517715282</v>
      </c>
      <c r="O79" s="395">
        <f t="shared" si="92"/>
        <v>8.0634664098848063E-2</v>
      </c>
      <c r="P79" s="386">
        <f t="shared" si="93"/>
        <v>0.11385169799044044</v>
      </c>
      <c r="R79" s="401">
        <v>1911.8700000000001</v>
      </c>
      <c r="S79" s="369">
        <v>1383.6080000000004</v>
      </c>
      <c r="T79" s="374">
        <v>3295.4780000000005</v>
      </c>
      <c r="U79" s="19">
        <v>2023.3249999999998</v>
      </c>
      <c r="V79" s="119">
        <v>1283.2399999999998</v>
      </c>
      <c r="W79" s="375">
        <v>3306.5649999999996</v>
      </c>
      <c r="X79" s="345">
        <f t="shared" si="94"/>
        <v>2.4673708985896974E-2</v>
      </c>
      <c r="Y79" s="323">
        <f t="shared" si="95"/>
        <v>8.4948913862950177E-3</v>
      </c>
      <c r="Z79" s="399">
        <f t="shared" si="96"/>
        <v>1.3710511274515126E-2</v>
      </c>
      <c r="AA79" s="323">
        <f t="shared" si="97"/>
        <v>2.7340178846854329E-2</v>
      </c>
      <c r="AB79" s="323">
        <f t="shared" si="98"/>
        <v>8.1023908739615309E-3</v>
      </c>
      <c r="AC79" s="399">
        <f t="shared" si="99"/>
        <v>1.4228915070878478E-2</v>
      </c>
      <c r="AE79" s="394">
        <f t="shared" si="100"/>
        <v>5.8296327679183045E-2</v>
      </c>
      <c r="AF79" s="395">
        <f t="shared" si="101"/>
        <v>-7.2540777445635321E-2</v>
      </c>
      <c r="AG79" s="386">
        <f t="shared" si="102"/>
        <v>3.364307089896846E-3</v>
      </c>
      <c r="AI79" s="27">
        <f t="shared" si="103"/>
        <v>3.2645042977594283</v>
      </c>
      <c r="AJ79" s="28">
        <f t="shared" si="104"/>
        <v>3.3475385959097181</v>
      </c>
      <c r="AK79" s="402">
        <f t="shared" si="105"/>
        <v>3.2988593308140857</v>
      </c>
      <c r="AL79" s="28">
        <f t="shared" si="106"/>
        <v>3.0377472934160679</v>
      </c>
      <c r="AM79" s="28">
        <f t="shared" si="107"/>
        <v>2.873039008259282</v>
      </c>
      <c r="AN79" s="402">
        <f t="shared" si="108"/>
        <v>2.9716323210899507</v>
      </c>
      <c r="AO79" s="384">
        <f t="shared" si="109"/>
        <v>-6.9461389436366691E-2</v>
      </c>
      <c r="AP79" s="385">
        <f t="shared" si="110"/>
        <v>-0.14174581533733963</v>
      </c>
      <c r="AQ79" s="386">
        <f t="shared" si="111"/>
        <v>-9.9193987045025828E-2</v>
      </c>
    </row>
    <row r="80" spans="1:43" ht="19.5" customHeight="1">
      <c r="A80" s="8" t="s">
        <v>180</v>
      </c>
      <c r="B80" s="19">
        <v>527.86000000000013</v>
      </c>
      <c r="C80" s="371">
        <v>1050.8399999999999</v>
      </c>
      <c r="D80" s="375">
        <v>1578.7</v>
      </c>
      <c r="E80" s="19">
        <v>466.38000000000011</v>
      </c>
      <c r="F80" s="369">
        <v>993.87999999999988</v>
      </c>
      <c r="G80" s="377">
        <v>1460.26</v>
      </c>
      <c r="H80" s="345">
        <f t="shared" si="85"/>
        <v>1.8542524420008658E-3</v>
      </c>
      <c r="I80" s="323">
        <f t="shared" si="86"/>
        <v>1.4276994424480705E-3</v>
      </c>
      <c r="J80" s="399">
        <f t="shared" si="87"/>
        <v>1.5466644951119641E-3</v>
      </c>
      <c r="K80" s="323">
        <f t="shared" si="88"/>
        <v>1.7493642434944891E-3</v>
      </c>
      <c r="L80" s="323">
        <f t="shared" si="89"/>
        <v>1.3532063930574148E-3</v>
      </c>
      <c r="M80" s="399">
        <f t="shared" si="90"/>
        <v>1.458709843636266E-3</v>
      </c>
      <c r="N80" s="394">
        <f t="shared" si="91"/>
        <v>-0.11647027620960104</v>
      </c>
      <c r="O80" s="395">
        <f t="shared" si="92"/>
        <v>-5.4204255643104604E-2</v>
      </c>
      <c r="P80" s="386">
        <f t="shared" si="93"/>
        <v>-7.5023753721416384E-2</v>
      </c>
      <c r="R80" s="401">
        <v>823.87200000000007</v>
      </c>
      <c r="S80" s="369">
        <v>2403.8090000000002</v>
      </c>
      <c r="T80" s="374">
        <v>3227.6810000000005</v>
      </c>
      <c r="U80" s="19">
        <v>756.9430000000001</v>
      </c>
      <c r="V80" s="119">
        <v>2269.5299999999997</v>
      </c>
      <c r="W80" s="375">
        <v>3026.473</v>
      </c>
      <c r="X80" s="345">
        <f t="shared" si="94"/>
        <v>1.063251056276259E-2</v>
      </c>
      <c r="Y80" s="323">
        <f t="shared" si="95"/>
        <v>1.4758585067734819E-2</v>
      </c>
      <c r="Z80" s="399">
        <f t="shared" si="96"/>
        <v>1.3428448541012336E-2</v>
      </c>
      <c r="AA80" s="323">
        <f t="shared" si="97"/>
        <v>1.0228192206825132E-2</v>
      </c>
      <c r="AB80" s="323">
        <f t="shared" si="98"/>
        <v>1.4329836320705336E-2</v>
      </c>
      <c r="AC80" s="399">
        <f t="shared" si="99"/>
        <v>1.3023614319182234E-2</v>
      </c>
      <c r="AE80" s="394">
        <f t="shared" si="100"/>
        <v>-8.1237133923716273E-2</v>
      </c>
      <c r="AF80" s="395">
        <f t="shared" si="101"/>
        <v>-5.5860927386493869E-2</v>
      </c>
      <c r="AG80" s="386">
        <f t="shared" si="102"/>
        <v>-6.2338254616859753E-2</v>
      </c>
      <c r="AI80" s="27">
        <f t="shared" si="103"/>
        <v>15.607774788769749</v>
      </c>
      <c r="AJ80" s="28">
        <f t="shared" si="104"/>
        <v>22.875118952457086</v>
      </c>
      <c r="AK80" s="402">
        <f t="shared" si="105"/>
        <v>20.445182745296762</v>
      </c>
      <c r="AL80" s="28">
        <f t="shared" si="106"/>
        <v>16.230177108795402</v>
      </c>
      <c r="AM80" s="28">
        <f t="shared" si="107"/>
        <v>22.835050509115788</v>
      </c>
      <c r="AN80" s="402">
        <f t="shared" si="108"/>
        <v>20.725576267240079</v>
      </c>
      <c r="AO80" s="384">
        <f t="shared" si="109"/>
        <v>3.9877710208471862E-2</v>
      </c>
      <c r="AP80" s="385">
        <f t="shared" si="110"/>
        <v>-1.7516168298217219E-3</v>
      </c>
      <c r="AQ80" s="386">
        <f t="shared" si="111"/>
        <v>1.3714405267804184E-2</v>
      </c>
    </row>
    <row r="81" spans="1:43" ht="19.5" customHeight="1">
      <c r="A81" s="8" t="s">
        <v>185</v>
      </c>
      <c r="B81" s="19">
        <v>10889.990000000002</v>
      </c>
      <c r="C81" s="371">
        <v>6222.6399999999994</v>
      </c>
      <c r="D81" s="375">
        <v>17112.63</v>
      </c>
      <c r="E81" s="19">
        <v>8255.2400000000034</v>
      </c>
      <c r="F81" s="369">
        <v>3942.4099999999994</v>
      </c>
      <c r="G81" s="377">
        <v>12197.650000000003</v>
      </c>
      <c r="H81" s="345">
        <f t="shared" si="85"/>
        <v>3.8254064621045365E-2</v>
      </c>
      <c r="I81" s="323">
        <f t="shared" si="86"/>
        <v>8.4542458019822818E-3</v>
      </c>
      <c r="J81" s="399">
        <f t="shared" si="87"/>
        <v>1.6765374826748496E-2</v>
      </c>
      <c r="K81" s="323">
        <f t="shared" si="88"/>
        <v>3.0964924905582246E-2</v>
      </c>
      <c r="L81" s="323">
        <f t="shared" si="89"/>
        <v>5.3677450155486407E-3</v>
      </c>
      <c r="M81" s="399">
        <f t="shared" si="90"/>
        <v>1.2184701439627124E-2</v>
      </c>
      <c r="N81" s="394">
        <f t="shared" si="91"/>
        <v>-0.24194237092963333</v>
      </c>
      <c r="O81" s="395">
        <f t="shared" si="92"/>
        <v>-0.36644093182314907</v>
      </c>
      <c r="P81" s="386">
        <f t="shared" si="93"/>
        <v>-0.28721359603988383</v>
      </c>
      <c r="R81" s="401">
        <v>2020.4159999999997</v>
      </c>
      <c r="S81" s="369">
        <v>1375.298</v>
      </c>
      <c r="T81" s="374">
        <v>3395.7139999999999</v>
      </c>
      <c r="U81" s="19">
        <v>1603.4219999999996</v>
      </c>
      <c r="V81" s="119">
        <v>843.59600000000012</v>
      </c>
      <c r="W81" s="375">
        <v>2447.0179999999996</v>
      </c>
      <c r="X81" s="345">
        <f t="shared" si="94"/>
        <v>2.6074553402924888E-2</v>
      </c>
      <c r="Y81" s="323">
        <f t="shared" si="95"/>
        <v>8.4438707594844502E-3</v>
      </c>
      <c r="Z81" s="399">
        <f t="shared" si="96"/>
        <v>1.4127533268930591E-2</v>
      </c>
      <c r="AA81" s="323">
        <f t="shared" si="97"/>
        <v>2.1666239604107525E-2</v>
      </c>
      <c r="AB81" s="323">
        <f t="shared" si="98"/>
        <v>5.3264740280153785E-3</v>
      </c>
      <c r="AC81" s="399">
        <f t="shared" si="99"/>
        <v>1.0530085239186561E-2</v>
      </c>
      <c r="AE81" s="394">
        <f t="shared" si="100"/>
        <v>-0.20639016915328337</v>
      </c>
      <c r="AF81" s="395">
        <f t="shared" si="101"/>
        <v>-0.38660857501428775</v>
      </c>
      <c r="AG81" s="386">
        <f t="shared" si="102"/>
        <v>-0.27938041896343463</v>
      </c>
      <c r="AI81" s="27">
        <f t="shared" si="103"/>
        <v>1.8552964695100724</v>
      </c>
      <c r="AJ81" s="28">
        <f t="shared" si="104"/>
        <v>2.2101519612254608</v>
      </c>
      <c r="AK81" s="402">
        <f t="shared" si="105"/>
        <v>1.984332040136437</v>
      </c>
      <c r="AL81" s="28">
        <f t="shared" si="106"/>
        <v>1.9423081582122372</v>
      </c>
      <c r="AM81" s="28">
        <f t="shared" si="107"/>
        <v>2.1397977379318749</v>
      </c>
      <c r="AN81" s="402">
        <f t="shared" si="108"/>
        <v>2.0061388874086394</v>
      </c>
      <c r="AO81" s="384">
        <f t="shared" si="109"/>
        <v>4.6899075232510926E-2</v>
      </c>
      <c r="AP81" s="385">
        <f t="shared" si="110"/>
        <v>-3.1832301365638513E-2</v>
      </c>
      <c r="AQ81" s="386">
        <f t="shared" si="111"/>
        <v>1.0989515278251019E-2</v>
      </c>
    </row>
    <row r="82" spans="1:43" ht="19.5" customHeight="1">
      <c r="A82" s="8" t="s">
        <v>189</v>
      </c>
      <c r="B82" s="19">
        <v>2425.1999999999998</v>
      </c>
      <c r="C82" s="371">
        <v>6713.9100000000008</v>
      </c>
      <c r="D82" s="375">
        <v>9139.11</v>
      </c>
      <c r="E82" s="19">
        <v>2752.32</v>
      </c>
      <c r="F82" s="369">
        <v>8250.8000000000011</v>
      </c>
      <c r="G82" s="377">
        <v>11003.12</v>
      </c>
      <c r="H82" s="345">
        <f t="shared" si="85"/>
        <v>8.5191774757331466E-3</v>
      </c>
      <c r="I82" s="323">
        <f t="shared" si="86"/>
        <v>9.121698416168519E-3</v>
      </c>
      <c r="J82" s="399">
        <f t="shared" si="87"/>
        <v>8.9536561436135455E-3</v>
      </c>
      <c r="K82" s="323">
        <f t="shared" si="88"/>
        <v>1.0323792175167785E-2</v>
      </c>
      <c r="L82" s="323">
        <f t="shared" si="89"/>
        <v>1.1233786078639394E-2</v>
      </c>
      <c r="M82" s="399">
        <f t="shared" si="90"/>
        <v>1.0991439507150145E-2</v>
      </c>
      <c r="N82" s="394">
        <f t="shared" si="91"/>
        <v>0.13488372093023271</v>
      </c>
      <c r="O82" s="395">
        <f t="shared" si="92"/>
        <v>0.22891131993130681</v>
      </c>
      <c r="P82" s="386">
        <f t="shared" si="93"/>
        <v>0.20395968535229361</v>
      </c>
      <c r="R82" s="401">
        <v>632.08799999999997</v>
      </c>
      <c r="S82" s="369">
        <v>1380.4580000000001</v>
      </c>
      <c r="T82" s="374">
        <v>2012.546</v>
      </c>
      <c r="U82" s="19">
        <v>707.52199999999982</v>
      </c>
      <c r="V82" s="119">
        <v>1594.1829999999998</v>
      </c>
      <c r="W82" s="375">
        <v>2301.7049999999995</v>
      </c>
      <c r="X82" s="345">
        <f t="shared" si="94"/>
        <v>8.157435058595848E-3</v>
      </c>
      <c r="Y82" s="323">
        <f t="shared" si="95"/>
        <v>8.4755514375040083E-3</v>
      </c>
      <c r="Z82" s="399">
        <f t="shared" si="96"/>
        <v>8.3729991896411733E-3</v>
      </c>
      <c r="AA82" s="323">
        <f t="shared" si="97"/>
        <v>9.5603909495924119E-3</v>
      </c>
      <c r="AB82" s="323">
        <f t="shared" si="98"/>
        <v>1.0065688250541299E-2</v>
      </c>
      <c r="AC82" s="399">
        <f t="shared" si="99"/>
        <v>9.9047697423810949E-3</v>
      </c>
      <c r="AE82" s="394">
        <f t="shared" si="100"/>
        <v>0.11934097783852859</v>
      </c>
      <c r="AF82" s="395">
        <f t="shared" si="101"/>
        <v>0.15482180551671956</v>
      </c>
      <c r="AG82" s="386">
        <f t="shared" si="102"/>
        <v>0.14367820660993558</v>
      </c>
      <c r="AI82" s="27">
        <f t="shared" si="103"/>
        <v>2.6063334982681843</v>
      </c>
      <c r="AJ82" s="28">
        <f t="shared" si="104"/>
        <v>2.0561163316160029</v>
      </c>
      <c r="AK82" s="402">
        <f t="shared" si="105"/>
        <v>2.2021247145509792</v>
      </c>
      <c r="AL82" s="28">
        <f t="shared" si="106"/>
        <v>2.570638588536216</v>
      </c>
      <c r="AM82" s="28">
        <f t="shared" si="107"/>
        <v>1.9321556697532354</v>
      </c>
      <c r="AN82" s="402">
        <f t="shared" si="108"/>
        <v>2.0918657617112228</v>
      </c>
      <c r="AO82" s="384">
        <f t="shared" si="109"/>
        <v>-1.3695449855395064E-2</v>
      </c>
      <c r="AP82" s="385">
        <f t="shared" si="110"/>
        <v>-6.0288739482624885E-2</v>
      </c>
      <c r="AQ82" s="386">
        <f t="shared" si="111"/>
        <v>-5.0069349892491705E-2</v>
      </c>
    </row>
    <row r="83" spans="1:43" ht="19.5" customHeight="1">
      <c r="A83" s="8" t="s">
        <v>216</v>
      </c>
      <c r="B83" s="19">
        <v>3668.0400000000009</v>
      </c>
      <c r="C83" s="371">
        <v>20237.819999999996</v>
      </c>
      <c r="D83" s="375">
        <v>23905.859999999997</v>
      </c>
      <c r="E83" s="19">
        <v>4433.5200000000004</v>
      </c>
      <c r="F83" s="369">
        <v>18706.760000000002</v>
      </c>
      <c r="G83" s="377">
        <v>23140.280000000002</v>
      </c>
      <c r="H83" s="345">
        <f t="shared" si="85"/>
        <v>1.2884992474059137E-2</v>
      </c>
      <c r="I83" s="323">
        <f t="shared" si="86"/>
        <v>2.7495645702832406E-2</v>
      </c>
      <c r="J83" s="399">
        <f t="shared" si="87"/>
        <v>2.34207543466886E-2</v>
      </c>
      <c r="K83" s="323">
        <f t="shared" si="88"/>
        <v>1.6629875553878137E-2</v>
      </c>
      <c r="L83" s="323">
        <f t="shared" si="89"/>
        <v>2.5469983524561046E-2</v>
      </c>
      <c r="M83" s="399">
        <f t="shared" si="90"/>
        <v>2.3115715160655921E-2</v>
      </c>
      <c r="N83" s="394">
        <f t="shared" si="91"/>
        <v>0.20868910917001979</v>
      </c>
      <c r="O83" s="395">
        <f t="shared" si="92"/>
        <v>-7.5653405356900807E-2</v>
      </c>
      <c r="P83" s="386">
        <f t="shared" si="93"/>
        <v>-3.2024783881441393E-2</v>
      </c>
      <c r="R83" s="401">
        <v>483.94799999999998</v>
      </c>
      <c r="S83" s="369">
        <v>1273.3879999999999</v>
      </c>
      <c r="T83" s="374">
        <v>1757.3359999999998</v>
      </c>
      <c r="U83" s="19">
        <v>667.03499999999997</v>
      </c>
      <c r="V83" s="119">
        <v>1634.29</v>
      </c>
      <c r="W83" s="375">
        <v>2301.3249999999998</v>
      </c>
      <c r="X83" s="345">
        <f t="shared" si="94"/>
        <v>6.2456088103829584E-3</v>
      </c>
      <c r="Y83" s="323">
        <f t="shared" si="95"/>
        <v>7.8181773685982135E-3</v>
      </c>
      <c r="Z83" s="399">
        <f t="shared" si="96"/>
        <v>7.3112231491490173E-3</v>
      </c>
      <c r="AA83" s="323">
        <f t="shared" si="97"/>
        <v>9.013310366407512E-3</v>
      </c>
      <c r="AB83" s="323">
        <f t="shared" si="98"/>
        <v>1.0318924270913151E-2</v>
      </c>
      <c r="AC83" s="399">
        <f t="shared" si="99"/>
        <v>9.903134514364427E-3</v>
      </c>
      <c r="AE83" s="394">
        <f t="shared" si="100"/>
        <v>0.37831957152421336</v>
      </c>
      <c r="AF83" s="395">
        <f t="shared" si="101"/>
        <v>0.28341872233757509</v>
      </c>
      <c r="AG83" s="386">
        <f t="shared" si="102"/>
        <v>0.30955321008617592</v>
      </c>
      <c r="AI83" s="27">
        <f t="shared" si="103"/>
        <v>1.3193640200215915</v>
      </c>
      <c r="AJ83" s="28">
        <f t="shared" si="104"/>
        <v>0.62921203963668026</v>
      </c>
      <c r="AK83" s="402">
        <f t="shared" si="105"/>
        <v>0.73510678971599441</v>
      </c>
      <c r="AL83" s="28">
        <f t="shared" si="106"/>
        <v>1.5045268770638227</v>
      </c>
      <c r="AM83" s="28">
        <f t="shared" si="107"/>
        <v>0.87363605455995574</v>
      </c>
      <c r="AN83" s="402">
        <f t="shared" si="108"/>
        <v>0.99451043807594353</v>
      </c>
      <c r="AO83" s="384">
        <f>(AL83-AI83)/AI83</f>
        <v>0.14034250914254962</v>
      </c>
      <c r="AP83" s="385">
        <f>(AM83-AJ83)/AJ83</f>
        <v>0.38846048633209695</v>
      </c>
      <c r="AQ83" s="386">
        <f>(AN83-AK83)/AK83</f>
        <v>0.35287886330116564</v>
      </c>
    </row>
    <row r="84" spans="1:43" ht="19.5" customHeight="1">
      <c r="A84" s="8" t="s">
        <v>218</v>
      </c>
      <c r="B84" s="19">
        <v>1036.81</v>
      </c>
      <c r="C84" s="371">
        <v>4971.9300000000012</v>
      </c>
      <c r="D84" s="375">
        <v>6008.7400000000016</v>
      </c>
      <c r="E84" s="19">
        <v>1498.8799999999999</v>
      </c>
      <c r="F84" s="369">
        <v>6401.1100000000006</v>
      </c>
      <c r="G84" s="377">
        <v>7899.9900000000007</v>
      </c>
      <c r="H84" s="345">
        <f t="shared" si="85"/>
        <v>3.6420783434829634E-3</v>
      </c>
      <c r="I84" s="323">
        <f t="shared" si="86"/>
        <v>6.7549976103791608E-3</v>
      </c>
      <c r="J84" s="399">
        <f t="shared" si="87"/>
        <v>5.8868086516495003E-3</v>
      </c>
      <c r="K84" s="323">
        <f t="shared" si="88"/>
        <v>5.6222116670719561E-3</v>
      </c>
      <c r="L84" s="323">
        <f t="shared" si="89"/>
        <v>8.715360983885128E-3</v>
      </c>
      <c r="M84" s="399">
        <f t="shared" si="90"/>
        <v>7.8916036716941262E-3</v>
      </c>
      <c r="N84" s="394">
        <f t="shared" si="91"/>
        <v>0.44566506881685164</v>
      </c>
      <c r="O84" s="395">
        <f t="shared" si="92"/>
        <v>0.28744974285639563</v>
      </c>
      <c r="P84" s="386">
        <f t="shared" si="93"/>
        <v>0.3147498477218183</v>
      </c>
      <c r="R84" s="401">
        <v>279.35399999999998</v>
      </c>
      <c r="S84" s="369">
        <v>1319.6519999999996</v>
      </c>
      <c r="T84" s="374">
        <v>1599.0059999999996</v>
      </c>
      <c r="U84" s="19">
        <v>346.12899999999996</v>
      </c>
      <c r="V84" s="119">
        <v>1727.3500000000008</v>
      </c>
      <c r="W84" s="375">
        <v>2073.4790000000007</v>
      </c>
      <c r="X84" s="345">
        <f t="shared" si="94"/>
        <v>3.6052133775027915E-3</v>
      </c>
      <c r="Y84" s="323">
        <f t="shared" si="95"/>
        <v>8.1022228895084349E-3</v>
      </c>
      <c r="Z84" s="399">
        <f t="shared" si="96"/>
        <v>6.6525067959844744E-3</v>
      </c>
      <c r="AA84" s="323">
        <f t="shared" si="97"/>
        <v>4.677068075609624E-3</v>
      </c>
      <c r="AB84" s="323">
        <f t="shared" si="98"/>
        <v>1.09065060909397E-2</v>
      </c>
      <c r="AC84" s="399">
        <f t="shared" si="99"/>
        <v>8.9226604020335443E-3</v>
      </c>
      <c r="AE84" s="394">
        <f t="shared" si="100"/>
        <v>0.23903362758363933</v>
      </c>
      <c r="AF84" s="395">
        <f t="shared" si="101"/>
        <v>0.30894356997147837</v>
      </c>
      <c r="AG84" s="386">
        <f t="shared" si="102"/>
        <v>0.29672996849292699</v>
      </c>
      <c r="AI84" s="27">
        <f t="shared" si="103"/>
        <v>2.6943605867998959</v>
      </c>
      <c r="AJ84" s="28">
        <f t="shared" si="104"/>
        <v>2.6542047052150757</v>
      </c>
      <c r="AK84" s="402">
        <f t="shared" si="105"/>
        <v>2.6611336153669471</v>
      </c>
      <c r="AL84" s="28">
        <f t="shared" si="106"/>
        <v>2.3092509073441505</v>
      </c>
      <c r="AM84" s="28">
        <f t="shared" si="107"/>
        <v>2.6985163510703627</v>
      </c>
      <c r="AN84" s="402">
        <f t="shared" si="108"/>
        <v>2.6246602843801075</v>
      </c>
      <c r="AO84" s="384">
        <f t="shared" ref="AO84:AO97" si="127">(AL84-AI84)/AI84</f>
        <v>-0.14293175209823786</v>
      </c>
      <c r="AP84" s="385">
        <f t="shared" ref="AP84:AP97" si="128">(AM84-AJ84)/AJ84</f>
        <v>1.6694886331947916E-2</v>
      </c>
      <c r="AQ84" s="386">
        <f t="shared" ref="AQ84:AQ97" si="129">(AN84-AK84)/AK84</f>
        <v>-1.3705937490782603E-2</v>
      </c>
    </row>
    <row r="85" spans="1:43" ht="19.5" customHeight="1">
      <c r="A85" s="8" t="s">
        <v>188</v>
      </c>
      <c r="B85" s="19">
        <v>2299.5300000000002</v>
      </c>
      <c r="C85" s="371">
        <v>4370.66</v>
      </c>
      <c r="D85" s="375">
        <v>6670.1900000000005</v>
      </c>
      <c r="E85" s="19">
        <v>2590.2200000000003</v>
      </c>
      <c r="F85" s="369">
        <v>3822.6199999999994</v>
      </c>
      <c r="G85" s="377">
        <v>6412.84</v>
      </c>
      <c r="H85" s="345">
        <f t="shared" si="85"/>
        <v>8.0777272722961594E-3</v>
      </c>
      <c r="I85" s="323">
        <f t="shared" si="86"/>
        <v>5.9380960423376381E-3</v>
      </c>
      <c r="J85" s="399">
        <f t="shared" si="87"/>
        <v>6.5348362884974174E-3</v>
      </c>
      <c r="K85" s="323">
        <f t="shared" si="88"/>
        <v>9.7157645070206581E-3</v>
      </c>
      <c r="L85" s="323">
        <f t="shared" si="89"/>
        <v>5.2046462573239576E-3</v>
      </c>
      <c r="M85" s="399">
        <f t="shared" si="90"/>
        <v>6.4060323734570499E-3</v>
      </c>
      <c r="N85" s="394">
        <f t="shared" si="91"/>
        <v>0.12641278870029965</v>
      </c>
      <c r="O85" s="395">
        <f t="shared" si="92"/>
        <v>-0.12539067326216188</v>
      </c>
      <c r="P85" s="386">
        <f t="shared" si="93"/>
        <v>-3.8582109355205826E-2</v>
      </c>
      <c r="R85" s="401">
        <v>716.28300000000002</v>
      </c>
      <c r="S85" s="369">
        <v>1302.9930000000004</v>
      </c>
      <c r="T85" s="374">
        <v>2019.2760000000003</v>
      </c>
      <c r="U85" s="19">
        <v>870.51599999999996</v>
      </c>
      <c r="V85" s="119">
        <v>1170.768</v>
      </c>
      <c r="W85" s="375">
        <v>2041.2840000000001</v>
      </c>
      <c r="X85" s="345">
        <f t="shared" si="94"/>
        <v>9.2440167446244982E-3</v>
      </c>
      <c r="Y85" s="323">
        <f t="shared" si="95"/>
        <v>7.9999421889022787E-3</v>
      </c>
      <c r="Z85" s="399">
        <f t="shared" si="96"/>
        <v>8.400998691042029E-3</v>
      </c>
      <c r="AA85" s="323">
        <f t="shared" si="97"/>
        <v>1.1762847357220538E-2</v>
      </c>
      <c r="AB85" s="323">
        <f t="shared" si="98"/>
        <v>7.3922414815047813E-3</v>
      </c>
      <c r="AC85" s="399">
        <f t="shared" si="99"/>
        <v>8.7841178599371572E-3</v>
      </c>
      <c r="AE85" s="394">
        <f t="shared" si="100"/>
        <v>0.21532411072160018</v>
      </c>
      <c r="AF85" s="395">
        <f t="shared" si="101"/>
        <v>-0.10147790510002765</v>
      </c>
      <c r="AG85" s="386">
        <f t="shared" si="102"/>
        <v>1.0898955863388566E-2</v>
      </c>
      <c r="AI85" s="27">
        <f t="shared" si="103"/>
        <v>3.1149104382199839</v>
      </c>
      <c r="AJ85" s="28">
        <f t="shared" si="104"/>
        <v>2.9812270915605432</v>
      </c>
      <c r="AK85" s="402">
        <f t="shared" si="105"/>
        <v>3.0273140645169025</v>
      </c>
      <c r="AL85" s="28">
        <f t="shared" si="106"/>
        <v>3.3607801653913558</v>
      </c>
      <c r="AM85" s="28">
        <f t="shared" si="107"/>
        <v>3.0627370756182937</v>
      </c>
      <c r="AN85" s="402">
        <f t="shared" si="108"/>
        <v>3.1831201152687423</v>
      </c>
      <c r="AO85" s="384">
        <f t="shared" si="127"/>
        <v>7.8933161016300102E-2</v>
      </c>
      <c r="AP85" s="385">
        <f t="shared" si="128"/>
        <v>2.734108524925671E-2</v>
      </c>
      <c r="AQ85" s="386">
        <f t="shared" si="129"/>
        <v>5.1466761436495749E-2</v>
      </c>
    </row>
    <row r="86" spans="1:43" ht="19.5" customHeight="1">
      <c r="A86" s="8" t="s">
        <v>187</v>
      </c>
      <c r="B86" s="19">
        <v>1258.1599999999999</v>
      </c>
      <c r="C86" s="371">
        <v>5776.87</v>
      </c>
      <c r="D86" s="375">
        <v>7035.03</v>
      </c>
      <c r="E86" s="19">
        <v>1691.9699999999998</v>
      </c>
      <c r="F86" s="369">
        <v>4248.79</v>
      </c>
      <c r="G86" s="377">
        <v>5940.76</v>
      </c>
      <c r="H86" s="345">
        <f t="shared" si="85"/>
        <v>4.4196306831883617E-3</v>
      </c>
      <c r="I86" s="323">
        <f t="shared" si="86"/>
        <v>7.8486107096180056E-3</v>
      </c>
      <c r="J86" s="399">
        <f t="shared" si="87"/>
        <v>6.8922728340074244E-3</v>
      </c>
      <c r="K86" s="323">
        <f t="shared" si="88"/>
        <v>6.3464810220536247E-3</v>
      </c>
      <c r="L86" s="323">
        <f t="shared" si="89"/>
        <v>5.7848933379868938E-3</v>
      </c>
      <c r="M86" s="399">
        <f t="shared" si="90"/>
        <v>5.9344535155935133E-3</v>
      </c>
      <c r="N86" s="394">
        <f t="shared" si="91"/>
        <v>0.34479716411267247</v>
      </c>
      <c r="O86" s="395">
        <f t="shared" si="92"/>
        <v>-0.2645169442968251</v>
      </c>
      <c r="P86" s="386">
        <f t="shared" si="93"/>
        <v>-0.15554588964084012</v>
      </c>
      <c r="R86" s="401">
        <v>328.13500000000005</v>
      </c>
      <c r="S86" s="369">
        <v>2304.8950000000004</v>
      </c>
      <c r="T86" s="374">
        <v>2633.0300000000007</v>
      </c>
      <c r="U86" s="19">
        <v>390.339</v>
      </c>
      <c r="V86" s="119">
        <v>1475.1970000000003</v>
      </c>
      <c r="W86" s="375">
        <v>1865.5360000000003</v>
      </c>
      <c r="X86" s="345">
        <f t="shared" si="94"/>
        <v>4.2347583769227534E-3</v>
      </c>
      <c r="Y86" s="323">
        <f t="shared" si="95"/>
        <v>1.4151286117032031E-2</v>
      </c>
      <c r="Z86" s="399">
        <f t="shared" si="96"/>
        <v>1.0954461689969275E-2</v>
      </c>
      <c r="AA86" s="323">
        <f t="shared" si="97"/>
        <v>5.2744556958977291E-3</v>
      </c>
      <c r="AB86" s="323">
        <f t="shared" si="98"/>
        <v>9.3144093934847995E-3</v>
      </c>
      <c r="AC86" s="399">
        <f t="shared" si="99"/>
        <v>8.0278335086914551E-3</v>
      </c>
      <c r="AE86" s="394">
        <f t="shared" si="100"/>
        <v>0.18956831791792994</v>
      </c>
      <c r="AF86" s="395">
        <f t="shared" si="101"/>
        <v>-0.35997214623659646</v>
      </c>
      <c r="AG86" s="386">
        <f t="shared" si="102"/>
        <v>-0.29148699407146905</v>
      </c>
      <c r="AI86" s="27">
        <f t="shared" si="103"/>
        <v>2.6080546194442684</v>
      </c>
      <c r="AJ86" s="28">
        <f t="shared" si="104"/>
        <v>3.989868215833142</v>
      </c>
      <c r="AK86" s="402">
        <f t="shared" si="105"/>
        <v>3.7427416798506914</v>
      </c>
      <c r="AL86" s="28">
        <f t="shared" si="106"/>
        <v>2.307008989521091</v>
      </c>
      <c r="AM86" s="28">
        <f t="shared" si="107"/>
        <v>3.4720402749959405</v>
      </c>
      <c r="AN86" s="402">
        <f t="shared" si="108"/>
        <v>3.1402312162080275</v>
      </c>
      <c r="AO86" s="384">
        <f t="shared" si="127"/>
        <v>-0.11542918912768976</v>
      </c>
      <c r="AP86" s="385">
        <f t="shared" si="128"/>
        <v>-0.12978572544884709</v>
      </c>
      <c r="AQ86" s="386">
        <f t="shared" si="129"/>
        <v>-0.16098104415977213</v>
      </c>
    </row>
    <row r="87" spans="1:43" ht="19.5" customHeight="1">
      <c r="A87" s="8" t="s">
        <v>219</v>
      </c>
      <c r="B87" s="19">
        <v>1255.22</v>
      </c>
      <c r="C87" s="371">
        <v>4698.6600000000008</v>
      </c>
      <c r="D87" s="375">
        <v>5953.880000000001</v>
      </c>
      <c r="E87" s="19">
        <v>1245.3000000000002</v>
      </c>
      <c r="F87" s="369">
        <v>4143.4800000000005</v>
      </c>
      <c r="G87" s="377">
        <v>5388.7800000000007</v>
      </c>
      <c r="H87" s="345">
        <f t="shared" si="85"/>
        <v>4.4093031300881415E-3</v>
      </c>
      <c r="I87" s="323">
        <f t="shared" si="86"/>
        <v>6.3837256501970349E-3</v>
      </c>
      <c r="J87" s="399">
        <f t="shared" si="87"/>
        <v>5.8330618889955166E-3</v>
      </c>
      <c r="K87" s="323">
        <f t="shared" si="88"/>
        <v>4.6710478417249608E-3</v>
      </c>
      <c r="L87" s="323">
        <f t="shared" si="89"/>
        <v>5.6415096646532164E-3</v>
      </c>
      <c r="M87" s="399">
        <f t="shared" si="90"/>
        <v>5.3830594765248915E-3</v>
      </c>
      <c r="N87" s="394">
        <f t="shared" si="91"/>
        <v>-7.9029970841763553E-3</v>
      </c>
      <c r="O87" s="395">
        <f t="shared" si="92"/>
        <v>-0.11815709159632751</v>
      </c>
      <c r="P87" s="386">
        <f t="shared" si="93"/>
        <v>-9.4912897135985316E-2</v>
      </c>
      <c r="R87" s="401">
        <v>400.34500000000003</v>
      </c>
      <c r="S87" s="369">
        <v>1542.5009999999997</v>
      </c>
      <c r="T87" s="374">
        <v>1942.8459999999998</v>
      </c>
      <c r="U87" s="19">
        <v>386.73399999999992</v>
      </c>
      <c r="V87" s="119">
        <v>1336.0940000000001</v>
      </c>
      <c r="W87" s="375">
        <v>1722.828</v>
      </c>
      <c r="X87" s="345">
        <f t="shared" si="94"/>
        <v>5.166667202246452E-3</v>
      </c>
      <c r="Y87" s="323">
        <f t="shared" si="95"/>
        <v>9.4704413809774488E-3</v>
      </c>
      <c r="Z87" s="399">
        <f t="shared" si="96"/>
        <v>8.0830192122801625E-3</v>
      </c>
      <c r="AA87" s="323">
        <f t="shared" si="97"/>
        <v>5.2257431337819488E-3</v>
      </c>
      <c r="AB87" s="323">
        <f t="shared" si="98"/>
        <v>8.4361115865736417E-3</v>
      </c>
      <c r="AC87" s="399">
        <f t="shared" si="99"/>
        <v>7.413727930263409E-3</v>
      </c>
      <c r="AE87" s="394">
        <f t="shared" si="100"/>
        <v>-3.3998176572706297E-2</v>
      </c>
      <c r="AF87" s="395">
        <f t="shared" si="101"/>
        <v>-0.13381320336259084</v>
      </c>
      <c r="AG87" s="386">
        <f t="shared" si="102"/>
        <v>-0.11324520831810644</v>
      </c>
      <c r="AI87" s="27">
        <f t="shared" si="103"/>
        <v>3.1894408948232185</v>
      </c>
      <c r="AJ87" s="28">
        <f t="shared" si="104"/>
        <v>3.2828529836166043</v>
      </c>
      <c r="AK87" s="402">
        <f t="shared" si="105"/>
        <v>3.2631594859150663</v>
      </c>
      <c r="AL87" s="28">
        <f t="shared" si="106"/>
        <v>3.1055488637276145</v>
      </c>
      <c r="AM87" s="28">
        <f t="shared" si="107"/>
        <v>3.224569685385231</v>
      </c>
      <c r="AN87" s="402">
        <f t="shared" si="108"/>
        <v>3.1970650128600528</v>
      </c>
      <c r="AO87" s="384">
        <f t="shared" si="127"/>
        <v>-2.6303052435230609E-2</v>
      </c>
      <c r="AP87" s="385">
        <f t="shared" si="128"/>
        <v>-1.7753855723129146E-2</v>
      </c>
      <c r="AQ87" s="386">
        <f t="shared" si="129"/>
        <v>-2.0254747995095017E-2</v>
      </c>
    </row>
    <row r="88" spans="1:43" ht="19.5" customHeight="1">
      <c r="A88" s="8" t="s">
        <v>220</v>
      </c>
      <c r="B88" s="19">
        <v>520.45999999999992</v>
      </c>
      <c r="C88" s="371">
        <v>7072.0300000000016</v>
      </c>
      <c r="D88" s="375">
        <v>7592.4900000000016</v>
      </c>
      <c r="E88" s="19">
        <v>732.09999999999991</v>
      </c>
      <c r="F88" s="369">
        <v>5455.7700000000013</v>
      </c>
      <c r="G88" s="377">
        <v>6187.8700000000008</v>
      </c>
      <c r="H88" s="345">
        <f t="shared" si="85"/>
        <v>1.8282579205921461E-3</v>
      </c>
      <c r="I88" s="323">
        <f t="shared" si="86"/>
        <v>9.6082498648471983E-3</v>
      </c>
      <c r="J88" s="399">
        <f t="shared" si="87"/>
        <v>7.438420670483714E-3</v>
      </c>
      <c r="K88" s="323">
        <f t="shared" si="88"/>
        <v>2.7460645024707641E-3</v>
      </c>
      <c r="L88" s="323">
        <f t="shared" si="89"/>
        <v>7.4282436944609559E-3</v>
      </c>
      <c r="M88" s="399">
        <f t="shared" si="90"/>
        <v>6.1813011930351731E-3</v>
      </c>
      <c r="N88" s="394">
        <f t="shared" si="91"/>
        <v>0.40664027975252665</v>
      </c>
      <c r="O88" s="395">
        <f t="shared" si="92"/>
        <v>-0.22854258253994961</v>
      </c>
      <c r="P88" s="386">
        <f t="shared" si="93"/>
        <v>-0.18500123148005471</v>
      </c>
      <c r="R88" s="401">
        <v>181.947</v>
      </c>
      <c r="S88" s="369">
        <v>1735.4530000000002</v>
      </c>
      <c r="T88" s="374">
        <v>1917.4</v>
      </c>
      <c r="U88" s="19">
        <v>251.00700000000001</v>
      </c>
      <c r="V88" s="119">
        <v>1340.4900000000005</v>
      </c>
      <c r="W88" s="375">
        <v>1591.4970000000005</v>
      </c>
      <c r="X88" s="345">
        <f t="shared" si="94"/>
        <v>2.3481237368947658E-3</v>
      </c>
      <c r="Y88" s="323">
        <f t="shared" si="95"/>
        <v>1.0655102269587807E-2</v>
      </c>
      <c r="Z88" s="399">
        <f t="shared" si="96"/>
        <v>7.9771536383357131E-3</v>
      </c>
      <c r="AA88" s="323">
        <f t="shared" si="97"/>
        <v>3.3917320607477126E-3</v>
      </c>
      <c r="AB88" s="323">
        <f t="shared" si="98"/>
        <v>8.4638679768684714E-3</v>
      </c>
      <c r="AC88" s="399">
        <f t="shared" si="99"/>
        <v>6.848580218008082E-3</v>
      </c>
      <c r="AE88" s="394">
        <f t="shared" si="100"/>
        <v>0.37956108097412983</v>
      </c>
      <c r="AF88" s="395">
        <f t="shared" si="101"/>
        <v>-0.22758495908561033</v>
      </c>
      <c r="AG88" s="386">
        <f t="shared" si="102"/>
        <v>-0.16997131532283277</v>
      </c>
      <c r="AI88" s="27">
        <f t="shared" si="103"/>
        <v>3.4958882526995354</v>
      </c>
      <c r="AJ88" s="28">
        <f t="shared" si="104"/>
        <v>2.453967248442102</v>
      </c>
      <c r="AK88" s="402">
        <f t="shared" si="105"/>
        <v>2.5253902211264023</v>
      </c>
      <c r="AL88" s="28">
        <f t="shared" si="106"/>
        <v>3.4285889905750584</v>
      </c>
      <c r="AM88" s="28">
        <f t="shared" si="107"/>
        <v>2.45701340049159</v>
      </c>
      <c r="AN88" s="402">
        <f t="shared" si="108"/>
        <v>2.5719625654708329</v>
      </c>
      <c r="AO88" s="384">
        <f t="shared" si="127"/>
        <v>-1.9250976364163907E-2</v>
      </c>
      <c r="AP88" s="385">
        <f t="shared" si="128"/>
        <v>1.2413173205232625E-3</v>
      </c>
      <c r="AQ88" s="386">
        <f t="shared" si="129"/>
        <v>1.8441642782499521E-2</v>
      </c>
    </row>
    <row r="89" spans="1:43" ht="19.5" customHeight="1">
      <c r="A89" s="8" t="s">
        <v>221</v>
      </c>
      <c r="B89" s="19">
        <v>138.59000000000003</v>
      </c>
      <c r="C89" s="371">
        <v>188.71999999999997</v>
      </c>
      <c r="D89" s="375">
        <v>327.31</v>
      </c>
      <c r="E89" s="19">
        <v>126.23</v>
      </c>
      <c r="F89" s="369">
        <v>232.67999999999995</v>
      </c>
      <c r="G89" s="377">
        <v>358.90999999999997</v>
      </c>
      <c r="H89" s="345">
        <f t="shared" si="85"/>
        <v>4.8683523270734663E-4</v>
      </c>
      <c r="I89" s="323">
        <f t="shared" si="86"/>
        <v>2.5640005974153995E-4</v>
      </c>
      <c r="J89" s="399">
        <f t="shared" si="87"/>
        <v>3.206681167385171E-4</v>
      </c>
      <c r="K89" s="323">
        <f t="shared" si="88"/>
        <v>4.7348138525732088E-4</v>
      </c>
      <c r="L89" s="323">
        <f t="shared" si="89"/>
        <v>3.1680289726787868E-4</v>
      </c>
      <c r="M89" s="399">
        <f t="shared" si="90"/>
        <v>3.5852899482249201E-4</v>
      </c>
      <c r="N89" s="394">
        <f t="shared" si="91"/>
        <v>-8.9183923804026441E-2</v>
      </c>
      <c r="O89" s="395">
        <f t="shared" si="92"/>
        <v>0.23293768545994059</v>
      </c>
      <c r="P89" s="386">
        <f t="shared" si="93"/>
        <v>9.6544560202865684E-2</v>
      </c>
      <c r="R89" s="401">
        <v>61.957000000000008</v>
      </c>
      <c r="S89" s="369">
        <v>593.06499999999994</v>
      </c>
      <c r="T89" s="374">
        <v>655.02199999999993</v>
      </c>
      <c r="U89" s="19">
        <v>80.570999999999998</v>
      </c>
      <c r="V89" s="119">
        <v>1246.5590000000002</v>
      </c>
      <c r="W89" s="375">
        <v>1327.13</v>
      </c>
      <c r="X89" s="345">
        <f t="shared" si="94"/>
        <v>7.9958835466805735E-4</v>
      </c>
      <c r="Y89" s="323">
        <f t="shared" si="95"/>
        <v>3.6412211840442183E-3</v>
      </c>
      <c r="Z89" s="399">
        <f t="shared" si="96"/>
        <v>2.7251544437727833E-3</v>
      </c>
      <c r="AA89" s="323">
        <f t="shared" si="97"/>
        <v>1.0887156289127551E-3</v>
      </c>
      <c r="AB89" s="323">
        <f t="shared" si="98"/>
        <v>7.8707866536693177E-3</v>
      </c>
      <c r="AC89" s="399">
        <f t="shared" si="99"/>
        <v>5.7109477835805304E-3</v>
      </c>
      <c r="AE89" s="394">
        <f t="shared" si="100"/>
        <v>0.30043417208709244</v>
      </c>
      <c r="AF89" s="395">
        <f t="shared" si="101"/>
        <v>1.1018927099053228</v>
      </c>
      <c r="AG89" s="386">
        <f t="shared" si="102"/>
        <v>1.0260846200585634</v>
      </c>
      <c r="AI89" s="27">
        <f t="shared" si="103"/>
        <v>4.4705245688722126</v>
      </c>
      <c r="AJ89" s="28">
        <f t="shared" si="104"/>
        <v>31.425657058075455</v>
      </c>
      <c r="AK89" s="402">
        <f t="shared" si="105"/>
        <v>20.01228193455745</v>
      </c>
      <c r="AL89" s="28">
        <f t="shared" si="106"/>
        <v>6.3828725342628534</v>
      </c>
      <c r="AM89" s="28">
        <f t="shared" si="107"/>
        <v>53.573964242736821</v>
      </c>
      <c r="AN89" s="402">
        <f t="shared" si="108"/>
        <v>36.976679390376425</v>
      </c>
      <c r="AO89" s="384">
        <f t="shared" si="127"/>
        <v>0.42776813681018921</v>
      </c>
      <c r="AP89" s="385">
        <f t="shared" si="128"/>
        <v>0.7047842195862668</v>
      </c>
      <c r="AQ89" s="386">
        <f t="shared" si="129"/>
        <v>0.84769930342249722</v>
      </c>
    </row>
    <row r="90" spans="1:43" ht="19.5" customHeight="1">
      <c r="A90" s="8" t="s">
        <v>222</v>
      </c>
      <c r="B90" s="19">
        <v>1440.73</v>
      </c>
      <c r="C90" s="371">
        <v>1321.98</v>
      </c>
      <c r="D90" s="375">
        <v>2762.71</v>
      </c>
      <c r="E90" s="19">
        <v>2491.1000000000004</v>
      </c>
      <c r="F90" s="369">
        <v>2854.88</v>
      </c>
      <c r="G90" s="377">
        <v>5345.9800000000005</v>
      </c>
      <c r="H90" s="345">
        <f t="shared" si="85"/>
        <v>5.0609576796194194E-3</v>
      </c>
      <c r="I90" s="323">
        <f t="shared" si="86"/>
        <v>1.796077527432816E-3</v>
      </c>
      <c r="J90" s="399">
        <f t="shared" si="87"/>
        <v>2.7066481708309205E-3</v>
      </c>
      <c r="K90" s="323">
        <f t="shared" si="88"/>
        <v>9.3439711543572227E-3</v>
      </c>
      <c r="L90" s="323">
        <f t="shared" si="89"/>
        <v>3.887030494035249E-3</v>
      </c>
      <c r="M90" s="399">
        <f t="shared" si="90"/>
        <v>5.3403049113737314E-3</v>
      </c>
      <c r="N90" s="394">
        <f t="shared" si="91"/>
        <v>0.72905402122535123</v>
      </c>
      <c r="O90" s="395">
        <f t="shared" si="92"/>
        <v>1.159548555953948</v>
      </c>
      <c r="P90" s="386">
        <f t="shared" si="93"/>
        <v>0.93504928132160103</v>
      </c>
      <c r="R90" s="401">
        <v>346.02200000000005</v>
      </c>
      <c r="S90" s="369">
        <v>358.40100000000001</v>
      </c>
      <c r="T90" s="374">
        <v>704.423</v>
      </c>
      <c r="U90" s="19">
        <v>508.54</v>
      </c>
      <c r="V90" s="119">
        <v>590.20399999999995</v>
      </c>
      <c r="W90" s="375">
        <v>1098.7439999999999</v>
      </c>
      <c r="X90" s="345">
        <f t="shared" si="94"/>
        <v>4.4655997168834925E-3</v>
      </c>
      <c r="Y90" s="323">
        <f t="shared" si="95"/>
        <v>2.2004625354432178E-3</v>
      </c>
      <c r="Z90" s="399">
        <f t="shared" si="96"/>
        <v>2.9306824331789701E-3</v>
      </c>
      <c r="AA90" s="323">
        <f t="shared" si="97"/>
        <v>6.8716466957998851E-3</v>
      </c>
      <c r="AB90" s="323">
        <f t="shared" si="98"/>
        <v>3.7265542715124154E-3</v>
      </c>
      <c r="AC90" s="399">
        <f t="shared" si="99"/>
        <v>4.7281499261733256E-3</v>
      </c>
      <c r="AE90" s="394">
        <f t="shared" si="100"/>
        <v>0.46967533856228783</v>
      </c>
      <c r="AF90" s="395">
        <f t="shared" si="101"/>
        <v>0.64676995878917731</v>
      </c>
      <c r="AG90" s="386">
        <f t="shared" si="102"/>
        <v>0.55977871250654776</v>
      </c>
      <c r="AI90" s="27">
        <f t="shared" si="103"/>
        <v>2.4017130204826724</v>
      </c>
      <c r="AJ90" s="28">
        <f t="shared" si="104"/>
        <v>2.7110924522307451</v>
      </c>
      <c r="AK90" s="402">
        <f t="shared" si="105"/>
        <v>2.5497536838828543</v>
      </c>
      <c r="AL90" s="28">
        <f t="shared" si="106"/>
        <v>2.0414274818353335</v>
      </c>
      <c r="AM90" s="28">
        <f t="shared" si="107"/>
        <v>2.067351342263072</v>
      </c>
      <c r="AN90" s="402">
        <f t="shared" si="108"/>
        <v>2.0552714376035821</v>
      </c>
      <c r="AO90" s="384">
        <f t="shared" si="127"/>
        <v>-0.15001190216095522</v>
      </c>
      <c r="AP90" s="385">
        <f t="shared" si="128"/>
        <v>-0.23744712558141978</v>
      </c>
      <c r="AQ90" s="386">
        <f t="shared" si="129"/>
        <v>-0.19393333928878073</v>
      </c>
    </row>
    <row r="91" spans="1:43" ht="19.5" customHeight="1">
      <c r="A91" s="8" t="s">
        <v>223</v>
      </c>
      <c r="B91" s="19">
        <v>81.800000000000011</v>
      </c>
      <c r="C91" s="371">
        <v>846.12</v>
      </c>
      <c r="D91" s="375">
        <v>927.92000000000007</v>
      </c>
      <c r="E91" s="19">
        <v>65.75</v>
      </c>
      <c r="F91" s="369">
        <v>2249.0699999999997</v>
      </c>
      <c r="G91" s="377">
        <v>2314.8199999999997</v>
      </c>
      <c r="H91" s="345">
        <f t="shared" si="85"/>
        <v>2.8734484476124504E-4</v>
      </c>
      <c r="I91" s="323">
        <f t="shared" si="86"/>
        <v>1.1495613530548528E-3</v>
      </c>
      <c r="J91" s="399">
        <f t="shared" si="87"/>
        <v>9.090903390791752E-4</v>
      </c>
      <c r="K91" s="323">
        <f t="shared" si="88"/>
        <v>2.4662442431013903E-4</v>
      </c>
      <c r="L91" s="323">
        <f t="shared" si="89"/>
        <v>3.06219654529082E-3</v>
      </c>
      <c r="M91" s="399">
        <f t="shared" si="90"/>
        <v>2.3123626753085757E-3</v>
      </c>
      <c r="N91" s="394">
        <f t="shared" si="91"/>
        <v>-0.19621026894865537</v>
      </c>
      <c r="O91" s="395">
        <f t="shared" si="92"/>
        <v>1.6580981421075023</v>
      </c>
      <c r="P91" s="386">
        <f t="shared" si="93"/>
        <v>1.4946331580308643</v>
      </c>
      <c r="R91" s="401">
        <v>13.504</v>
      </c>
      <c r="S91" s="369">
        <v>182.50099999999998</v>
      </c>
      <c r="T91" s="374">
        <v>196.00499999999997</v>
      </c>
      <c r="U91" s="19">
        <v>14.347000000000001</v>
      </c>
      <c r="V91" s="119">
        <v>867.66599999999983</v>
      </c>
      <c r="W91" s="375">
        <v>882.01299999999981</v>
      </c>
      <c r="X91" s="345">
        <f t="shared" si="94"/>
        <v>1.7427637137752708E-4</v>
      </c>
      <c r="Y91" s="323">
        <f t="shared" si="95"/>
        <v>1.1204952362881874E-3</v>
      </c>
      <c r="Z91" s="399">
        <f t="shared" si="96"/>
        <v>8.1545947579117093E-4</v>
      </c>
      <c r="AA91" s="323">
        <f t="shared" si="97"/>
        <v>1.9386383597089896E-4</v>
      </c>
      <c r="AB91" s="323">
        <f t="shared" si="98"/>
        <v>5.4784522614995676E-3</v>
      </c>
      <c r="AC91" s="399">
        <f t="shared" si="99"/>
        <v>3.7955062333299774E-3</v>
      </c>
      <c r="AE91" s="394">
        <f t="shared" si="100"/>
        <v>6.2425947867298708E-2</v>
      </c>
      <c r="AF91" s="395">
        <f t="shared" si="101"/>
        <v>3.7543081955715309</v>
      </c>
      <c r="AG91" s="386">
        <f t="shared" si="102"/>
        <v>3.4999515318486769</v>
      </c>
      <c r="AI91" s="27">
        <f t="shared" si="103"/>
        <v>1.6508557457212711</v>
      </c>
      <c r="AJ91" s="28">
        <f t="shared" si="104"/>
        <v>2.1569162766510659</v>
      </c>
      <c r="AK91" s="402">
        <f t="shared" si="105"/>
        <v>2.112304940081041</v>
      </c>
      <c r="AL91" s="28">
        <f t="shared" si="106"/>
        <v>2.1820532319391637</v>
      </c>
      <c r="AM91" s="28">
        <f t="shared" si="107"/>
        <v>3.8578879270098305</v>
      </c>
      <c r="AN91" s="402">
        <f t="shared" si="108"/>
        <v>3.8102876249557198</v>
      </c>
      <c r="AO91" s="384">
        <f t="shared" si="127"/>
        <v>0.32177098913376495</v>
      </c>
      <c r="AP91" s="385">
        <f t="shared" si="128"/>
        <v>0.78861273790365971</v>
      </c>
      <c r="AQ91" s="386">
        <f t="shared" si="129"/>
        <v>0.80385301035632373</v>
      </c>
    </row>
    <row r="92" spans="1:43" ht="19.5" customHeight="1">
      <c r="A92" s="8" t="s">
        <v>224</v>
      </c>
      <c r="B92" s="19">
        <v>2540.21</v>
      </c>
      <c r="C92" s="371">
        <v>2438.2399999999998</v>
      </c>
      <c r="D92" s="375">
        <v>4978.45</v>
      </c>
      <c r="E92" s="19">
        <v>1869.77</v>
      </c>
      <c r="F92" s="369">
        <v>1892.8700000000003</v>
      </c>
      <c r="G92" s="377">
        <v>3762.6400000000003</v>
      </c>
      <c r="H92" s="345">
        <f t="shared" si="85"/>
        <v>8.9231815172489265E-3</v>
      </c>
      <c r="I92" s="323">
        <f t="shared" si="86"/>
        <v>3.3126583386191839E-3</v>
      </c>
      <c r="J92" s="399">
        <f t="shared" si="87"/>
        <v>4.8774256386204832E-3</v>
      </c>
      <c r="K92" s="323">
        <f t="shared" si="88"/>
        <v>7.013398476690017E-3</v>
      </c>
      <c r="L92" s="323">
        <f t="shared" si="89"/>
        <v>2.577216349284209E-3</v>
      </c>
      <c r="M92" s="399">
        <f t="shared" si="90"/>
        <v>3.7586457247747386E-3</v>
      </c>
      <c r="N92" s="394">
        <f t="shared" si="91"/>
        <v>-0.26393093484396962</v>
      </c>
      <c r="O92" s="395">
        <f t="shared" si="92"/>
        <v>-0.22367363344051425</v>
      </c>
      <c r="P92" s="386">
        <f t="shared" si="93"/>
        <v>-0.24421456477417661</v>
      </c>
      <c r="R92" s="401">
        <v>507.75300000000004</v>
      </c>
      <c r="S92" s="369">
        <v>496.53000000000003</v>
      </c>
      <c r="T92" s="374">
        <v>1004.2830000000001</v>
      </c>
      <c r="U92" s="19">
        <v>384.65200000000004</v>
      </c>
      <c r="V92" s="119">
        <v>404.99000000000007</v>
      </c>
      <c r="W92" s="375">
        <v>789.64200000000005</v>
      </c>
      <c r="X92" s="345">
        <f t="shared" si="94"/>
        <v>6.5528251181911669E-3</v>
      </c>
      <c r="Y92" s="323">
        <f t="shared" si="95"/>
        <v>3.0485284994283528E-3</v>
      </c>
      <c r="Z92" s="399">
        <f t="shared" si="96"/>
        <v>4.1782203960408397E-3</v>
      </c>
      <c r="AA92" s="323">
        <f t="shared" si="97"/>
        <v>5.1976101090038494E-3</v>
      </c>
      <c r="AB92" s="323">
        <f t="shared" si="98"/>
        <v>2.5571111250005311E-3</v>
      </c>
      <c r="AC92" s="399">
        <f t="shared" si="99"/>
        <v>3.3980124250993478E-3</v>
      </c>
      <c r="AE92" s="394">
        <f t="shared" si="100"/>
        <v>-0.24244268374583702</v>
      </c>
      <c r="AF92" s="395">
        <f t="shared" si="101"/>
        <v>-0.1843594546150282</v>
      </c>
      <c r="AG92" s="386">
        <f t="shared" si="102"/>
        <v>-0.21372561319867014</v>
      </c>
      <c r="AI92" s="27">
        <f t="shared" si="103"/>
        <v>1.9988622987863209</v>
      </c>
      <c r="AJ92" s="28">
        <f t="shared" si="104"/>
        <v>2.0364279152175344</v>
      </c>
      <c r="AK92" s="402">
        <f t="shared" si="105"/>
        <v>2.0172603922907735</v>
      </c>
      <c r="AL92" s="28">
        <f t="shared" si="106"/>
        <v>2.0572155933617506</v>
      </c>
      <c r="AM92" s="28">
        <f t="shared" si="107"/>
        <v>2.1395552784924479</v>
      </c>
      <c r="AN92" s="402">
        <f t="shared" si="108"/>
        <v>2.0986381902068758</v>
      </c>
      <c r="AO92" s="384">
        <f t="shared" si="127"/>
        <v>2.9193253887904606E-2</v>
      </c>
      <c r="AP92" s="385">
        <f t="shared" si="128"/>
        <v>5.0641303089727696E-2</v>
      </c>
      <c r="AQ92" s="386">
        <f t="shared" si="129"/>
        <v>4.0340750369708502E-2</v>
      </c>
    </row>
    <row r="93" spans="1:43" ht="19.5" customHeight="1">
      <c r="A93" s="8" t="s">
        <v>217</v>
      </c>
      <c r="B93" s="19">
        <v>1301.23</v>
      </c>
      <c r="C93" s="371">
        <v>916.95000000000016</v>
      </c>
      <c r="D93" s="375">
        <v>2218.1800000000003</v>
      </c>
      <c r="E93" s="19">
        <v>1401.4799999999998</v>
      </c>
      <c r="F93" s="369">
        <v>1398.4800000000002</v>
      </c>
      <c r="G93" s="377">
        <v>2799.96</v>
      </c>
      <c r="H93" s="345">
        <f t="shared" si="85"/>
        <v>4.5709258233334335E-3</v>
      </c>
      <c r="I93" s="323">
        <f t="shared" si="86"/>
        <v>1.2457928930691242E-3</v>
      </c>
      <c r="J93" s="399">
        <f t="shared" si="87"/>
        <v>2.1731679544989275E-3</v>
      </c>
      <c r="K93" s="323">
        <f t="shared" si="88"/>
        <v>5.2568699343296362E-3</v>
      </c>
      <c r="L93" s="323">
        <f t="shared" si="89"/>
        <v>1.9040850772356161E-3</v>
      </c>
      <c r="M93" s="399">
        <f t="shared" si="90"/>
        <v>2.7969876691738452E-3</v>
      </c>
      <c r="N93" s="394">
        <f t="shared" si="91"/>
        <v>7.7042490566617564E-2</v>
      </c>
      <c r="O93" s="395">
        <f t="shared" si="92"/>
        <v>0.52514313757565845</v>
      </c>
      <c r="P93" s="386">
        <f t="shared" si="93"/>
        <v>0.2622780838344948</v>
      </c>
      <c r="R93" s="401">
        <v>333.09499999999991</v>
      </c>
      <c r="S93" s="369">
        <v>239.26</v>
      </c>
      <c r="T93" s="374">
        <v>572.3549999999999</v>
      </c>
      <c r="U93" s="19">
        <v>367.53700000000009</v>
      </c>
      <c r="V93" s="119">
        <v>367.24400000000009</v>
      </c>
      <c r="W93" s="375">
        <v>734.78100000000018</v>
      </c>
      <c r="X93" s="345">
        <f t="shared" si="94"/>
        <v>4.2987698403434069E-3</v>
      </c>
      <c r="Y93" s="323">
        <f t="shared" si="95"/>
        <v>1.4689765548370241E-3</v>
      </c>
      <c r="Z93" s="399">
        <f t="shared" si="96"/>
        <v>2.381226541498715E-3</v>
      </c>
      <c r="AA93" s="323">
        <f t="shared" si="97"/>
        <v>4.9663436733279644E-3</v>
      </c>
      <c r="AB93" s="323">
        <f t="shared" si="98"/>
        <v>2.3187824834926666E-3</v>
      </c>
      <c r="AC93" s="399">
        <f t="shared" si="99"/>
        <v>3.1619328350403404E-3</v>
      </c>
      <c r="AE93" s="394">
        <f t="shared" si="100"/>
        <v>0.10339993095063026</v>
      </c>
      <c r="AF93" s="395">
        <f t="shared" si="101"/>
        <v>0.53491599097216458</v>
      </c>
      <c r="AG93" s="386">
        <f t="shared" si="102"/>
        <v>0.28378541289933745</v>
      </c>
      <c r="AI93" s="27">
        <f t="shared" si="103"/>
        <v>2.5598472214750649</v>
      </c>
      <c r="AJ93" s="28">
        <f t="shared" si="104"/>
        <v>2.6093025792027911</v>
      </c>
      <c r="AK93" s="402">
        <f t="shared" si="105"/>
        <v>2.5802910494188924</v>
      </c>
      <c r="AL93" s="28">
        <f t="shared" si="106"/>
        <v>2.6224919370950723</v>
      </c>
      <c r="AM93" s="28">
        <f t="shared" si="107"/>
        <v>2.6260225387563638</v>
      </c>
      <c r="AN93" s="402">
        <f t="shared" si="108"/>
        <v>2.6242553465049507</v>
      </c>
      <c r="AO93" s="384">
        <f t="shared" si="127"/>
        <v>2.4472052509410907E-2</v>
      </c>
      <c r="AP93" s="385">
        <f t="shared" si="128"/>
        <v>6.40782701356204E-3</v>
      </c>
      <c r="AQ93" s="386">
        <f t="shared" si="129"/>
        <v>1.7038503116134716E-2</v>
      </c>
    </row>
    <row r="94" spans="1:43" ht="19.5" customHeight="1">
      <c r="A94" s="8" t="s">
        <v>232</v>
      </c>
      <c r="B94" s="19">
        <v>320.36</v>
      </c>
      <c r="C94" s="371">
        <v>179.79000000000005</v>
      </c>
      <c r="D94" s="375">
        <v>500.15000000000009</v>
      </c>
      <c r="E94" s="19">
        <v>416.61</v>
      </c>
      <c r="F94" s="369">
        <v>1183.17</v>
      </c>
      <c r="G94" s="377">
        <v>1599.7800000000002</v>
      </c>
      <c r="H94" s="345">
        <f t="shared" si="85"/>
        <v>1.1253520106077317E-3</v>
      </c>
      <c r="I94" s="323">
        <f t="shared" si="86"/>
        <v>2.4426752194219736E-4</v>
      </c>
      <c r="J94" s="399">
        <f t="shared" si="87"/>
        <v>4.9000079003626339E-4</v>
      </c>
      <c r="K94" s="323">
        <f t="shared" si="88"/>
        <v>1.5626798693817035E-3</v>
      </c>
      <c r="L94" s="323">
        <f t="shared" si="89"/>
        <v>1.6109321126028713E-3</v>
      </c>
      <c r="M94" s="399">
        <f t="shared" si="90"/>
        <v>1.5980817345215411E-3</v>
      </c>
      <c r="N94" s="394">
        <f t="shared" ref="N94:N95" si="130">(E94-B94)/B94</f>
        <v>0.30044325134223998</v>
      </c>
      <c r="O94" s="395">
        <f t="shared" ref="O94:O95" si="131">(F94-C94)/C94</f>
        <v>5.5808443183714314</v>
      </c>
      <c r="P94" s="386">
        <f t="shared" ref="P94:P95" si="132">(G94-D94)/D94</f>
        <v>2.1986004198740376</v>
      </c>
      <c r="R94" s="401">
        <v>80.453000000000003</v>
      </c>
      <c r="S94" s="369">
        <v>63.568999999999996</v>
      </c>
      <c r="T94" s="374">
        <v>144.02199999999999</v>
      </c>
      <c r="U94" s="19">
        <v>125.12899999999999</v>
      </c>
      <c r="V94" s="119">
        <v>591.32399999999996</v>
      </c>
      <c r="W94" s="375">
        <v>716.45299999999997</v>
      </c>
      <c r="X94" s="345">
        <f t="shared" si="94"/>
        <v>1.0382891666495993E-3</v>
      </c>
      <c r="Y94" s="323">
        <f t="shared" si="95"/>
        <v>3.9029244593511152E-4</v>
      </c>
      <c r="Z94" s="399">
        <f t="shared" si="96"/>
        <v>5.9918932997829661E-4</v>
      </c>
      <c r="AA94" s="323">
        <f t="shared" si="97"/>
        <v>1.6908055991637701E-3</v>
      </c>
      <c r="AB94" s="323">
        <f t="shared" si="98"/>
        <v>3.7336259633072759E-3</v>
      </c>
      <c r="AC94" s="399">
        <f t="shared" si="99"/>
        <v>3.0830632058574678E-3</v>
      </c>
      <c r="AE94" s="394">
        <f t="shared" ref="AE94:AE95" si="133">(U94-R94)/R94</f>
        <v>0.55530558214112569</v>
      </c>
      <c r="AF94" s="395">
        <f t="shared" ref="AF94:AF95" si="134">(V94-S94)/S94</f>
        <v>8.3020812031021407</v>
      </c>
      <c r="AG94" s="386">
        <f t="shared" ref="AG94:AG95" si="135">(W94-T94)/T94</f>
        <v>3.9746080459929738</v>
      </c>
      <c r="AI94" s="27">
        <f t="shared" ref="AI94:AI95" si="136">(R94/B94)*10</f>
        <v>2.5113310026220503</v>
      </c>
      <c r="AJ94" s="28">
        <f t="shared" ref="AJ94:AJ95" si="137">(S94/C94)*10</f>
        <v>3.5357361366038145</v>
      </c>
      <c r="AK94" s="402">
        <f t="shared" ref="AK94:AK95" si="138">(T94/D94)*10</f>
        <v>2.879576127161851</v>
      </c>
      <c r="AL94" s="28">
        <f t="shared" ref="AL94:AL95" si="139">(U94/E94)*10</f>
        <v>3.0035044766088186</v>
      </c>
      <c r="AM94" s="28">
        <f t="shared" ref="AM94:AM95" si="140">(V94/F94)*10</f>
        <v>4.9977940617155605</v>
      </c>
      <c r="AN94" s="402">
        <f t="shared" ref="AN94:AN95" si="141">(W94/G94)*10</f>
        <v>4.4784470364675135</v>
      </c>
      <c r="AO94" s="384">
        <f t="shared" ref="AO94:AO95" si="142">(AL94-AI94)/AI94</f>
        <v>0.19598112454029193</v>
      </c>
      <c r="AP94" s="385">
        <f t="shared" ref="AP94:AP95" si="143">(AM94-AJ94)/AJ94</f>
        <v>0.41350877685010129</v>
      </c>
      <c r="AQ94" s="386">
        <f t="shared" ref="AQ94:AQ95" si="144">(AN94-AK94)/AK94</f>
        <v>0.55524523009625426</v>
      </c>
    </row>
    <row r="95" spans="1:43" ht="19.5" customHeight="1">
      <c r="A95" s="8" t="s">
        <v>225</v>
      </c>
      <c r="B95" s="19">
        <v>1274.8500000000001</v>
      </c>
      <c r="C95" s="371">
        <v>1350.0800000000004</v>
      </c>
      <c r="D95" s="375">
        <v>2624.9300000000003</v>
      </c>
      <c r="E95" s="19">
        <v>1078.1199999999999</v>
      </c>
      <c r="F95" s="369">
        <v>1300.8599999999999</v>
      </c>
      <c r="G95" s="377">
        <v>2378.9799999999996</v>
      </c>
      <c r="H95" s="345">
        <f t="shared" si="85"/>
        <v>4.4782588672845139E-3</v>
      </c>
      <c r="I95" s="323">
        <f t="shared" si="86"/>
        <v>1.8342549420085758E-3</v>
      </c>
      <c r="J95" s="399">
        <f t="shared" si="87"/>
        <v>2.5716640483652679E-3</v>
      </c>
      <c r="K95" s="323">
        <f t="shared" si="88"/>
        <v>4.0439653891596507E-3</v>
      </c>
      <c r="L95" s="323">
        <f t="shared" si="89"/>
        <v>1.7711716389027536E-3</v>
      </c>
      <c r="M95" s="399">
        <f t="shared" si="90"/>
        <v>2.3764545654977902E-3</v>
      </c>
      <c r="N95" s="394">
        <f t="shared" si="130"/>
        <v>-0.15431619406204669</v>
      </c>
      <c r="O95" s="395">
        <f t="shared" si="131"/>
        <v>-3.6457098838587693E-2</v>
      </c>
      <c r="P95" s="386">
        <f t="shared" si="132"/>
        <v>-9.3697736701550405E-2</v>
      </c>
      <c r="R95" s="401">
        <v>478.565</v>
      </c>
      <c r="S95" s="369">
        <v>396.86300000000006</v>
      </c>
      <c r="T95" s="374">
        <v>875.42800000000011</v>
      </c>
      <c r="U95" s="19">
        <v>350.35499999999996</v>
      </c>
      <c r="V95" s="119">
        <v>344.60899999999992</v>
      </c>
      <c r="W95" s="375">
        <v>694.96399999999994</v>
      </c>
      <c r="X95" s="345">
        <f t="shared" si="94"/>
        <v>6.1761383048197756E-3</v>
      </c>
      <c r="Y95" s="323">
        <f t="shared" si="95"/>
        <v>2.4366063800145702E-3</v>
      </c>
      <c r="Z95" s="399">
        <f t="shared" si="96"/>
        <v>3.6421318740486896E-3</v>
      </c>
      <c r="AA95" s="323">
        <f t="shared" si="97"/>
        <v>4.7341719001592168E-3</v>
      </c>
      <c r="AB95" s="323">
        <f t="shared" si="98"/>
        <v>2.1758648551206392E-3</v>
      </c>
      <c r="AC95" s="399">
        <f t="shared" si="99"/>
        <v>2.9905910615148925E-3</v>
      </c>
      <c r="AE95" s="394">
        <f t="shared" si="133"/>
        <v>-0.26790509126242001</v>
      </c>
      <c r="AF95" s="395">
        <f t="shared" si="134"/>
        <v>-0.13166760317792317</v>
      </c>
      <c r="AG95" s="386">
        <f t="shared" si="135"/>
        <v>-0.20614373769173494</v>
      </c>
      <c r="AI95" s="27">
        <f t="shared" si="136"/>
        <v>3.753892614817429</v>
      </c>
      <c r="AJ95" s="28">
        <f t="shared" si="137"/>
        <v>2.9395517302678353</v>
      </c>
      <c r="AK95" s="402">
        <f t="shared" si="138"/>
        <v>3.3350527442636571</v>
      </c>
      <c r="AL95" s="28">
        <f t="shared" si="139"/>
        <v>3.2496846362186025</v>
      </c>
      <c r="AM95" s="28">
        <f t="shared" si="140"/>
        <v>2.6490859892686376</v>
      </c>
      <c r="AN95" s="402">
        <f t="shared" si="141"/>
        <v>2.9212687790565708</v>
      </c>
      <c r="AO95" s="384">
        <f t="shared" si="142"/>
        <v>-0.13431603680100176</v>
      </c>
      <c r="AP95" s="385">
        <f t="shared" si="143"/>
        <v>-9.8812937363321099E-2</v>
      </c>
      <c r="AQ95" s="386">
        <f t="shared" si="144"/>
        <v>-0.12407119075366983</v>
      </c>
    </row>
    <row r="96" spans="1:43" ht="19.5" customHeight="1" thickBot="1">
      <c r="A96" s="8" t="s">
        <v>17</v>
      </c>
      <c r="B96" s="19">
        <f t="shared" ref="B96:G96" si="145">B97-SUM(B69:B95)</f>
        <v>7303.2500000001164</v>
      </c>
      <c r="C96" s="371">
        <f t="shared" si="145"/>
        <v>27551.250000000116</v>
      </c>
      <c r="D96" s="376">
        <f t="shared" si="145"/>
        <v>34854.5</v>
      </c>
      <c r="E96" s="21">
        <f t="shared" si="145"/>
        <v>7011.4999999999418</v>
      </c>
      <c r="F96" s="119">
        <f t="shared" si="145"/>
        <v>24035.509999999544</v>
      </c>
      <c r="G96" s="375">
        <f t="shared" si="145"/>
        <v>31047.010000000009</v>
      </c>
      <c r="H96" s="345">
        <f t="shared" si="85"/>
        <v>2.5654660605166212E-2</v>
      </c>
      <c r="I96" s="323">
        <f t="shared" si="86"/>
        <v>3.7431868090049454E-2</v>
      </c>
      <c r="J96" s="399">
        <f t="shared" si="87"/>
        <v>3.4147220906365967E-2</v>
      </c>
      <c r="K96" s="323">
        <f t="shared" si="88"/>
        <v>2.6299728533087836E-2</v>
      </c>
      <c r="L96" s="323">
        <f t="shared" si="89"/>
        <v>3.2725284533741308E-2</v>
      </c>
      <c r="M96" s="399">
        <f t="shared" si="90"/>
        <v>3.1014051677422924E-2</v>
      </c>
      <c r="N96" s="396">
        <f t="shared" si="91"/>
        <v>-3.9947968370269399E-2</v>
      </c>
      <c r="O96" s="397">
        <f t="shared" si="92"/>
        <v>-0.12760727734678309</v>
      </c>
      <c r="P96" s="388">
        <f t="shared" si="93"/>
        <v>-0.10923955299889514</v>
      </c>
      <c r="R96" s="19">
        <f t="shared" ref="R96:W96" si="146">R97-SUM(R69:R95)</f>
        <v>1956.5400000000081</v>
      </c>
      <c r="S96" s="119">
        <f t="shared" si="146"/>
        <v>7009.387000000017</v>
      </c>
      <c r="T96" s="375">
        <f t="shared" si="146"/>
        <v>8965.9270000000542</v>
      </c>
      <c r="U96" s="119">
        <f t="shared" si="146"/>
        <v>1968.4740000000456</v>
      </c>
      <c r="V96" s="119">
        <f t="shared" si="146"/>
        <v>6764.1640000000189</v>
      </c>
      <c r="W96" s="375">
        <f t="shared" si="146"/>
        <v>8732.6380000000645</v>
      </c>
      <c r="X96" s="345">
        <f t="shared" si="94"/>
        <v>2.5250199322792377E-2</v>
      </c>
      <c r="Y96" s="323">
        <f t="shared" si="95"/>
        <v>4.303529702741557E-2</v>
      </c>
      <c r="Z96" s="399">
        <f t="shared" si="96"/>
        <v>3.7301855214927938E-2</v>
      </c>
      <c r="AA96" s="323">
        <f t="shared" si="97"/>
        <v>2.659900471520096E-2</v>
      </c>
      <c r="AB96" s="323">
        <f t="shared" si="98"/>
        <v>4.2709002730260348E-2</v>
      </c>
      <c r="AC96" s="399">
        <f t="shared" si="99"/>
        <v>3.7578563992157123E-2</v>
      </c>
      <c r="AE96" s="396">
        <f t="shared" si="100"/>
        <v>6.0995430709504719E-3</v>
      </c>
      <c r="AF96" s="397">
        <f t="shared" si="101"/>
        <v>-3.4984942335185308E-2</v>
      </c>
      <c r="AG96" s="388">
        <f t="shared" si="102"/>
        <v>-2.6019506962301649E-2</v>
      </c>
      <c r="AI96" s="27">
        <f t="shared" si="103"/>
        <v>2.6789990757539135</v>
      </c>
      <c r="AJ96" s="28">
        <f t="shared" si="104"/>
        <v>2.5441266730184608</v>
      </c>
      <c r="AK96" s="402">
        <f t="shared" si="105"/>
        <v>2.5723872096859957</v>
      </c>
      <c r="AL96" s="28">
        <f t="shared" si="106"/>
        <v>2.8074934036940196</v>
      </c>
      <c r="AM96" s="28">
        <f t="shared" si="107"/>
        <v>2.8142377673700905</v>
      </c>
      <c r="AN96" s="402">
        <f t="shared" si="108"/>
        <v>2.8127146543258306</v>
      </c>
      <c r="AO96" s="387">
        <f t="shared" si="127"/>
        <v>4.7963558144918615E-2</v>
      </c>
      <c r="AP96" s="385">
        <f t="shared" si="128"/>
        <v>0.10617045810504326</v>
      </c>
      <c r="AQ96" s="386">
        <f t="shared" si="129"/>
        <v>9.3425843409154191E-2</v>
      </c>
    </row>
    <row r="97" spans="1:43" ht="25.5" customHeight="1" thickBot="1">
      <c r="A97" s="12" t="s">
        <v>18</v>
      </c>
      <c r="B97" s="17">
        <v>284675.37000000005</v>
      </c>
      <c r="C97" s="372">
        <v>736037.27</v>
      </c>
      <c r="D97" s="18">
        <v>1020712.64</v>
      </c>
      <c r="E97" s="17">
        <v>266599.70999999996</v>
      </c>
      <c r="F97" s="373">
        <v>734462.97999999975</v>
      </c>
      <c r="G97" s="378">
        <v>1001062.6900000002</v>
      </c>
      <c r="H97" s="334">
        <f t="shared" ref="H97:M97" si="147">SUM(H69:H96)</f>
        <v>1.0000000000000002</v>
      </c>
      <c r="I97" s="338">
        <f t="shared" si="147"/>
        <v>1</v>
      </c>
      <c r="J97" s="335">
        <f t="shared" si="147"/>
        <v>0.99999999999999989</v>
      </c>
      <c r="K97" s="338">
        <f t="shared" si="147"/>
        <v>0.99999999999999967</v>
      </c>
      <c r="L97" s="338">
        <f t="shared" si="147"/>
        <v>1</v>
      </c>
      <c r="M97" s="335">
        <f t="shared" si="147"/>
        <v>0.99999999999999989</v>
      </c>
      <c r="N97" s="389">
        <f t="shared" si="91"/>
        <v>-6.3495693357665917E-2</v>
      </c>
      <c r="O97" s="390">
        <f t="shared" si="92"/>
        <v>-2.1388726687716101E-3</v>
      </c>
      <c r="P97" s="391">
        <f t="shared" si="93"/>
        <v>-1.9251206686340082E-2</v>
      </c>
      <c r="R97" s="17">
        <v>77486.120999999999</v>
      </c>
      <c r="S97" s="372">
        <v>162875.30200000008</v>
      </c>
      <c r="T97" s="18">
        <v>240361.4230000001</v>
      </c>
      <c r="U97" s="17">
        <v>74005.551000000021</v>
      </c>
      <c r="V97" s="373">
        <v>158377.94300000003</v>
      </c>
      <c r="W97" s="378">
        <v>232383.49400000009</v>
      </c>
      <c r="X97" s="334">
        <f t="shared" ref="X97:AC97" si="148">SUM(X69:X96)</f>
        <v>1</v>
      </c>
      <c r="Y97" s="338">
        <f t="shared" si="148"/>
        <v>0.99999999999999978</v>
      </c>
      <c r="Z97" s="335">
        <f t="shared" si="148"/>
        <v>1</v>
      </c>
      <c r="AA97" s="338">
        <f t="shared" si="148"/>
        <v>1.0000000000000004</v>
      </c>
      <c r="AB97" s="338">
        <f t="shared" si="148"/>
        <v>1</v>
      </c>
      <c r="AC97" s="335">
        <f t="shared" si="148"/>
        <v>0.99999999999999933</v>
      </c>
      <c r="AE97" s="389">
        <f t="shared" si="100"/>
        <v>-4.4918624846377042E-2</v>
      </c>
      <c r="AF97" s="390">
        <f t="shared" si="101"/>
        <v>-2.7612283414216187E-2</v>
      </c>
      <c r="AG97" s="391">
        <f t="shared" si="102"/>
        <v>-3.3191386955634727E-2</v>
      </c>
      <c r="AI97" s="403">
        <f t="shared" si="103"/>
        <v>2.7219116638014729</v>
      </c>
      <c r="AJ97" s="404">
        <f t="shared" si="104"/>
        <v>2.2128675902512391</v>
      </c>
      <c r="AK97" s="405">
        <f t="shared" si="105"/>
        <v>2.354839291497361</v>
      </c>
      <c r="AL97" s="404">
        <f t="shared" si="106"/>
        <v>2.7759051575862563</v>
      </c>
      <c r="AM97" s="404">
        <f t="shared" si="107"/>
        <v>2.1563774800467153</v>
      </c>
      <c r="AN97" s="405">
        <f t="shared" si="108"/>
        <v>2.3213680453918433</v>
      </c>
      <c r="AO97" s="389">
        <f t="shared" si="127"/>
        <v>1.9836607669102359E-2</v>
      </c>
      <c r="AP97" s="390">
        <f t="shared" si="128"/>
        <v>-2.5528011912411913E-2</v>
      </c>
      <c r="AQ97" s="391">
        <f t="shared" si="129"/>
        <v>-1.4213813327462597E-2</v>
      </c>
    </row>
  </sheetData>
  <mergeCells count="66">
    <mergeCell ref="AO67:AQ67"/>
    <mergeCell ref="X66:AC66"/>
    <mergeCell ref="AE66:AG66"/>
    <mergeCell ref="AI66:AN66"/>
    <mergeCell ref="AO66:AQ66"/>
    <mergeCell ref="AI67:AK67"/>
    <mergeCell ref="AL67:AN67"/>
    <mergeCell ref="X67:Z67"/>
    <mergeCell ref="AA67:AC67"/>
    <mergeCell ref="AE67:AG67"/>
    <mergeCell ref="A66:A68"/>
    <mergeCell ref="B66:G66"/>
    <mergeCell ref="H66:M66"/>
    <mergeCell ref="N66:P66"/>
    <mergeCell ref="R66:W66"/>
    <mergeCell ref="R67:T67"/>
    <mergeCell ref="U67:W67"/>
    <mergeCell ref="B67:D67"/>
    <mergeCell ref="E67:G67"/>
    <mergeCell ref="H67:J67"/>
    <mergeCell ref="K67:M67"/>
    <mergeCell ref="N67:P67"/>
    <mergeCell ref="AI37:AN37"/>
    <mergeCell ref="AO37:AQ37"/>
    <mergeCell ref="B38:D38"/>
    <mergeCell ref="E38:G38"/>
    <mergeCell ref="H38:J38"/>
    <mergeCell ref="K38:M38"/>
    <mergeCell ref="N38:P38"/>
    <mergeCell ref="R38:T38"/>
    <mergeCell ref="U38:W38"/>
    <mergeCell ref="X38:Z38"/>
    <mergeCell ref="AA38:AC38"/>
    <mergeCell ref="AE38:AG38"/>
    <mergeCell ref="AI38:AK38"/>
    <mergeCell ref="AL38:AN38"/>
    <mergeCell ref="AO38:AQ38"/>
    <mergeCell ref="X37:AC37"/>
    <mergeCell ref="X5:Z5"/>
    <mergeCell ref="AA5:AC5"/>
    <mergeCell ref="AE37:AG37"/>
    <mergeCell ref="A4:A6"/>
    <mergeCell ref="B4:G4"/>
    <mergeCell ref="B5:D5"/>
    <mergeCell ref="E5:G5"/>
    <mergeCell ref="R4:W4"/>
    <mergeCell ref="A37:A39"/>
    <mergeCell ref="B37:G37"/>
    <mergeCell ref="H37:M37"/>
    <mergeCell ref="N37:P37"/>
    <mergeCell ref="R37:W37"/>
    <mergeCell ref="AE4:AG4"/>
    <mergeCell ref="AE5:AG5"/>
    <mergeCell ref="X4:AC4"/>
    <mergeCell ref="AO4:AQ4"/>
    <mergeCell ref="AO5:AQ5"/>
    <mergeCell ref="AI4:AN4"/>
    <mergeCell ref="AI5:AK5"/>
    <mergeCell ref="AL5:AN5"/>
    <mergeCell ref="R5:T5"/>
    <mergeCell ref="H4:M4"/>
    <mergeCell ref="H5:J5"/>
    <mergeCell ref="K5:M5"/>
    <mergeCell ref="U5:W5"/>
    <mergeCell ref="N4:P4"/>
    <mergeCell ref="N5:P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ignoredErrors>
    <ignoredError sqref="H40:M63 X40:AC63 H69:P95 H96:P9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63228B5E-1B22-4683-B9E0-192081A9244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351" id="{0822BA1B-411E-4E1F-984E-3544F865964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58" id="{B47FF87F-7C8A-4CDD-8701-261A8AA44E6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16" id="{539B4083-C97E-498D-ACB0-1E91BE6F047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353" id="{FD7F9DF9-5108-4EAE-ADF7-30F3A62C76A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60" id="{DE27C840-A7FD-4C16-8AFE-5B0F644FB1F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23" id="{55F0F2BA-94C6-498D-851E-AE1B01CE237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355" id="{5E26E2B2-9110-4D30-970A-78E8D8CB9CF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62" id="{A07927AE-1D24-4D84-A093-4AC20E303CB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9" id="{310295A7-2854-44ED-98D6-79D0DE17651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357" id="{17133D98-3F48-4430-9645-49FC28CB98D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64" id="{273E794E-2C67-4C26-8D20-F3EB53C4348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5C42-B3A2-4C57-80CB-B358B3F2BA44}">
  <sheetPr>
    <pageSetUpPr fitToPage="1"/>
  </sheetPr>
  <dimension ref="A1:AG57"/>
  <sheetViews>
    <sheetView showGridLines="0" workbookViewId="0">
      <selection activeCell="K23" sqref="K23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141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49"/>
      <c r="C5" s="449"/>
      <c r="D5" s="449"/>
      <c r="E5" s="457" t="s">
        <v>195</v>
      </c>
      <c r="F5" s="511"/>
      <c r="G5" s="511"/>
      <c r="H5" s="511"/>
      <c r="I5" s="511"/>
      <c r="J5" s="458"/>
      <c r="L5" s="512" t="s">
        <v>127</v>
      </c>
      <c r="M5" s="511"/>
      <c r="N5" s="511"/>
      <c r="O5" s="511"/>
      <c r="P5" s="511"/>
      <c r="Q5" s="458"/>
      <c r="S5" s="517" t="s">
        <v>152</v>
      </c>
      <c r="T5" s="517"/>
      <c r="U5" s="517"/>
    </row>
    <row r="6" spans="1:33" ht="18.75" customHeight="1">
      <c r="A6" s="484"/>
      <c r="B6" s="450"/>
      <c r="C6" s="450"/>
      <c r="D6" s="450"/>
      <c r="E6" s="500">
        <v>2025</v>
      </c>
      <c r="F6" s="498"/>
      <c r="G6" s="499"/>
      <c r="H6" s="513">
        <v>2026</v>
      </c>
      <c r="I6" s="514"/>
      <c r="J6" s="515"/>
      <c r="L6" s="497">
        <f>E6</f>
        <v>2025</v>
      </c>
      <c r="M6" s="498"/>
      <c r="N6" s="499"/>
      <c r="O6" s="500">
        <f>H6</f>
        <v>2026</v>
      </c>
      <c r="P6" s="498"/>
      <c r="Q6" s="501"/>
      <c r="S6" s="520" t="s">
        <v>126</v>
      </c>
      <c r="T6" s="519" t="s">
        <v>125</v>
      </c>
      <c r="U6" s="450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2" t="s">
        <v>29</v>
      </c>
      <c r="I7" s="353" t="s">
        <v>30</v>
      </c>
      <c r="J7" s="354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6"/>
      <c r="T7" s="444"/>
      <c r="U7" s="491"/>
    </row>
    <row r="8" spans="1:33" ht="24" customHeight="1" thickBot="1">
      <c r="A8" s="12" t="s">
        <v>20</v>
      </c>
      <c r="B8" s="13"/>
      <c r="C8" s="13"/>
      <c r="D8" s="13"/>
      <c r="E8" s="17">
        <v>166980.29999999981</v>
      </c>
      <c r="F8" s="340">
        <v>195896.08000000022</v>
      </c>
      <c r="G8" s="162">
        <v>362876.38</v>
      </c>
      <c r="H8" s="17">
        <v>151409.4500000001</v>
      </c>
      <c r="I8" s="340">
        <v>172634.15999999989</v>
      </c>
      <c r="J8" s="18">
        <v>324043.60999999993</v>
      </c>
      <c r="L8" s="334">
        <f t="shared" ref="L8:Q8" si="0">E8/E16</f>
        <v>0.40201145001089977</v>
      </c>
      <c r="M8" s="343">
        <f t="shared" si="0"/>
        <v>0.36707751376254366</v>
      </c>
      <c r="N8" s="338">
        <f t="shared" si="0"/>
        <v>0.38236711545937208</v>
      </c>
      <c r="O8" s="334">
        <f t="shared" si="0"/>
        <v>0.39320112506674493</v>
      </c>
      <c r="P8" s="343">
        <f t="shared" si="0"/>
        <v>0.33517153882664724</v>
      </c>
      <c r="Q8" s="335">
        <f t="shared" si="0"/>
        <v>0.35999612811835502</v>
      </c>
      <c r="S8" s="325">
        <f t="shared" ref="S8:U19" si="1">(H8-E8)/E8</f>
        <v>-9.3249622859701009E-2</v>
      </c>
      <c r="T8" s="329">
        <f t="shared" si="1"/>
        <v>-0.11874622503931834</v>
      </c>
      <c r="U8" s="164">
        <f t="shared" si="1"/>
        <v>-0.107013771466746</v>
      </c>
    </row>
    <row r="9" spans="1:33" s="3" customFormat="1" ht="24" customHeight="1">
      <c r="A9" s="46"/>
      <c r="B9" s="177" t="s">
        <v>33</v>
      </c>
      <c r="C9" s="177"/>
      <c r="D9" s="178"/>
      <c r="E9" s="39">
        <v>161688.5999999998</v>
      </c>
      <c r="F9" s="153">
        <v>148624.63000000021</v>
      </c>
      <c r="G9" s="112">
        <v>310313.23</v>
      </c>
      <c r="H9" s="39">
        <v>146698.19000000009</v>
      </c>
      <c r="I9" s="153">
        <v>135617.14999999991</v>
      </c>
      <c r="J9" s="20">
        <v>282315.33999999997</v>
      </c>
      <c r="K9"/>
      <c r="L9" s="345">
        <f t="shared" ref="L9:Q9" si="2">E9/E8</f>
        <v>0.96830943530464364</v>
      </c>
      <c r="M9" s="346">
        <f t="shared" si="2"/>
        <v>0.75869118973692606</v>
      </c>
      <c r="N9" s="347">
        <f t="shared" si="2"/>
        <v>0.85514860460193076</v>
      </c>
      <c r="O9" s="345">
        <f t="shared" si="2"/>
        <v>0.96888397652854552</v>
      </c>
      <c r="P9" s="346">
        <f t="shared" si="2"/>
        <v>0.78557540407993409</v>
      </c>
      <c r="Q9" s="347">
        <f t="shared" si="2"/>
        <v>0.87122637598068986</v>
      </c>
      <c r="R9"/>
      <c r="S9" s="326">
        <f t="shared" si="1"/>
        <v>-9.2711607373678354E-2</v>
      </c>
      <c r="T9" s="330">
        <f t="shared" si="1"/>
        <v>-8.751900677566217E-2</v>
      </c>
      <c r="U9" s="209">
        <f t="shared" si="1"/>
        <v>-9.0224609501825023E-2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5290.3899999999994</v>
      </c>
      <c r="F10" s="154">
        <v>44367.760000000017</v>
      </c>
      <c r="G10" s="119">
        <v>49658.150000000016</v>
      </c>
      <c r="H10" s="19">
        <v>4692.090000000002</v>
      </c>
      <c r="I10" s="154">
        <v>35779.379999999983</v>
      </c>
      <c r="J10" s="20">
        <v>40471.469999999987</v>
      </c>
      <c r="L10" s="345">
        <f t="shared" ref="L10:Q10" si="3">E10/E8</f>
        <v>3.1682719458522982E-2</v>
      </c>
      <c r="M10" s="346">
        <f t="shared" si="3"/>
        <v>0.22648620636002501</v>
      </c>
      <c r="N10" s="347">
        <f t="shared" si="3"/>
        <v>0.1368459143028268</v>
      </c>
      <c r="O10" s="345">
        <f t="shared" si="3"/>
        <v>3.0989413144291846E-2</v>
      </c>
      <c r="P10" s="346">
        <f t="shared" si="3"/>
        <v>0.20725550493598721</v>
      </c>
      <c r="Q10" s="347">
        <f t="shared" si="3"/>
        <v>0.1248951337136381</v>
      </c>
      <c r="S10" s="326">
        <f t="shared" si="1"/>
        <v>-0.11309185145140481</v>
      </c>
      <c r="T10" s="330">
        <f t="shared" si="1"/>
        <v>-0.19357254006062127</v>
      </c>
      <c r="U10" s="209">
        <f t="shared" si="1"/>
        <v>-0.18499843429527735</v>
      </c>
    </row>
    <row r="11" spans="1:33" ht="24" customHeight="1" thickBot="1">
      <c r="A11" s="8"/>
      <c r="B11" t="s">
        <v>36</v>
      </c>
      <c r="E11" s="19">
        <v>1.31</v>
      </c>
      <c r="F11" s="154">
        <v>2903.69</v>
      </c>
      <c r="G11" s="119">
        <v>2905</v>
      </c>
      <c r="H11" s="19">
        <v>19.169999999999998</v>
      </c>
      <c r="I11" s="154">
        <v>1237.6299999999999</v>
      </c>
      <c r="J11" s="20">
        <v>1256.8</v>
      </c>
      <c r="L11" s="345">
        <f t="shared" ref="L11:Q11" si="4">E11/E8</f>
        <v>7.8452368333270538E-6</v>
      </c>
      <c r="M11" s="346">
        <f t="shared" si="4"/>
        <v>1.4822603903048988E-2</v>
      </c>
      <c r="N11" s="347">
        <f t="shared" si="4"/>
        <v>8.0054810952424078E-3</v>
      </c>
      <c r="O11" s="345">
        <f t="shared" si="4"/>
        <v>1.2661032716253831E-4</v>
      </c>
      <c r="P11" s="346">
        <f t="shared" si="4"/>
        <v>7.1690909840787052E-3</v>
      </c>
      <c r="Q11" s="347">
        <f t="shared" si="4"/>
        <v>3.8784903056721292E-3</v>
      </c>
      <c r="S11" s="326">
        <f t="shared" si="1"/>
        <v>13.633587786259541</v>
      </c>
      <c r="T11" s="330">
        <f t="shared" si="1"/>
        <v>-0.57377337112432802</v>
      </c>
      <c r="U11" s="209">
        <f t="shared" si="1"/>
        <v>-0.56736660929432015</v>
      </c>
    </row>
    <row r="12" spans="1:33" ht="24" customHeight="1" thickBot="1">
      <c r="A12" s="12" t="s">
        <v>21</v>
      </c>
      <c r="B12" s="13"/>
      <c r="C12" s="13"/>
      <c r="D12" s="13"/>
      <c r="E12" s="17">
        <v>248381.75000000009</v>
      </c>
      <c r="F12" s="340">
        <v>337767.99000000017</v>
      </c>
      <c r="G12" s="162">
        <v>586149.74000000034</v>
      </c>
      <c r="H12" s="17">
        <v>233659.25999999981</v>
      </c>
      <c r="I12" s="340">
        <v>342427.95000000019</v>
      </c>
      <c r="J12" s="18">
        <v>576087.21</v>
      </c>
      <c r="L12" s="334">
        <f t="shared" ref="L12:Q12" si="5">E12/E16</f>
        <v>0.59798854998910023</v>
      </c>
      <c r="M12" s="343">
        <f t="shared" si="5"/>
        <v>0.63292248623745628</v>
      </c>
      <c r="N12" s="411">
        <f t="shared" si="5"/>
        <v>0.61763288454062792</v>
      </c>
      <c r="O12" s="334">
        <f t="shared" si="5"/>
        <v>0.60679887493325502</v>
      </c>
      <c r="P12" s="343">
        <f t="shared" si="5"/>
        <v>0.6648284611733527</v>
      </c>
      <c r="Q12" s="335">
        <f t="shared" si="5"/>
        <v>0.64000387188164498</v>
      </c>
      <c r="S12" s="327">
        <f t="shared" si="1"/>
        <v>-5.9273638260461073E-2</v>
      </c>
      <c r="T12" s="331">
        <f t="shared" si="1"/>
        <v>1.3796333986533238E-2</v>
      </c>
      <c r="U12" s="328">
        <f t="shared" si="1"/>
        <v>-1.7167166192038865E-2</v>
      </c>
    </row>
    <row r="13" spans="1:33" s="3" customFormat="1" ht="24" customHeight="1">
      <c r="A13" s="46"/>
      <c r="B13" s="3" t="s">
        <v>33</v>
      </c>
      <c r="E13" s="31">
        <v>242816.0500000001</v>
      </c>
      <c r="F13" s="341">
        <v>305328.39000000019</v>
      </c>
      <c r="G13" s="357">
        <v>548144.44000000029</v>
      </c>
      <c r="H13" s="31">
        <v>228039.41999999981</v>
      </c>
      <c r="I13" s="341">
        <v>312458.95000000019</v>
      </c>
      <c r="J13" s="355">
        <v>540498.37</v>
      </c>
      <c r="K13"/>
      <c r="L13" s="336">
        <f>E13/G13</f>
        <v>0.44297822303916823</v>
      </c>
      <c r="M13" s="344">
        <f>F13/G13</f>
        <v>0.55702177696083177</v>
      </c>
      <c r="N13" s="410">
        <f>G13/$G$12</f>
        <v>0.93516110746718062</v>
      </c>
      <c r="O13" s="336">
        <f>H13/J13</f>
        <v>0.42190584219523142</v>
      </c>
      <c r="P13" s="344">
        <f>I13/J13</f>
        <v>0.57809415780476858</v>
      </c>
      <c r="Q13" s="337">
        <f t="shared" ref="Q13:Q15" si="6">O13+P13</f>
        <v>1</v>
      </c>
      <c r="R13"/>
      <c r="S13" s="326">
        <f t="shared" si="1"/>
        <v>-6.0855244124102544E-2</v>
      </c>
      <c r="T13" s="330">
        <f t="shared" si="1"/>
        <v>2.3353740541454376E-2</v>
      </c>
      <c r="U13" s="209">
        <f t="shared" si="1"/>
        <v>-1.3949005849626595E-2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5037.74</v>
      </c>
      <c r="F14" s="154">
        <v>29264.250000000007</v>
      </c>
      <c r="G14" s="119">
        <v>34301.990000000005</v>
      </c>
      <c r="H14" s="19">
        <v>5238.510000000002</v>
      </c>
      <c r="I14" s="154">
        <v>27548.379999999994</v>
      </c>
      <c r="J14" s="20">
        <v>32786.89</v>
      </c>
      <c r="L14" s="345">
        <f>E14/G14</f>
        <v>0.14686436559511559</v>
      </c>
      <c r="M14" s="346">
        <f>F14/G14</f>
        <v>0.85313563440488449</v>
      </c>
      <c r="N14" s="410">
        <f t="shared" ref="N14:N15" si="7">G14/$G$12</f>
        <v>5.8520865333830885E-2</v>
      </c>
      <c r="O14" s="345">
        <f>H14/J14</f>
        <v>0.15977453183269294</v>
      </c>
      <c r="P14" s="346">
        <f>I14/J14</f>
        <v>0.84022546816730692</v>
      </c>
      <c r="Q14" s="347">
        <f t="shared" si="6"/>
        <v>0.99999999999999989</v>
      </c>
      <c r="S14" s="326">
        <f t="shared" si="1"/>
        <v>3.9853188135950297E-2</v>
      </c>
      <c r="T14" s="330">
        <f t="shared" si="1"/>
        <v>-5.8633657107221716E-2</v>
      </c>
      <c r="U14" s="209">
        <f t="shared" si="1"/>
        <v>-4.4169449061118776E-2</v>
      </c>
    </row>
    <row r="15" spans="1:33" ht="24" customHeight="1" thickBot="1">
      <c r="A15" s="8"/>
      <c r="B15" t="s">
        <v>36</v>
      </c>
      <c r="E15" s="19">
        <v>527.96</v>
      </c>
      <c r="F15" s="154">
        <v>3175.3499999999995</v>
      </c>
      <c r="G15" s="119">
        <v>3703.3099999999995</v>
      </c>
      <c r="H15" s="19">
        <v>381.33</v>
      </c>
      <c r="I15" s="154">
        <v>2420.6199999999994</v>
      </c>
      <c r="J15" s="20">
        <v>2801.9499999999994</v>
      </c>
      <c r="L15" s="348">
        <f>E15/G15</f>
        <v>0.14256435459089303</v>
      </c>
      <c r="M15" s="349">
        <f>F15/G15</f>
        <v>0.85743564540910699</v>
      </c>
      <c r="N15" s="410">
        <f t="shared" si="7"/>
        <v>6.3180271989884311E-3</v>
      </c>
      <c r="O15" s="348">
        <f>H15/J15</f>
        <v>0.13609450561216299</v>
      </c>
      <c r="P15" s="349">
        <f>I15/J15</f>
        <v>0.86390549438783704</v>
      </c>
      <c r="Q15" s="350">
        <f t="shared" si="6"/>
        <v>1</v>
      </c>
      <c r="S15" s="326">
        <f t="shared" si="1"/>
        <v>-0.27772937343738169</v>
      </c>
      <c r="T15" s="330">
        <f t="shared" si="1"/>
        <v>-0.23768403483080611</v>
      </c>
      <c r="U15" s="209">
        <f t="shared" si="1"/>
        <v>-0.24339307268362634</v>
      </c>
    </row>
    <row r="16" spans="1:33" ht="24" customHeight="1" thickBot="1">
      <c r="A16" s="12" t="s">
        <v>12</v>
      </c>
      <c r="B16" s="13"/>
      <c r="C16" s="13"/>
      <c r="D16" s="13"/>
      <c r="E16" s="17">
        <v>415362.04999999993</v>
      </c>
      <c r="F16" s="340">
        <v>533664.07000000041</v>
      </c>
      <c r="G16" s="162">
        <v>949026.12000000034</v>
      </c>
      <c r="H16" s="17">
        <v>385068.7099999999</v>
      </c>
      <c r="I16" s="340">
        <v>515062.1100000001</v>
      </c>
      <c r="J16" s="18">
        <v>900130.82</v>
      </c>
      <c r="L16" s="334">
        <f>L8+L12</f>
        <v>1</v>
      </c>
      <c r="M16" s="343">
        <f t="shared" ref="M16:Q16" si="8">M8+M12</f>
        <v>1</v>
      </c>
      <c r="N16" s="411">
        <f t="shared" si="8"/>
        <v>1</v>
      </c>
      <c r="O16" s="334">
        <f t="shared" si="8"/>
        <v>1</v>
      </c>
      <c r="P16" s="343">
        <f t="shared" si="8"/>
        <v>1</v>
      </c>
      <c r="Q16" s="335">
        <f t="shared" si="8"/>
        <v>1</v>
      </c>
      <c r="S16" s="327">
        <f t="shared" si="1"/>
        <v>-7.2932373094749578E-2</v>
      </c>
      <c r="T16" s="331">
        <f t="shared" si="1"/>
        <v>-3.4857059048401549E-2</v>
      </c>
      <c r="U16" s="328">
        <f t="shared" si="1"/>
        <v>-5.1521553484745373E-2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404504.64999999991</v>
      </c>
      <c r="F17" s="342">
        <f t="shared" ref="F17:G19" si="9">F9+F13</f>
        <v>453953.02000000037</v>
      </c>
      <c r="G17" s="324">
        <f t="shared" si="9"/>
        <v>858457.67000000027</v>
      </c>
      <c r="H17" s="180">
        <f>H9+H13</f>
        <v>374737.60999999987</v>
      </c>
      <c r="I17" s="342">
        <f t="shared" ref="I17:J19" si="10">I9+I13</f>
        <v>448076.10000000009</v>
      </c>
      <c r="J17" s="356">
        <f t="shared" si="10"/>
        <v>822813.71</v>
      </c>
      <c r="K17"/>
      <c r="L17" s="336">
        <f t="shared" ref="L17:Q17" si="11">E17/E16</f>
        <v>0.97386039480496589</v>
      </c>
      <c r="M17" s="344">
        <f t="shared" si="11"/>
        <v>0.85063440752157071</v>
      </c>
      <c r="N17" s="339">
        <f t="shared" si="11"/>
        <v>0.90456695754591032</v>
      </c>
      <c r="O17" s="336">
        <f t="shared" si="11"/>
        <v>0.97317076217384679</v>
      </c>
      <c r="P17" s="344">
        <f t="shared" si="11"/>
        <v>0.86994576246348232</v>
      </c>
      <c r="Q17" s="337">
        <f t="shared" si="11"/>
        <v>0.91410458537571238</v>
      </c>
      <c r="R17"/>
      <c r="S17" s="326">
        <f t="shared" si="1"/>
        <v>-7.3588869744760768E-2</v>
      </c>
      <c r="T17" s="330">
        <f t="shared" si="1"/>
        <v>-1.2946097373689175E-2</v>
      </c>
      <c r="U17" s="209">
        <f t="shared" si="1"/>
        <v>-4.1520929040100837E-2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10328.129999999999</v>
      </c>
      <c r="F18" s="154">
        <f t="shared" si="9"/>
        <v>73632.010000000024</v>
      </c>
      <c r="G18" s="119">
        <f t="shared" si="9"/>
        <v>83960.140000000014</v>
      </c>
      <c r="H18" s="19">
        <f>H10+H14</f>
        <v>9930.600000000004</v>
      </c>
      <c r="I18" s="154">
        <f t="shared" si="10"/>
        <v>63327.75999999998</v>
      </c>
      <c r="J18" s="20">
        <f t="shared" si="10"/>
        <v>73258.359999999986</v>
      </c>
      <c r="L18" s="345">
        <f t="shared" ref="L18:Q18" si="12">E18/E16</f>
        <v>2.4865367454730159E-2</v>
      </c>
      <c r="M18" s="346">
        <f t="shared" si="12"/>
        <v>0.13797445647783627</v>
      </c>
      <c r="N18" s="323">
        <f t="shared" si="12"/>
        <v>8.8469788376319913E-2</v>
      </c>
      <c r="O18" s="345">
        <f t="shared" si="12"/>
        <v>2.5789163705355354E-2</v>
      </c>
      <c r="P18" s="346">
        <f t="shared" si="12"/>
        <v>0.12295169605855878</v>
      </c>
      <c r="Q18" s="347">
        <f t="shared" si="12"/>
        <v>8.1386347819975752E-2</v>
      </c>
      <c r="S18" s="326">
        <f t="shared" si="1"/>
        <v>-3.8490026752180231E-2</v>
      </c>
      <c r="T18" s="330">
        <f t="shared" si="1"/>
        <v>-0.13994253314557134</v>
      </c>
      <c r="U18" s="209">
        <f t="shared" si="1"/>
        <v>-0.12746262690843568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529.27</v>
      </c>
      <c r="F19" s="155">
        <f t="shared" si="9"/>
        <v>6079.0399999999991</v>
      </c>
      <c r="G19" s="123">
        <f t="shared" si="9"/>
        <v>6608.3099999999995</v>
      </c>
      <c r="H19" s="21">
        <f>H11+H15</f>
        <v>400.5</v>
      </c>
      <c r="I19" s="155">
        <f t="shared" si="10"/>
        <v>3658.2499999999991</v>
      </c>
      <c r="J19" s="22">
        <f t="shared" si="10"/>
        <v>4058.7499999999991</v>
      </c>
      <c r="L19" s="348">
        <f t="shared" ref="L19:Q19" si="13">E19/E16</f>
        <v>1.274237740303911E-3</v>
      </c>
      <c r="M19" s="349">
        <f t="shared" si="13"/>
        <v>1.1391136000593022E-2</v>
      </c>
      <c r="N19" s="351">
        <f t="shared" si="13"/>
        <v>6.9632540777697424E-3</v>
      </c>
      <c r="O19" s="348">
        <f t="shared" si="13"/>
        <v>1.0400741207978184E-3</v>
      </c>
      <c r="P19" s="349">
        <f t="shared" si="13"/>
        <v>7.1025414779588396E-3</v>
      </c>
      <c r="Q19" s="350">
        <f t="shared" si="13"/>
        <v>4.5090668043118436E-3</v>
      </c>
      <c r="S19" s="332">
        <f t="shared" si="1"/>
        <v>-0.24329737185179584</v>
      </c>
      <c r="T19" s="333">
        <f t="shared" si="1"/>
        <v>-0.3982191267042165</v>
      </c>
      <c r="U19" s="208">
        <f t="shared" si="1"/>
        <v>-0.38581119832453392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49"/>
      <c r="C24" s="449"/>
      <c r="D24" s="449"/>
      <c r="E24" s="457" t="str">
        <f>E5</f>
        <v>jan-jul</v>
      </c>
      <c r="F24" s="511"/>
      <c r="G24" s="511"/>
      <c r="H24" s="511"/>
      <c r="I24" s="511"/>
      <c r="J24" s="458"/>
      <c r="L24" s="512" t="s">
        <v>127</v>
      </c>
      <c r="M24" s="511"/>
      <c r="N24" s="511"/>
      <c r="O24" s="511"/>
      <c r="P24" s="511"/>
      <c r="Q24" s="458"/>
      <c r="S24" s="517" t="s">
        <v>152</v>
      </c>
      <c r="T24" s="517"/>
      <c r="U24" s="517"/>
    </row>
    <row r="25" spans="1:33" ht="18.75" customHeight="1">
      <c r="A25" s="484"/>
      <c r="B25" s="450"/>
      <c r="C25" s="450"/>
      <c r="D25" s="450"/>
      <c r="E25" s="500">
        <f>E6</f>
        <v>2025</v>
      </c>
      <c r="F25" s="498"/>
      <c r="G25" s="499"/>
      <c r="H25" s="513">
        <f>H6</f>
        <v>2026</v>
      </c>
      <c r="I25" s="514"/>
      <c r="J25" s="515"/>
      <c r="L25" s="497">
        <f>E25</f>
        <v>2025</v>
      </c>
      <c r="M25" s="498"/>
      <c r="N25" s="499"/>
      <c r="O25" s="500">
        <f>H25</f>
        <v>2026</v>
      </c>
      <c r="P25" s="498"/>
      <c r="Q25" s="501"/>
      <c r="S25" s="520" t="s">
        <v>126</v>
      </c>
      <c r="T25" s="519" t="s">
        <v>125</v>
      </c>
      <c r="U25" s="450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2" t="s">
        <v>29</v>
      </c>
      <c r="I26" s="353" t="s">
        <v>30</v>
      </c>
      <c r="J26" s="354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6"/>
      <c r="T26" s="444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39905.684999999998</v>
      </c>
      <c r="F27" s="340">
        <v>51715.515999999967</v>
      </c>
      <c r="G27" s="162">
        <v>91621.200999999957</v>
      </c>
      <c r="H27" s="17">
        <v>36601.090999999993</v>
      </c>
      <c r="I27" s="340">
        <v>44501.390999999952</v>
      </c>
      <c r="J27" s="18">
        <v>81102.48199999996</v>
      </c>
      <c r="L27" s="334">
        <f t="shared" ref="L27:Q27" si="14">E27/E35</f>
        <v>0.357684393940707</v>
      </c>
      <c r="M27" s="343">
        <f t="shared" si="14"/>
        <v>0.31316340900441986</v>
      </c>
      <c r="N27" s="338">
        <f t="shared" si="14"/>
        <v>0.33111410285634557</v>
      </c>
      <c r="O27" s="334">
        <f t="shared" si="14"/>
        <v>0.34872814870003382</v>
      </c>
      <c r="P27" s="343">
        <f t="shared" si="14"/>
        <v>0.28679841705369424</v>
      </c>
      <c r="Q27" s="335">
        <f t="shared" si="14"/>
        <v>0.31178627779319479</v>
      </c>
      <c r="S27" s="325">
        <f t="shared" ref="S27:U38" si="15">(H27-E27)/E27</f>
        <v>-8.2810105878398155E-2</v>
      </c>
      <c r="T27" s="329">
        <f t="shared" si="15"/>
        <v>-0.13949633607059087</v>
      </c>
      <c r="U27" s="164">
        <f t="shared" si="15"/>
        <v>-0.11480660464164841</v>
      </c>
    </row>
    <row r="28" spans="1:33" ht="24" customHeight="1">
      <c r="A28" s="46"/>
      <c r="B28" s="177" t="s">
        <v>33</v>
      </c>
      <c r="C28" s="177"/>
      <c r="D28" s="178"/>
      <c r="E28" s="39">
        <v>39070.923999999999</v>
      </c>
      <c r="F28" s="153">
        <v>42909.714999999967</v>
      </c>
      <c r="G28" s="112">
        <v>81980.638999999966</v>
      </c>
      <c r="H28" s="39">
        <v>35862.832999999999</v>
      </c>
      <c r="I28" s="153">
        <v>38173.349999999955</v>
      </c>
      <c r="J28" s="20">
        <v>74036.182999999961</v>
      </c>
      <c r="L28" s="345">
        <f t="shared" ref="L28:Q28" si="16">E28/E27</f>
        <v>0.97908165215056453</v>
      </c>
      <c r="M28" s="346">
        <f t="shared" si="16"/>
        <v>0.82972613093524961</v>
      </c>
      <c r="N28" s="347">
        <f t="shared" si="16"/>
        <v>0.89477804378486592</v>
      </c>
      <c r="O28" s="345">
        <f t="shared" si="16"/>
        <v>0.97982961764719001</v>
      </c>
      <c r="P28" s="346">
        <f t="shared" si="16"/>
        <v>0.85780127636909143</v>
      </c>
      <c r="Q28" s="347">
        <f t="shared" si="16"/>
        <v>0.912871975977258</v>
      </c>
      <c r="S28" s="326">
        <f t="shared" si="15"/>
        <v>-8.2109422341790542E-2</v>
      </c>
      <c r="T28" s="330">
        <f t="shared" si="15"/>
        <v>-0.11037978229405662</v>
      </c>
      <c r="U28" s="209">
        <f t="shared" si="15"/>
        <v>-9.6906490323892314E-2</v>
      </c>
    </row>
    <row r="29" spans="1:33" ht="24" customHeight="1">
      <c r="A29" s="8"/>
      <c r="B29" t="s">
        <v>37</v>
      </c>
      <c r="E29" s="19">
        <v>832.9549999999997</v>
      </c>
      <c r="F29" s="154">
        <v>8079.5359999999991</v>
      </c>
      <c r="G29" s="119">
        <v>8912.4909999999982</v>
      </c>
      <c r="H29" s="19">
        <v>732.45200000000045</v>
      </c>
      <c r="I29" s="154">
        <v>6051.0009999999984</v>
      </c>
      <c r="J29" s="20">
        <v>6783.4529999999986</v>
      </c>
      <c r="L29" s="345">
        <f t="shared" ref="L29:Q29" si="17">E29/E27</f>
        <v>2.0873091139771181E-2</v>
      </c>
      <c r="M29" s="346">
        <f t="shared" si="17"/>
        <v>0.15623040481699929</v>
      </c>
      <c r="N29" s="347">
        <f t="shared" si="17"/>
        <v>9.7275422093626593E-2</v>
      </c>
      <c r="O29" s="345">
        <f t="shared" si="17"/>
        <v>2.0011753201564418E-2</v>
      </c>
      <c r="P29" s="346">
        <f t="shared" si="17"/>
        <v>0.13597330025032262</v>
      </c>
      <c r="Q29" s="347">
        <f t="shared" si="17"/>
        <v>8.3640510533327481E-2</v>
      </c>
      <c r="S29" s="326">
        <f t="shared" si="15"/>
        <v>-0.12065837890402156</v>
      </c>
      <c r="T29" s="330">
        <f t="shared" si="15"/>
        <v>-0.25107072980428591</v>
      </c>
      <c r="U29" s="209">
        <f t="shared" si="15"/>
        <v>-0.2388824852670258</v>
      </c>
    </row>
    <row r="30" spans="1:33" ht="24" customHeight="1" thickBot="1">
      <c r="A30" s="8"/>
      <c r="B30" t="s">
        <v>36</v>
      </c>
      <c r="E30" s="19">
        <v>1.806</v>
      </c>
      <c r="F30" s="154">
        <v>726.2650000000001</v>
      </c>
      <c r="G30" s="119">
        <v>728.07100000000014</v>
      </c>
      <c r="H30" s="19">
        <v>5.8059999999999992</v>
      </c>
      <c r="I30" s="154">
        <v>277.03999999999991</v>
      </c>
      <c r="J30" s="20">
        <v>282.84599999999989</v>
      </c>
      <c r="L30" s="345">
        <f t="shared" ref="L30:Q30" si="18">E30/E27</f>
        <v>4.5256709664299712E-5</v>
      </c>
      <c r="M30" s="346">
        <f t="shared" si="18"/>
        <v>1.4043464247751112E-2</v>
      </c>
      <c r="N30" s="347">
        <f t="shared" si="18"/>
        <v>7.9465341215075366E-3</v>
      </c>
      <c r="O30" s="345">
        <f t="shared" si="18"/>
        <v>1.586291512457921E-4</v>
      </c>
      <c r="P30" s="346">
        <f t="shared" si="18"/>
        <v>6.2254233805860183E-3</v>
      </c>
      <c r="Q30" s="347">
        <f t="shared" si="18"/>
        <v>3.4875134894145413E-3</v>
      </c>
      <c r="S30" s="326">
        <f t="shared" si="15"/>
        <v>2.2148394241417493</v>
      </c>
      <c r="T30" s="330">
        <f t="shared" si="15"/>
        <v>-0.61854144148485768</v>
      </c>
      <c r="U30" s="209">
        <f t="shared" si="15"/>
        <v>-0.61151316286461099</v>
      </c>
    </row>
    <row r="31" spans="1:33" ht="24" customHeight="1" thickBot="1">
      <c r="A31" s="12" t="s">
        <v>21</v>
      </c>
      <c r="B31" s="13"/>
      <c r="C31" s="13"/>
      <c r="D31" s="13"/>
      <c r="E31" s="17">
        <v>71661.064000000057</v>
      </c>
      <c r="F31" s="340">
        <v>113423.56000000001</v>
      </c>
      <c r="G31" s="162">
        <v>185084.62400000007</v>
      </c>
      <c r="H31" s="17">
        <v>68354.850000000064</v>
      </c>
      <c r="I31" s="340">
        <v>110664.70599999995</v>
      </c>
      <c r="J31" s="18">
        <v>179019.55600000001</v>
      </c>
      <c r="L31" s="334">
        <f t="shared" ref="L31:Q31" si="19">E31/E35</f>
        <v>0.64231560605929305</v>
      </c>
      <c r="M31" s="343">
        <f t="shared" si="19"/>
        <v>0.68683659099558014</v>
      </c>
      <c r="N31" s="335">
        <f t="shared" si="19"/>
        <v>0.66888589714365454</v>
      </c>
      <c r="O31" s="334">
        <f t="shared" si="19"/>
        <v>0.65127185129996623</v>
      </c>
      <c r="P31" s="343">
        <f t="shared" si="19"/>
        <v>0.71320158294630565</v>
      </c>
      <c r="Q31" s="335">
        <f t="shared" si="19"/>
        <v>0.68821372220680521</v>
      </c>
      <c r="S31" s="327">
        <f t="shared" si="15"/>
        <v>-4.6136825431450333E-2</v>
      </c>
      <c r="T31" s="331">
        <f t="shared" si="15"/>
        <v>-2.4323465071983848E-2</v>
      </c>
      <c r="U31" s="328">
        <f t="shared" si="15"/>
        <v>-3.276916185106795E-2</v>
      </c>
    </row>
    <row r="32" spans="1:33" ht="24" customHeight="1">
      <c r="A32" s="46"/>
      <c r="B32" s="3" t="s">
        <v>33</v>
      </c>
      <c r="C32" s="3"/>
      <c r="D32" s="3"/>
      <c r="E32" s="19">
        <v>70609.559000000067</v>
      </c>
      <c r="F32" s="154">
        <v>107595.777</v>
      </c>
      <c r="G32" s="119">
        <v>178205.33600000007</v>
      </c>
      <c r="H32" s="19">
        <v>67325.282000000065</v>
      </c>
      <c r="I32" s="154">
        <v>105431.62399999995</v>
      </c>
      <c r="J32" s="20">
        <v>172756.90600000002</v>
      </c>
      <c r="L32" s="336">
        <f>E32/G32</f>
        <v>0.39622584028572544</v>
      </c>
      <c r="M32" s="344">
        <f>F32/G32</f>
        <v>0.60377415971427451</v>
      </c>
      <c r="N32" s="337">
        <f t="shared" ref="N32:N34" si="20">L32+M32</f>
        <v>1</v>
      </c>
      <c r="O32" s="336">
        <f>H32/J32</f>
        <v>0.38971108917637165</v>
      </c>
      <c r="P32" s="344">
        <f>I32/J32</f>
        <v>0.61028891082362835</v>
      </c>
      <c r="Q32" s="337">
        <f t="shared" ref="Q32:Q34" si="21">O32+P32</f>
        <v>1</v>
      </c>
      <c r="S32" s="326">
        <f t="shared" si="15"/>
        <v>-4.6513206519247612E-2</v>
      </c>
      <c r="T32" s="330">
        <f t="shared" si="15"/>
        <v>-2.0113735504694103E-2</v>
      </c>
      <c r="U32" s="209">
        <f t="shared" si="15"/>
        <v>-3.0573888090534219E-2</v>
      </c>
    </row>
    <row r="33" spans="1:21" ht="24" customHeight="1">
      <c r="A33" s="8"/>
      <c r="B33" s="3" t="s">
        <v>37</v>
      </c>
      <c r="D33" s="3"/>
      <c r="E33" s="19">
        <v>961.57400000000007</v>
      </c>
      <c r="F33" s="154">
        <v>5358.6869999999999</v>
      </c>
      <c r="G33" s="119">
        <v>6320.2610000000004</v>
      </c>
      <c r="H33" s="19">
        <v>971.01699999999948</v>
      </c>
      <c r="I33" s="154">
        <v>4878.4989999999998</v>
      </c>
      <c r="J33" s="20">
        <v>5849.5159999999996</v>
      </c>
      <c r="L33" s="345">
        <f>E33/G33</f>
        <v>0.15214150175127261</v>
      </c>
      <c r="M33" s="346">
        <f>F33/G33</f>
        <v>0.84785849824872728</v>
      </c>
      <c r="N33" s="347">
        <f t="shared" si="20"/>
        <v>0.99999999999999989</v>
      </c>
      <c r="O33" s="345">
        <f>H33/J33</f>
        <v>0.16599954594533967</v>
      </c>
      <c r="P33" s="346">
        <f>I33/J33</f>
        <v>0.83400045405466028</v>
      </c>
      <c r="Q33" s="347">
        <f t="shared" si="21"/>
        <v>1</v>
      </c>
      <c r="S33" s="326">
        <f t="shared" si="15"/>
        <v>9.8203570396032079E-3</v>
      </c>
      <c r="T33" s="330">
        <f t="shared" si="15"/>
        <v>-8.9609264358974525E-2</v>
      </c>
      <c r="U33" s="209">
        <f t="shared" si="15"/>
        <v>-7.4481892440834446E-2</v>
      </c>
    </row>
    <row r="34" spans="1:21" ht="24" customHeight="1" thickBot="1">
      <c r="A34" s="8"/>
      <c r="B34" t="s">
        <v>36</v>
      </c>
      <c r="E34" s="19">
        <v>89.931000000000012</v>
      </c>
      <c r="F34" s="154">
        <v>469.096</v>
      </c>
      <c r="G34" s="119">
        <v>559.02700000000004</v>
      </c>
      <c r="H34" s="19">
        <v>58.551000000000002</v>
      </c>
      <c r="I34" s="154">
        <v>354.58299999999986</v>
      </c>
      <c r="J34" s="20">
        <v>413.13399999999984</v>
      </c>
      <c r="L34" s="348">
        <f>E34/G34</f>
        <v>0.16087058406839028</v>
      </c>
      <c r="M34" s="349">
        <f>F34/G34</f>
        <v>0.83912941593160972</v>
      </c>
      <c r="N34" s="350">
        <f t="shared" si="20"/>
        <v>1</v>
      </c>
      <c r="O34" s="348">
        <f>H34/J34</f>
        <v>0.14172399269970523</v>
      </c>
      <c r="P34" s="349">
        <f>I34/J34</f>
        <v>0.85827600730029474</v>
      </c>
      <c r="Q34" s="350">
        <f t="shared" si="21"/>
        <v>1</v>
      </c>
      <c r="S34" s="326">
        <f t="shared" si="15"/>
        <v>-0.34893418287353645</v>
      </c>
      <c r="T34" s="330">
        <f t="shared" si="15"/>
        <v>-0.24411421116360008</v>
      </c>
      <c r="U34" s="209">
        <f t="shared" si="15"/>
        <v>-0.26097666123460977</v>
      </c>
    </row>
    <row r="35" spans="1:21" ht="24" customHeight="1" thickBot="1">
      <c r="A35" s="12" t="s">
        <v>12</v>
      </c>
      <c r="B35" s="13"/>
      <c r="C35" s="13"/>
      <c r="D35" s="13"/>
      <c r="E35" s="17">
        <v>111566.74900000005</v>
      </c>
      <c r="F35" s="340">
        <v>165139.07599999997</v>
      </c>
      <c r="G35" s="162">
        <v>276705.82500000001</v>
      </c>
      <c r="H35" s="17">
        <v>104955.94100000005</v>
      </c>
      <c r="I35" s="340">
        <v>155166.09699999992</v>
      </c>
      <c r="J35" s="18">
        <v>260122.03799999997</v>
      </c>
      <c r="L35" s="334">
        <f>L27+L31</f>
        <v>1</v>
      </c>
      <c r="M35" s="343">
        <f t="shared" ref="M35:Q35" si="22">M27+M31</f>
        <v>1</v>
      </c>
      <c r="N35" s="338">
        <f t="shared" si="22"/>
        <v>1</v>
      </c>
      <c r="O35" s="334">
        <f t="shared" si="22"/>
        <v>1</v>
      </c>
      <c r="P35" s="343">
        <f t="shared" si="22"/>
        <v>0.99999999999999989</v>
      </c>
      <c r="Q35" s="335">
        <f t="shared" si="22"/>
        <v>1</v>
      </c>
      <c r="S35" s="327">
        <f t="shared" si="15"/>
        <v>-5.9254285521934506E-2</v>
      </c>
      <c r="T35" s="331">
        <f t="shared" si="15"/>
        <v>-6.0391393978733734E-2</v>
      </c>
      <c r="U35" s="328">
        <f t="shared" si="15"/>
        <v>-5.9932916121299723E-2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109680.48300000007</v>
      </c>
      <c r="F36" s="342">
        <f t="shared" ref="F36:G38" si="23">F28+F32</f>
        <v>150505.49199999997</v>
      </c>
      <c r="G36" s="324">
        <f t="shared" si="23"/>
        <v>260185.97500000003</v>
      </c>
      <c r="H36" s="180">
        <f>H28+H32</f>
        <v>103188.11500000006</v>
      </c>
      <c r="I36" s="342">
        <f t="shared" ref="I36:J38" si="24">I28+I32</f>
        <v>143604.9739999999</v>
      </c>
      <c r="J36" s="356">
        <f t="shared" si="24"/>
        <v>246793.08899999998</v>
      </c>
      <c r="L36" s="336">
        <f>E36/E35</f>
        <v>0.98309293748444715</v>
      </c>
      <c r="M36" s="344">
        <f t="shared" ref="M36:Q36" si="25">F36/F35</f>
        <v>0.91138630326355952</v>
      </c>
      <c r="N36" s="339">
        <f t="shared" si="25"/>
        <v>0.94029814876502882</v>
      </c>
      <c r="O36" s="336">
        <f t="shared" si="25"/>
        <v>0.98315649420931794</v>
      </c>
      <c r="P36" s="344">
        <f t="shared" si="25"/>
        <v>0.92549195202093648</v>
      </c>
      <c r="Q36" s="337">
        <f t="shared" si="25"/>
        <v>0.9487588629457071</v>
      </c>
      <c r="S36" s="326">
        <f t="shared" si="15"/>
        <v>-5.9193466534971387E-2</v>
      </c>
      <c r="T36" s="330">
        <f t="shared" si="15"/>
        <v>-4.5848944834518533E-2</v>
      </c>
      <c r="U36" s="209">
        <f t="shared" si="15"/>
        <v>-5.1474281040705804E-2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1794.5289999999998</v>
      </c>
      <c r="F37" s="154">
        <f t="shared" si="23"/>
        <v>13438.222999999998</v>
      </c>
      <c r="G37" s="119">
        <f t="shared" si="23"/>
        <v>15232.751999999999</v>
      </c>
      <c r="H37" s="19">
        <f>H29+H33</f>
        <v>1703.4690000000001</v>
      </c>
      <c r="I37" s="154">
        <f t="shared" si="24"/>
        <v>10929.499999999998</v>
      </c>
      <c r="J37" s="20">
        <f t="shared" si="24"/>
        <v>12632.968999999997</v>
      </c>
      <c r="L37" s="345">
        <f>E37/E35</f>
        <v>1.6084801395440849E-2</v>
      </c>
      <c r="M37" s="346">
        <f t="shared" ref="M37:Q37" si="26">F37/F35</f>
        <v>8.1375185846383202E-2</v>
      </c>
      <c r="N37" s="323">
        <f t="shared" si="26"/>
        <v>5.5050348145002002E-2</v>
      </c>
      <c r="O37" s="345">
        <f t="shared" si="26"/>
        <v>1.6230324684526426E-2</v>
      </c>
      <c r="P37" s="346">
        <f t="shared" si="26"/>
        <v>7.0437422937821292E-2</v>
      </c>
      <c r="Q37" s="347">
        <f t="shared" si="26"/>
        <v>4.8565546760786178E-2</v>
      </c>
      <c r="S37" s="326">
        <f t="shared" si="15"/>
        <v>-5.0743119782405151E-2</v>
      </c>
      <c r="T37" s="330">
        <f t="shared" si="15"/>
        <v>-0.18668562056158766</v>
      </c>
      <c r="U37" s="209">
        <f t="shared" si="15"/>
        <v>-0.1706706050226513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91.737000000000009</v>
      </c>
      <c r="F38" s="155">
        <f t="shared" si="23"/>
        <v>1195.3610000000001</v>
      </c>
      <c r="G38" s="123">
        <f t="shared" si="23"/>
        <v>1287.0980000000002</v>
      </c>
      <c r="H38" s="21">
        <f>H30+H34</f>
        <v>64.356999999999999</v>
      </c>
      <c r="I38" s="155">
        <f t="shared" si="24"/>
        <v>631.62299999999982</v>
      </c>
      <c r="J38" s="22">
        <f t="shared" si="24"/>
        <v>695.97999999999979</v>
      </c>
      <c r="L38" s="348">
        <f>E38/E35</f>
        <v>8.2226112011205032E-4</v>
      </c>
      <c r="M38" s="349">
        <f t="shared" ref="M38:Q38" si="27">F38/F35</f>
        <v>7.2385108900573014E-3</v>
      </c>
      <c r="N38" s="351">
        <f t="shared" si="27"/>
        <v>4.651503089969285E-3</v>
      </c>
      <c r="O38" s="348">
        <f t="shared" si="27"/>
        <v>6.1318110615577229E-4</v>
      </c>
      <c r="P38" s="349">
        <f t="shared" si="27"/>
        <v>4.0706250412420961E-3</v>
      </c>
      <c r="Q38" s="350">
        <f t="shared" si="27"/>
        <v>2.6755902935067725E-3</v>
      </c>
      <c r="S38" s="332">
        <f t="shared" si="15"/>
        <v>-0.29846190740922429</v>
      </c>
      <c r="T38" s="333">
        <f t="shared" si="15"/>
        <v>-0.47160481227010104</v>
      </c>
      <c r="U38" s="208">
        <f t="shared" si="15"/>
        <v>-0.45926417413437076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49"/>
      <c r="C43" s="449"/>
      <c r="D43" s="449"/>
      <c r="E43" s="457" t="str">
        <f>E5</f>
        <v>jan-jul</v>
      </c>
      <c r="F43" s="511"/>
      <c r="G43" s="511"/>
      <c r="H43" s="511"/>
      <c r="I43" s="511"/>
      <c r="J43" s="458"/>
      <c r="L43" s="516" t="s">
        <v>152</v>
      </c>
      <c r="M43" s="517"/>
      <c r="N43" s="517"/>
    </row>
    <row r="44" spans="1:21" ht="18.75" customHeight="1">
      <c r="A44" s="484"/>
      <c r="B44" s="450"/>
      <c r="C44" s="450"/>
      <c r="D44" s="450"/>
      <c r="E44" s="500">
        <f>E25</f>
        <v>2025</v>
      </c>
      <c r="F44" s="498"/>
      <c r="G44" s="499"/>
      <c r="H44" s="513">
        <f>H25</f>
        <v>2026</v>
      </c>
      <c r="I44" s="514"/>
      <c r="J44" s="515"/>
      <c r="L44" s="518" t="s">
        <v>126</v>
      </c>
      <c r="M44" s="519" t="s">
        <v>125</v>
      </c>
      <c r="N44" s="450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2" t="s">
        <v>29</v>
      </c>
      <c r="I45" s="353" t="s">
        <v>30</v>
      </c>
      <c r="J45" s="354" t="s">
        <v>12</v>
      </c>
      <c r="L45" s="446"/>
      <c r="M45" s="444"/>
      <c r="N45" s="491"/>
    </row>
    <row r="46" spans="1:21" ht="24" customHeight="1" thickBot="1">
      <c r="A46" s="12" t="s">
        <v>20</v>
      </c>
      <c r="B46" s="13"/>
      <c r="C46" s="13"/>
      <c r="D46" s="13"/>
      <c r="E46" s="358">
        <f>(E27/E8)*10</f>
        <v>2.38984389176448</v>
      </c>
      <c r="F46" s="359">
        <f t="shared" ref="F46:J46" si="28">(F27/F8)*10</f>
        <v>2.6399464450743433</v>
      </c>
      <c r="G46" s="360">
        <f t="shared" si="28"/>
        <v>2.5248598710117194</v>
      </c>
      <c r="H46" s="358">
        <f t="shared" si="28"/>
        <v>2.417358427759956</v>
      </c>
      <c r="I46" s="359">
        <f t="shared" si="28"/>
        <v>2.5777859376151269</v>
      </c>
      <c r="J46" s="361">
        <f t="shared" si="28"/>
        <v>2.5028261473818287</v>
      </c>
      <c r="L46" s="365">
        <f>(H46-E46)/E46</f>
        <v>1.1513110161836298E-2</v>
      </c>
      <c r="M46" s="329">
        <f>(I46-F46)/F46</f>
        <v>-2.3546124420514871E-2</v>
      </c>
      <c r="N46" s="164">
        <f>(J46-G46)/G46</f>
        <v>-8.7267114832244776E-3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29">(E28/E9)*10</f>
        <v>2.4164303482125544</v>
      </c>
      <c r="F47" s="156">
        <f t="shared" si="29"/>
        <v>2.8871200554040004</v>
      </c>
      <c r="G47" s="362">
        <f t="shared" si="29"/>
        <v>2.6418673480341126</v>
      </c>
      <c r="H47" s="124">
        <f t="shared" si="29"/>
        <v>2.4446677222125222</v>
      </c>
      <c r="I47" s="156">
        <f t="shared" si="29"/>
        <v>2.8147878052296473</v>
      </c>
      <c r="J47" s="363">
        <f t="shared" si="29"/>
        <v>2.6224640503062986</v>
      </c>
      <c r="L47" s="326">
        <f t="shared" ref="L47:N57" si="30">(H47-E47)/E47</f>
        <v>1.1685573317209435E-2</v>
      </c>
      <c r="M47" s="330">
        <f t="shared" si="30"/>
        <v>-2.5053426524111577E-2</v>
      </c>
      <c r="N47" s="209">
        <f t="shared" si="30"/>
        <v>-7.3445389838564584E-3</v>
      </c>
    </row>
    <row r="48" spans="1:21" ht="24" customHeight="1">
      <c r="A48" s="8"/>
      <c r="B48" t="s">
        <v>37</v>
      </c>
      <c r="E48" s="125">
        <f t="shared" si="29"/>
        <v>1.5744680448889397</v>
      </c>
      <c r="F48" s="157">
        <f t="shared" si="29"/>
        <v>1.8210376183066255</v>
      </c>
      <c r="G48" s="364">
        <f t="shared" si="29"/>
        <v>1.7947690358984367</v>
      </c>
      <c r="H48" s="125">
        <f t="shared" si="29"/>
        <v>1.5610357005087288</v>
      </c>
      <c r="I48" s="157">
        <f t="shared" si="29"/>
        <v>1.6911978351776922</v>
      </c>
      <c r="J48" s="363">
        <f t="shared" si="29"/>
        <v>1.6761073912066948</v>
      </c>
      <c r="L48" s="326">
        <f t="shared" si="30"/>
        <v>-8.5313540810276652E-3</v>
      </c>
      <c r="M48" s="330">
        <f t="shared" si="30"/>
        <v>-7.1299890690710008E-2</v>
      </c>
      <c r="N48" s="209">
        <f t="shared" si="30"/>
        <v>-6.6115272950617573E-2</v>
      </c>
    </row>
    <row r="49" spans="1:14" ht="24" customHeight="1" thickBot="1">
      <c r="A49" s="8"/>
      <c r="B49" t="s">
        <v>36</v>
      </c>
      <c r="E49" s="125"/>
      <c r="F49" s="157">
        <f t="shared" si="29"/>
        <v>2.5011795336279015</v>
      </c>
      <c r="G49" s="364">
        <f t="shared" si="29"/>
        <v>2.5062685025817562</v>
      </c>
      <c r="H49" s="125">
        <f t="shared" si="29"/>
        <v>3.0286906624934797</v>
      </c>
      <c r="I49" s="157">
        <f t="shared" si="29"/>
        <v>2.2384719181015322</v>
      </c>
      <c r="J49" s="363">
        <f t="shared" si="29"/>
        <v>2.2505251432208775</v>
      </c>
      <c r="L49" s="326"/>
      <c r="M49" s="330">
        <f t="shared" si="30"/>
        <v>-0.10503348999714469</v>
      </c>
      <c r="N49" s="209">
        <f t="shared" si="30"/>
        <v>-0.10204148481993547</v>
      </c>
    </row>
    <row r="50" spans="1:14" ht="24" customHeight="1" thickBot="1">
      <c r="A50" s="12" t="s">
        <v>21</v>
      </c>
      <c r="B50" s="13"/>
      <c r="C50" s="13"/>
      <c r="D50" s="13"/>
      <c r="E50" s="358">
        <f t="shared" si="29"/>
        <v>2.885117928350212</v>
      </c>
      <c r="F50" s="359">
        <f t="shared" si="29"/>
        <v>3.3580316476999479</v>
      </c>
      <c r="G50" s="360">
        <f t="shared" si="29"/>
        <v>3.1576338155502714</v>
      </c>
      <c r="H50" s="358">
        <f t="shared" si="29"/>
        <v>2.9254072789582626</v>
      </c>
      <c r="I50" s="359">
        <f t="shared" si="29"/>
        <v>3.2317661569389964</v>
      </c>
      <c r="J50" s="361">
        <f t="shared" si="29"/>
        <v>3.1075079066587858</v>
      </c>
      <c r="L50" s="327">
        <f t="shared" si="30"/>
        <v>1.3964542042511636E-2</v>
      </c>
      <c r="M50" s="331">
        <f t="shared" si="30"/>
        <v>-3.7601042517701064E-2</v>
      </c>
      <c r="N50" s="328">
        <f t="shared" si="30"/>
        <v>-1.5874516115400264E-2</v>
      </c>
    </row>
    <row r="51" spans="1:14" ht="24" customHeight="1">
      <c r="A51" s="46"/>
      <c r="B51" s="3" t="s">
        <v>33</v>
      </c>
      <c r="C51" s="3"/>
      <c r="D51" s="3"/>
      <c r="E51" s="125">
        <f t="shared" si="29"/>
        <v>2.9079444707217679</v>
      </c>
      <c r="F51" s="157">
        <f t="shared" si="29"/>
        <v>3.5239362117620288</v>
      </c>
      <c r="G51" s="364">
        <f t="shared" si="29"/>
        <v>3.251065284909211</v>
      </c>
      <c r="H51" s="125">
        <f t="shared" si="29"/>
        <v>2.9523527993537311</v>
      </c>
      <c r="I51" s="157">
        <f t="shared" si="29"/>
        <v>3.3742552101644034</v>
      </c>
      <c r="J51" s="363">
        <f t="shared" si="29"/>
        <v>3.1962521182071284</v>
      </c>
      <c r="L51" s="326">
        <f t="shared" si="30"/>
        <v>1.5271381238219039E-2</v>
      </c>
      <c r="M51" s="330">
        <f t="shared" si="30"/>
        <v>-4.247551391481693E-2</v>
      </c>
      <c r="N51" s="209">
        <f t="shared" si="30"/>
        <v>-1.6860063363388685E-2</v>
      </c>
    </row>
    <row r="52" spans="1:14" ht="24" customHeight="1">
      <c r="A52" s="8"/>
      <c r="B52" s="3" t="s">
        <v>37</v>
      </c>
      <c r="D52" s="3"/>
      <c r="E52" s="125">
        <f t="shared" si="29"/>
        <v>1.9087408242584971</v>
      </c>
      <c r="F52" s="157">
        <f t="shared" si="29"/>
        <v>1.8311376508880284</v>
      </c>
      <c r="G52" s="364">
        <f t="shared" si="29"/>
        <v>1.8425347917132504</v>
      </c>
      <c r="H52" s="125">
        <f t="shared" si="29"/>
        <v>1.853612954828757</v>
      </c>
      <c r="I52" s="157">
        <f t="shared" si="29"/>
        <v>1.7708841681434628</v>
      </c>
      <c r="J52" s="363">
        <f t="shared" si="29"/>
        <v>1.7841021213051922</v>
      </c>
      <c r="L52" s="326">
        <f t="shared" si="30"/>
        <v>-2.8881799314559149E-2</v>
      </c>
      <c r="M52" s="330">
        <f t="shared" si="30"/>
        <v>-3.2904944483744855E-2</v>
      </c>
      <c r="N52" s="209">
        <f t="shared" si="30"/>
        <v>-3.1713197857026934E-2</v>
      </c>
    </row>
    <row r="53" spans="1:14" ht="24" customHeight="1" thickBot="1">
      <c r="A53" s="8"/>
      <c r="B53" t="s">
        <v>36</v>
      </c>
      <c r="E53" s="125">
        <f t="shared" si="29"/>
        <v>1.7033676793696493</v>
      </c>
      <c r="F53" s="157">
        <f t="shared" si="29"/>
        <v>1.4773048640307371</v>
      </c>
      <c r="G53" s="364">
        <f t="shared" si="29"/>
        <v>1.5095333633965293</v>
      </c>
      <c r="H53" s="125">
        <f t="shared" si="29"/>
        <v>1.5354417433718828</v>
      </c>
      <c r="I53" s="157">
        <f t="shared" si="29"/>
        <v>1.4648437177252107</v>
      </c>
      <c r="J53" s="363">
        <f t="shared" si="29"/>
        <v>1.4744517211227892</v>
      </c>
      <c r="L53" s="326">
        <f t="shared" si="30"/>
        <v>-9.8584667322036676E-2</v>
      </c>
      <c r="M53" s="330">
        <f t="shared" si="30"/>
        <v>-8.4350540020066891E-3</v>
      </c>
      <c r="N53" s="209">
        <f t="shared" si="30"/>
        <v>-2.3240057573026787E-2</v>
      </c>
    </row>
    <row r="54" spans="1:14" ht="24" customHeight="1" thickBot="1">
      <c r="A54" s="12" t="s">
        <v>12</v>
      </c>
      <c r="B54" s="13"/>
      <c r="C54" s="13"/>
      <c r="D54" s="13"/>
      <c r="E54" s="358">
        <f t="shared" si="29"/>
        <v>2.6860120947496302</v>
      </c>
      <c r="F54" s="359">
        <f t="shared" si="29"/>
        <v>3.0944387168504681</v>
      </c>
      <c r="G54" s="360">
        <f t="shared" si="29"/>
        <v>2.9156818676392167</v>
      </c>
      <c r="H54" s="358">
        <f t="shared" si="29"/>
        <v>2.7256418990782212</v>
      </c>
      <c r="I54" s="359">
        <f t="shared" si="29"/>
        <v>3.0125706004660269</v>
      </c>
      <c r="J54" s="361">
        <f t="shared" si="29"/>
        <v>2.8898248145752858</v>
      </c>
      <c r="L54" s="327">
        <f t="shared" si="30"/>
        <v>1.4754142174585021E-2</v>
      </c>
      <c r="M54" s="331">
        <f t="shared" si="30"/>
        <v>-2.6456531822277269E-2</v>
      </c>
      <c r="N54" s="328">
        <f t="shared" si="30"/>
        <v>-8.8682696664937888E-3</v>
      </c>
    </row>
    <row r="55" spans="1:14" ht="24" customHeight="1">
      <c r="A55" s="179"/>
      <c r="B55" s="177" t="s">
        <v>33</v>
      </c>
      <c r="C55" s="177"/>
      <c r="D55" s="178"/>
      <c r="E55" s="124">
        <f t="shared" si="29"/>
        <v>2.7114764440903238</v>
      </c>
      <c r="F55" s="156">
        <f t="shared" si="29"/>
        <v>3.3154420252562664</v>
      </c>
      <c r="G55" s="362">
        <f t="shared" si="29"/>
        <v>3.0308538684266164</v>
      </c>
      <c r="H55" s="124">
        <f t="shared" si="29"/>
        <v>2.7536097857911863</v>
      </c>
      <c r="I55" s="156">
        <f t="shared" si="29"/>
        <v>3.2049237618342037</v>
      </c>
      <c r="J55" s="366">
        <f t="shared" si="29"/>
        <v>2.9993798839350889</v>
      </c>
      <c r="L55" s="326">
        <f t="shared" si="30"/>
        <v>1.5538892765486602E-2</v>
      </c>
      <c r="M55" s="330">
        <f t="shared" si="30"/>
        <v>-3.3334397820912048E-2</v>
      </c>
      <c r="N55" s="209">
        <f t="shared" si="30"/>
        <v>-1.0384527218353269E-2</v>
      </c>
    </row>
    <row r="56" spans="1:14" ht="24" customHeight="1">
      <c r="A56" s="8"/>
      <c r="B56" s="3" t="s">
        <v>37</v>
      </c>
      <c r="C56" s="3"/>
      <c r="D56" s="183"/>
      <c r="E56" s="125">
        <f t="shared" si="29"/>
        <v>1.7375158910664368</v>
      </c>
      <c r="F56" s="157">
        <f t="shared" si="29"/>
        <v>1.8250517675668496</v>
      </c>
      <c r="G56" s="364">
        <f t="shared" si="29"/>
        <v>1.814283777992747</v>
      </c>
      <c r="H56" s="125">
        <f t="shared" si="29"/>
        <v>1.7153736934324204</v>
      </c>
      <c r="I56" s="157">
        <f t="shared" si="29"/>
        <v>1.7258624022071838</v>
      </c>
      <c r="J56" s="363">
        <f t="shared" si="29"/>
        <v>1.7244405962677842</v>
      </c>
      <c r="L56" s="326">
        <f t="shared" si="30"/>
        <v>-1.2743594316381264E-2</v>
      </c>
      <c r="M56" s="330">
        <f t="shared" si="30"/>
        <v>-5.4348795536854615E-2</v>
      </c>
      <c r="N56" s="209">
        <f t="shared" si="30"/>
        <v>-4.951991679292958E-2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si="29"/>
        <v>1.7332741322954259</v>
      </c>
      <c r="F57" s="158">
        <f t="shared" si="29"/>
        <v>1.9663647549613099</v>
      </c>
      <c r="G57" s="367">
        <f t="shared" si="29"/>
        <v>1.947696158321871</v>
      </c>
      <c r="H57" s="126">
        <f t="shared" si="29"/>
        <v>1.6069163545568041</v>
      </c>
      <c r="I57" s="158">
        <f t="shared" si="29"/>
        <v>1.7265714480967675</v>
      </c>
      <c r="J57" s="368">
        <f t="shared" si="29"/>
        <v>1.714764397905759</v>
      </c>
      <c r="L57" s="332">
        <f t="shared" si="30"/>
        <v>-7.2901207826417194E-2</v>
      </c>
      <c r="M57" s="333">
        <f t="shared" si="30"/>
        <v>-0.12194752080432836</v>
      </c>
      <c r="N57" s="208">
        <f t="shared" si="30"/>
        <v>-0.11959347941457427</v>
      </c>
    </row>
  </sheetData>
  <mergeCells count="30">
    <mergeCell ref="A43:D45"/>
    <mergeCell ref="E43:J43"/>
    <mergeCell ref="L43:N43"/>
    <mergeCell ref="E44:G44"/>
    <mergeCell ref="H44:J44"/>
    <mergeCell ref="L44:L45"/>
    <mergeCell ref="M44:M45"/>
    <mergeCell ref="N44:N45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E50:J57 L50:N5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BAC7F584-806A-402B-BF32-14CD8C18D47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EDB4853A-363D-4758-983D-1C93847321C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C8BB30D2-7DF5-401B-9883-1AAB2A56C03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B7182A91-EA14-4FC7-8D6A-93AF376D5AB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2C405C41-667A-4CD7-8D84-2039E7113EC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D5C2D83B-8AA8-40D3-BF29-072C3F3A0BB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1E87-D665-4F68-8B5E-988BF66857C1}">
  <sheetPr>
    <pageSetUpPr fitToPage="1"/>
  </sheetPr>
  <dimension ref="A1:AQ97"/>
  <sheetViews>
    <sheetView showGridLines="0" zoomScaleNormal="100" workbookViewId="0">
      <selection activeCell="R33" sqref="R33:W33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142</v>
      </c>
    </row>
    <row r="3" spans="1:43" ht="8.25" customHeight="1" thickBot="1"/>
    <row r="4" spans="1:43">
      <c r="A4" s="492" t="s">
        <v>3</v>
      </c>
      <c r="B4" s="457" t="s">
        <v>132</v>
      </c>
      <c r="C4" s="511"/>
      <c r="D4" s="511"/>
      <c r="E4" s="511"/>
      <c r="F4" s="511"/>
      <c r="G4" s="522"/>
      <c r="H4" s="511" t="s">
        <v>134</v>
      </c>
      <c r="I4" s="511"/>
      <c r="J4" s="511"/>
      <c r="K4" s="511"/>
      <c r="L4" s="511"/>
      <c r="M4" s="522"/>
      <c r="N4" s="517" t="s">
        <v>152</v>
      </c>
      <c r="O4" s="517"/>
      <c r="P4" s="517"/>
      <c r="R4" s="512" t="s">
        <v>133</v>
      </c>
      <c r="S4" s="511"/>
      <c r="T4" s="511"/>
      <c r="U4" s="511"/>
      <c r="V4" s="511"/>
      <c r="W4" s="522"/>
      <c r="X4" s="511" t="s">
        <v>135</v>
      </c>
      <c r="Y4" s="511"/>
      <c r="Z4" s="511"/>
      <c r="AA4" s="511"/>
      <c r="AB4" s="511"/>
      <c r="AC4" s="458"/>
      <c r="AE4" s="517" t="s">
        <v>152</v>
      </c>
      <c r="AF4" s="517"/>
      <c r="AG4" s="517"/>
      <c r="AI4" s="475" t="s">
        <v>138</v>
      </c>
      <c r="AJ4" s="480"/>
      <c r="AK4" s="480"/>
      <c r="AL4" s="480"/>
      <c r="AM4" s="480"/>
      <c r="AN4" s="476"/>
      <c r="AO4" s="517" t="s">
        <v>152</v>
      </c>
      <c r="AP4" s="517"/>
      <c r="AQ4" s="517"/>
    </row>
    <row r="5" spans="1:43">
      <c r="A5" s="493"/>
      <c r="B5" s="523" t="s">
        <v>199</v>
      </c>
      <c r="C5" s="498"/>
      <c r="D5" s="499"/>
      <c r="E5" s="524" t="s">
        <v>201</v>
      </c>
      <c r="F5" s="514"/>
      <c r="G5" s="525"/>
      <c r="H5" s="533" t="str">
        <f>B5</f>
        <v>jan-jul 2025</v>
      </c>
      <c r="I5" s="498"/>
      <c r="J5" s="499"/>
      <c r="K5" s="523" t="str">
        <f>E5</f>
        <v>jan-jul 26</v>
      </c>
      <c r="L5" s="498"/>
      <c r="M5" s="499"/>
      <c r="N5" s="500" t="s">
        <v>136</v>
      </c>
      <c r="O5" s="498"/>
      <c r="P5" s="501"/>
      <c r="R5" s="521" t="str">
        <f>H5</f>
        <v>jan-jul 2025</v>
      </c>
      <c r="S5" s="498"/>
      <c r="T5" s="499"/>
      <c r="U5" s="538" t="str">
        <f>K5</f>
        <v>jan-jul 26</v>
      </c>
      <c r="V5" s="514"/>
      <c r="W5" s="525"/>
      <c r="X5" s="533" t="str">
        <f>R5</f>
        <v>jan-jul 2025</v>
      </c>
      <c r="Y5" s="498"/>
      <c r="Z5" s="499"/>
      <c r="AA5" s="523" t="str">
        <f>U5</f>
        <v>jan-jul 26</v>
      </c>
      <c r="AB5" s="498"/>
      <c r="AC5" s="501"/>
      <c r="AE5" s="497" t="s">
        <v>137</v>
      </c>
      <c r="AF5" s="498"/>
      <c r="AG5" s="501"/>
      <c r="AI5" s="528" t="str">
        <f>X5</f>
        <v>jan-jul 2025</v>
      </c>
      <c r="AJ5" s="529"/>
      <c r="AK5" s="541"/>
      <c r="AL5" s="539" t="str">
        <f>AA5</f>
        <v>jan-jul 26</v>
      </c>
      <c r="AM5" s="529"/>
      <c r="AN5" s="540"/>
      <c r="AO5" s="498" t="s">
        <v>138</v>
      </c>
      <c r="AP5" s="498"/>
      <c r="AQ5" s="501"/>
    </row>
    <row r="6" spans="1:43" ht="19.5" customHeight="1" thickBot="1">
      <c r="A6" s="494"/>
      <c r="B6" s="99" t="s">
        <v>29</v>
      </c>
      <c r="C6" s="135" t="s">
        <v>30</v>
      </c>
      <c r="D6" s="263" t="s">
        <v>12</v>
      </c>
      <c r="E6" s="159" t="s">
        <v>29</v>
      </c>
      <c r="F6" s="353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2" t="s">
        <v>29</v>
      </c>
      <c r="V6" s="353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7" t="s">
        <v>29</v>
      </c>
      <c r="AJ6" s="135" t="s">
        <v>30</v>
      </c>
      <c r="AK6" s="263" t="s">
        <v>12</v>
      </c>
      <c r="AL6" s="408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167</v>
      </c>
      <c r="B7" s="39">
        <v>44212.10000000002</v>
      </c>
      <c r="C7" s="370">
        <v>70717.440000000046</v>
      </c>
      <c r="D7" s="375">
        <v>114929.54000000007</v>
      </c>
      <c r="E7" s="39">
        <v>43694.769999999968</v>
      </c>
      <c r="F7" s="379">
        <v>77231.940000000031</v>
      </c>
      <c r="G7" s="377">
        <v>120926.70999999999</v>
      </c>
      <c r="H7" s="345">
        <f t="shared" ref="H7:H32" si="0">B7/$B$33</f>
        <v>0.10644231941748171</v>
      </c>
      <c r="I7" s="323">
        <f t="shared" ref="I7:I32" si="1">C7/$C$33</f>
        <v>0.1325130245324555</v>
      </c>
      <c r="J7" s="398">
        <f t="shared" ref="J7:J32" si="2">D7/$D$33</f>
        <v>0.12110260990498345</v>
      </c>
      <c r="K7" s="323">
        <f t="shared" ref="K7:K32" si="3">E7/$E$33</f>
        <v>0.11347265790565009</v>
      </c>
      <c r="L7" s="323">
        <f t="shared" ref="L7:L32" si="4">F7/$F$33</f>
        <v>0.14994684815778833</v>
      </c>
      <c r="M7" s="399">
        <f t="shared" ref="M7:M32" si="5">G7/$G$33</f>
        <v>0.13434348353942607</v>
      </c>
      <c r="N7" s="392">
        <f t="shared" ref="N7:P33" si="6">(E7-B7)/B7</f>
        <v>-1.1701095401486301E-2</v>
      </c>
      <c r="O7" s="393">
        <f t="shared" si="6"/>
        <v>9.2120133307992777E-2</v>
      </c>
      <c r="P7" s="382">
        <f t="shared" si="6"/>
        <v>5.2181275588503377E-2</v>
      </c>
      <c r="R7" s="401">
        <v>13033.117</v>
      </c>
      <c r="S7" s="369">
        <v>25198.704999999994</v>
      </c>
      <c r="T7" s="374">
        <v>38231.821999999993</v>
      </c>
      <c r="U7" s="39">
        <v>12759.286999999998</v>
      </c>
      <c r="V7" s="112">
        <v>26330.280999999995</v>
      </c>
      <c r="W7" s="380">
        <v>39089.567999999992</v>
      </c>
      <c r="X7" s="345">
        <f>R7/$R$33</f>
        <v>0.11681900850225538</v>
      </c>
      <c r="Y7" s="323">
        <f>S7/$S$33</f>
        <v>0.15259080776254311</v>
      </c>
      <c r="Z7" s="398">
        <f>T7/$T$33</f>
        <v>0.13816775270271231</v>
      </c>
      <c r="AA7" s="323">
        <f>U7/$U$33</f>
        <v>0.12156803015086109</v>
      </c>
      <c r="AB7" s="323">
        <f>V7/$V$33</f>
        <v>0.16969094092764339</v>
      </c>
      <c r="AC7" s="399">
        <f>W7/$W$33</f>
        <v>0.15027395718005246</v>
      </c>
      <c r="AE7" s="392">
        <f t="shared" ref="AE7:AG33" si="7">(U7-R7)/R7</f>
        <v>-2.1010323163676174E-2</v>
      </c>
      <c r="AF7" s="393">
        <f t="shared" si="7"/>
        <v>4.4906117199276757E-2</v>
      </c>
      <c r="AG7" s="382">
        <f t="shared" si="7"/>
        <v>2.2435394263972022E-2</v>
      </c>
      <c r="AI7" s="27">
        <f t="shared" ref="AI7:AN22" si="8">(R7/B7)*10</f>
        <v>2.9478620106260491</v>
      </c>
      <c r="AJ7" s="28">
        <f t="shared" si="8"/>
        <v>3.5632942878022704</v>
      </c>
      <c r="AK7" s="406">
        <f t="shared" si="8"/>
        <v>3.3265444201725658</v>
      </c>
      <c r="AL7" s="28">
        <f t="shared" si="8"/>
        <v>2.9200947847991894</v>
      </c>
      <c r="AM7" s="28">
        <f t="shared" si="8"/>
        <v>3.4092476506481622</v>
      </c>
      <c r="AN7" s="402">
        <f t="shared" si="8"/>
        <v>3.2325007436322379</v>
      </c>
      <c r="AO7" s="383">
        <f t="shared" ref="AO7:AQ18" si="9">(AL7-AI7)/AI7</f>
        <v>-9.4194455937110563E-3</v>
      </c>
      <c r="AP7" s="381">
        <f t="shared" si="9"/>
        <v>-4.3231522493506834E-2</v>
      </c>
      <c r="AQ7" s="382">
        <f t="shared" si="9"/>
        <v>-2.8270681121837931E-2</v>
      </c>
    </row>
    <row r="8" spans="1:43" ht="20.100000000000001" customHeight="1">
      <c r="A8" s="8" t="s">
        <v>166</v>
      </c>
      <c r="B8" s="19">
        <v>53227.499999999978</v>
      </c>
      <c r="C8" s="371">
        <v>50469.26</v>
      </c>
      <c r="D8" s="375">
        <v>103696.75999999998</v>
      </c>
      <c r="E8" s="19">
        <v>54170.259999999995</v>
      </c>
      <c r="F8" s="369">
        <v>44466.19</v>
      </c>
      <c r="G8" s="377">
        <v>98636.45</v>
      </c>
      <c r="H8" s="345">
        <f t="shared" si="0"/>
        <v>0.12814723925789553</v>
      </c>
      <c r="I8" s="323">
        <f t="shared" si="1"/>
        <v>9.4571215933649061E-2</v>
      </c>
      <c r="J8" s="399">
        <f t="shared" si="2"/>
        <v>0.10926649732253937</v>
      </c>
      <c r="K8" s="323">
        <f t="shared" si="3"/>
        <v>0.14067686777250743</v>
      </c>
      <c r="L8" s="323">
        <f t="shared" si="4"/>
        <v>8.6331704733629167E-2</v>
      </c>
      <c r="M8" s="399">
        <f t="shared" si="5"/>
        <v>0.10958012747524863</v>
      </c>
      <c r="N8" s="394">
        <f t="shared" si="6"/>
        <v>1.7711897045700378E-2</v>
      </c>
      <c r="O8" s="395">
        <f t="shared" si="6"/>
        <v>-0.11894507666646983</v>
      </c>
      <c r="P8" s="386">
        <f t="shared" si="6"/>
        <v>-4.8799113877810496E-2</v>
      </c>
      <c r="R8" s="401">
        <v>15700.755000000003</v>
      </c>
      <c r="S8" s="369">
        <v>15384.515999999994</v>
      </c>
      <c r="T8" s="374">
        <v>31085.270999999997</v>
      </c>
      <c r="U8" s="19">
        <v>15658.081</v>
      </c>
      <c r="V8" s="119">
        <v>13380.565999999999</v>
      </c>
      <c r="W8" s="375">
        <v>29038.646999999997</v>
      </c>
      <c r="X8" s="345">
        <f t="shared" ref="X8:X32" si="10">R8/$R$33</f>
        <v>0.14072969895358331</v>
      </c>
      <c r="Y8" s="323">
        <f t="shared" ref="Y8:Y32" si="11">S8/$S$33</f>
        <v>9.3160966941585613E-2</v>
      </c>
      <c r="Z8" s="399">
        <f t="shared" ref="Z8:Z32" si="12">T8/$T$33</f>
        <v>0.1123405009634329</v>
      </c>
      <c r="AA8" s="323">
        <f t="shared" ref="AA8:AA32" si="13">U8/$U$33</f>
        <v>0.1491871813144908</v>
      </c>
      <c r="AB8" s="323">
        <f t="shared" ref="AB8:AB32" si="14">V8/$V$33</f>
        <v>8.6233824647919011E-2</v>
      </c>
      <c r="AC8" s="399">
        <f t="shared" ref="AC8:AC32" si="15">W8/$W$33</f>
        <v>0.11163470509176922</v>
      </c>
      <c r="AE8" s="394">
        <f t="shared" si="7"/>
        <v>-2.7179584676025261E-3</v>
      </c>
      <c r="AF8" s="395">
        <f t="shared" si="7"/>
        <v>-0.13025759146404059</v>
      </c>
      <c r="AG8" s="386">
        <f t="shared" si="7"/>
        <v>-6.5839027107082324E-2</v>
      </c>
      <c r="AI8" s="27">
        <f t="shared" si="8"/>
        <v>2.9497449626602807</v>
      </c>
      <c r="AJ8" s="28">
        <f t="shared" si="8"/>
        <v>3.048294347886217</v>
      </c>
      <c r="AK8" s="402">
        <f t="shared" si="8"/>
        <v>2.9977089930292906</v>
      </c>
      <c r="AL8" s="28">
        <f t="shared" si="8"/>
        <v>2.8905308927813902</v>
      </c>
      <c r="AM8" s="28">
        <f t="shared" si="8"/>
        <v>3.0091550456650316</v>
      </c>
      <c r="AN8" s="402">
        <f t="shared" si="8"/>
        <v>2.9440077172282657</v>
      </c>
      <c r="AO8" s="384">
        <f t="shared" si="9"/>
        <v>-2.0074301550967739E-2</v>
      </c>
      <c r="AP8" s="385">
        <f t="shared" si="9"/>
        <v>-1.283973847483786E-2</v>
      </c>
      <c r="AQ8" s="386">
        <f t="shared" si="9"/>
        <v>-1.7914105714029925E-2</v>
      </c>
    </row>
    <row r="9" spans="1:43" ht="20.100000000000001" customHeight="1">
      <c r="A9" s="8" t="s">
        <v>168</v>
      </c>
      <c r="B9" s="19">
        <v>25144.809999999994</v>
      </c>
      <c r="C9" s="371">
        <v>51378.41</v>
      </c>
      <c r="D9" s="375">
        <v>76523.22</v>
      </c>
      <c r="E9" s="19">
        <v>28642.780000000002</v>
      </c>
      <c r="F9" s="369">
        <v>66259.290000000023</v>
      </c>
      <c r="G9" s="377">
        <v>94902.070000000022</v>
      </c>
      <c r="H9" s="345">
        <f t="shared" si="0"/>
        <v>6.0537090473238922E-2</v>
      </c>
      <c r="I9" s="323">
        <f t="shared" si="1"/>
        <v>9.6274815728178975E-2</v>
      </c>
      <c r="J9" s="399">
        <f t="shared" si="2"/>
        <v>8.063341818242048E-2</v>
      </c>
      <c r="K9" s="323">
        <f t="shared" si="3"/>
        <v>7.4383556119114458E-2</v>
      </c>
      <c r="L9" s="323">
        <f t="shared" si="4"/>
        <v>0.12864330090209908</v>
      </c>
      <c r="M9" s="399">
        <f t="shared" si="5"/>
        <v>0.10543141940190438</v>
      </c>
      <c r="N9" s="394">
        <f t="shared" si="6"/>
        <v>0.13911300184809547</v>
      </c>
      <c r="O9" s="395">
        <f t="shared" si="6"/>
        <v>0.28963294115174093</v>
      </c>
      <c r="P9" s="386">
        <f t="shared" si="6"/>
        <v>0.24017350550591077</v>
      </c>
      <c r="R9" s="401">
        <v>8028.5420000000013</v>
      </c>
      <c r="S9" s="369">
        <v>15266.905000000002</v>
      </c>
      <c r="T9" s="374">
        <v>23295.447000000004</v>
      </c>
      <c r="U9" s="19">
        <v>8923.2350000000006</v>
      </c>
      <c r="V9" s="119">
        <v>18244.924000000003</v>
      </c>
      <c r="W9" s="375">
        <v>27168.159000000003</v>
      </c>
      <c r="X9" s="345">
        <f t="shared" si="10"/>
        <v>7.1961781372691935E-2</v>
      </c>
      <c r="Y9" s="323">
        <f t="shared" si="11"/>
        <v>9.2448773299421888E-2</v>
      </c>
      <c r="Z9" s="399">
        <f t="shared" si="12"/>
        <v>8.418849512835519E-2</v>
      </c>
      <c r="AA9" s="323">
        <f t="shared" si="13"/>
        <v>8.5018865201732602E-2</v>
      </c>
      <c r="AB9" s="323">
        <f t="shared" si="14"/>
        <v>0.1175831857135647</v>
      </c>
      <c r="AC9" s="399">
        <f t="shared" si="15"/>
        <v>0.10444389567638246</v>
      </c>
      <c r="AE9" s="394">
        <f t="shared" si="7"/>
        <v>0.11143903837085228</v>
      </c>
      <c r="AF9" s="395">
        <f t="shared" si="7"/>
        <v>0.19506370151645011</v>
      </c>
      <c r="AG9" s="386">
        <f t="shared" si="7"/>
        <v>0.16624330067587881</v>
      </c>
      <c r="AI9" s="27">
        <f t="shared" si="8"/>
        <v>3.1929221179241374</v>
      </c>
      <c r="AJ9" s="28">
        <f t="shared" si="8"/>
        <v>2.9714631106723628</v>
      </c>
      <c r="AK9" s="402">
        <f t="shared" si="8"/>
        <v>3.0442324565014389</v>
      </c>
      <c r="AL9" s="28">
        <f t="shared" si="8"/>
        <v>3.1153522807492844</v>
      </c>
      <c r="AM9" s="28">
        <f t="shared" si="8"/>
        <v>2.7535646699504319</v>
      </c>
      <c r="AN9" s="402">
        <f t="shared" si="8"/>
        <v>2.8627572612483583</v>
      </c>
      <c r="AO9" s="384">
        <f t="shared" si="9"/>
        <v>-2.4294309197020015E-2</v>
      </c>
      <c r="AP9" s="385">
        <f t="shared" si="9"/>
        <v>-7.3330353635999296E-2</v>
      </c>
      <c r="AQ9" s="386">
        <f t="shared" si="9"/>
        <v>-5.9612791679397453E-2</v>
      </c>
    </row>
    <row r="10" spans="1:43" ht="20.100000000000001" customHeight="1">
      <c r="A10" s="8" t="s">
        <v>171</v>
      </c>
      <c r="B10" s="19">
        <v>22498.730000000003</v>
      </c>
      <c r="C10" s="371">
        <v>36977.090000000011</v>
      </c>
      <c r="D10" s="375">
        <v>59475.820000000014</v>
      </c>
      <c r="E10" s="19">
        <v>20898.499999999996</v>
      </c>
      <c r="F10" s="369">
        <v>37707.189999999988</v>
      </c>
      <c r="G10" s="377">
        <v>58605.689999999988</v>
      </c>
      <c r="H10" s="345">
        <f t="shared" si="0"/>
        <v>5.4166551807031955E-2</v>
      </c>
      <c r="I10" s="323">
        <f t="shared" si="1"/>
        <v>6.9289075429042876E-2</v>
      </c>
      <c r="J10" s="399">
        <f t="shared" si="2"/>
        <v>6.2670372023058737E-2</v>
      </c>
      <c r="K10" s="323">
        <f t="shared" si="3"/>
        <v>5.427213236827267E-2</v>
      </c>
      <c r="L10" s="323">
        <f t="shared" si="4"/>
        <v>7.3209015510770165E-2</v>
      </c>
      <c r="M10" s="399">
        <f t="shared" si="5"/>
        <v>6.51079695282515E-2</v>
      </c>
      <c r="N10" s="394">
        <f t="shared" si="6"/>
        <v>-7.1125347964085373E-2</v>
      </c>
      <c r="O10" s="395">
        <f t="shared" si="6"/>
        <v>1.9744658111278537E-2</v>
      </c>
      <c r="P10" s="386">
        <f t="shared" si="6"/>
        <v>-1.4629979040222165E-2</v>
      </c>
      <c r="R10" s="401">
        <v>8073.9600000000009</v>
      </c>
      <c r="S10" s="369">
        <v>13996.669000000004</v>
      </c>
      <c r="T10" s="374">
        <v>22070.629000000004</v>
      </c>
      <c r="U10" s="19">
        <v>7353.6820000000025</v>
      </c>
      <c r="V10" s="119">
        <v>13961.084000000001</v>
      </c>
      <c r="W10" s="375">
        <v>21314.766000000003</v>
      </c>
      <c r="X10" s="345">
        <f t="shared" si="10"/>
        <v>7.2368873991300001E-2</v>
      </c>
      <c r="Y10" s="323">
        <f t="shared" si="11"/>
        <v>8.4756856699379879E-2</v>
      </c>
      <c r="Z10" s="399">
        <f t="shared" si="12"/>
        <v>7.976206861564987E-2</v>
      </c>
      <c r="AA10" s="323">
        <f t="shared" si="13"/>
        <v>7.0064466384042068E-2</v>
      </c>
      <c r="AB10" s="323">
        <f t="shared" si="14"/>
        <v>8.9975092948300389E-2</v>
      </c>
      <c r="AC10" s="399">
        <f t="shared" si="15"/>
        <v>8.1941407824891774E-2</v>
      </c>
      <c r="AE10" s="394">
        <f t="shared" si="7"/>
        <v>-8.9210003517480679E-2</v>
      </c>
      <c r="AF10" s="395">
        <f t="shared" si="7"/>
        <v>-2.542390621654535E-3</v>
      </c>
      <c r="AG10" s="386">
        <f t="shared" si="7"/>
        <v>-3.4247460731635745E-2</v>
      </c>
      <c r="AI10" s="27">
        <f t="shared" si="8"/>
        <v>3.5886292248495804</v>
      </c>
      <c r="AJ10" s="28">
        <f t="shared" si="8"/>
        <v>3.7852272853272115</v>
      </c>
      <c r="AK10" s="402">
        <f t="shared" si="8"/>
        <v>3.7108574543402679</v>
      </c>
      <c r="AL10" s="28">
        <f t="shared" si="8"/>
        <v>3.5187606766035855</v>
      </c>
      <c r="AM10" s="28">
        <f t="shared" si="8"/>
        <v>3.7024991785386301</v>
      </c>
      <c r="AN10" s="402">
        <f t="shared" si="8"/>
        <v>3.6369789349805464</v>
      </c>
      <c r="AO10" s="384">
        <f t="shared" si="9"/>
        <v>-1.9469425195054374E-2</v>
      </c>
      <c r="AP10" s="385">
        <f t="shared" si="9"/>
        <v>-2.1855518982773599E-2</v>
      </c>
      <c r="AQ10" s="386">
        <f t="shared" si="9"/>
        <v>-1.9908746231497593E-2</v>
      </c>
    </row>
    <row r="11" spans="1:43" ht="20.100000000000001" customHeight="1">
      <c r="A11" s="8" t="s">
        <v>173</v>
      </c>
      <c r="B11" s="19">
        <v>46849.539999999994</v>
      </c>
      <c r="C11" s="371">
        <v>32471.61</v>
      </c>
      <c r="D11" s="375">
        <v>79321.149999999994</v>
      </c>
      <c r="E11" s="19">
        <v>46374.739999999991</v>
      </c>
      <c r="F11" s="369">
        <v>29958.189999999995</v>
      </c>
      <c r="G11" s="377">
        <v>76332.929999999993</v>
      </c>
      <c r="H11" s="345">
        <f t="shared" si="0"/>
        <v>0.11279205695368651</v>
      </c>
      <c r="I11" s="323">
        <f t="shared" si="1"/>
        <v>6.0846535911626962E-2</v>
      </c>
      <c r="J11" s="399">
        <f t="shared" si="2"/>
        <v>8.3581629976633265E-2</v>
      </c>
      <c r="K11" s="323">
        <f t="shared" si="3"/>
        <v>0.1204323768607426</v>
      </c>
      <c r="L11" s="323">
        <f t="shared" si="4"/>
        <v>5.8164227999609616E-2</v>
      </c>
      <c r="M11" s="399">
        <f t="shared" si="5"/>
        <v>8.4802040218998453E-2</v>
      </c>
      <c r="N11" s="394">
        <f t="shared" si="6"/>
        <v>-1.0134571225245819E-2</v>
      </c>
      <c r="O11" s="395">
        <f t="shared" si="6"/>
        <v>-7.7403615034795176E-2</v>
      </c>
      <c r="P11" s="386">
        <f t="shared" si="6"/>
        <v>-3.7672424063443372E-2</v>
      </c>
      <c r="R11" s="401">
        <v>10781.332</v>
      </c>
      <c r="S11" s="369">
        <v>8221.8970000000008</v>
      </c>
      <c r="T11" s="374">
        <v>19003.228999999999</v>
      </c>
      <c r="U11" s="19">
        <v>10168.519</v>
      </c>
      <c r="V11" s="119">
        <v>7344.3049999999994</v>
      </c>
      <c r="W11" s="375">
        <v>17512.824000000001</v>
      </c>
      <c r="X11" s="345">
        <f t="shared" si="10"/>
        <v>9.6635709982012596E-2</v>
      </c>
      <c r="Y11" s="323">
        <f t="shared" si="11"/>
        <v>4.9787713478547019E-2</v>
      </c>
      <c r="Z11" s="399">
        <f t="shared" si="12"/>
        <v>6.8676649651303864E-2</v>
      </c>
      <c r="AA11" s="323">
        <f t="shared" si="13"/>
        <v>9.6883691414857587E-2</v>
      </c>
      <c r="AB11" s="323">
        <f t="shared" si="14"/>
        <v>4.7331892352747623E-2</v>
      </c>
      <c r="AC11" s="399">
        <f t="shared" si="15"/>
        <v>6.7325414388764687E-2</v>
      </c>
      <c r="AE11" s="394">
        <f t="shared" si="7"/>
        <v>-5.6840193771975495E-2</v>
      </c>
      <c r="AF11" s="395">
        <f t="shared" si="7"/>
        <v>-0.10673838409797658</v>
      </c>
      <c r="AG11" s="386">
        <f t="shared" si="7"/>
        <v>-7.8429039612162701E-2</v>
      </c>
      <c r="AI11" s="27">
        <f t="shared" si="8"/>
        <v>2.3012674190611055</v>
      </c>
      <c r="AJ11" s="28">
        <f t="shared" si="8"/>
        <v>2.5320262838830598</v>
      </c>
      <c r="AK11" s="402">
        <f t="shared" si="8"/>
        <v>2.3957329161264052</v>
      </c>
      <c r="AL11" s="28">
        <f t="shared" si="8"/>
        <v>2.1926848538665666</v>
      </c>
      <c r="AM11" s="28">
        <f t="shared" si="8"/>
        <v>2.451518265956655</v>
      </c>
      <c r="AN11" s="402">
        <f t="shared" si="8"/>
        <v>2.294268541768278</v>
      </c>
      <c r="AO11" s="384">
        <f t="shared" si="9"/>
        <v>-4.7183810232206531E-2</v>
      </c>
      <c r="AP11" s="385">
        <f t="shared" si="9"/>
        <v>-3.1795885547814894E-2</v>
      </c>
      <c r="AQ11" s="386">
        <f t="shared" si="9"/>
        <v>-4.2352122674084274E-2</v>
      </c>
    </row>
    <row r="12" spans="1:43" ht="20.100000000000001" customHeight="1">
      <c r="A12" s="8" t="s">
        <v>172</v>
      </c>
      <c r="B12" s="19">
        <v>36136.74</v>
      </c>
      <c r="C12" s="371">
        <v>27894.560000000001</v>
      </c>
      <c r="D12" s="375">
        <v>64031.3</v>
      </c>
      <c r="E12" s="19">
        <v>30526.66</v>
      </c>
      <c r="F12" s="369">
        <v>23871.619999999995</v>
      </c>
      <c r="G12" s="377">
        <v>54398.28</v>
      </c>
      <c r="H12" s="345">
        <f t="shared" si="0"/>
        <v>8.7000581781604719E-2</v>
      </c>
      <c r="I12" s="323">
        <f t="shared" si="1"/>
        <v>5.2269885810375061E-2</v>
      </c>
      <c r="J12" s="399">
        <f t="shared" si="2"/>
        <v>6.7470534952188646E-2</v>
      </c>
      <c r="K12" s="323">
        <f t="shared" si="3"/>
        <v>7.927587780373016E-2</v>
      </c>
      <c r="L12" s="323">
        <f t="shared" si="4"/>
        <v>4.6347070647460374E-2</v>
      </c>
      <c r="M12" s="399">
        <f t="shared" si="5"/>
        <v>6.0433748952180136E-2</v>
      </c>
      <c r="N12" s="394">
        <f t="shared" si="6"/>
        <v>-0.15524587995486031</v>
      </c>
      <c r="O12" s="395">
        <f t="shared" si="6"/>
        <v>-0.14421951807090722</v>
      </c>
      <c r="P12" s="386">
        <f t="shared" si="6"/>
        <v>-0.15044236178244083</v>
      </c>
      <c r="R12" s="401">
        <v>7766.2760000000017</v>
      </c>
      <c r="S12" s="369">
        <v>7660.58</v>
      </c>
      <c r="T12" s="374">
        <v>15426.856000000002</v>
      </c>
      <c r="U12" s="19">
        <v>6749.8290000000015</v>
      </c>
      <c r="V12" s="119">
        <v>7172.0070000000005</v>
      </c>
      <c r="W12" s="375">
        <v>13921.836000000003</v>
      </c>
      <c r="X12" s="345">
        <f t="shared" si="10"/>
        <v>6.9611027206681414E-2</v>
      </c>
      <c r="Y12" s="323">
        <f t="shared" si="11"/>
        <v>4.6388657279395215E-2</v>
      </c>
      <c r="Z12" s="399">
        <f t="shared" si="12"/>
        <v>5.5751829582915365E-2</v>
      </c>
      <c r="AA12" s="323">
        <f t="shared" si="13"/>
        <v>6.4311071252269564E-2</v>
      </c>
      <c r="AB12" s="323">
        <f t="shared" si="14"/>
        <v>4.622148226103797E-2</v>
      </c>
      <c r="AC12" s="399">
        <f t="shared" si="15"/>
        <v>5.3520401835387733E-2</v>
      </c>
      <c r="AE12" s="394">
        <f t="shared" si="7"/>
        <v>-0.13087958759127283</v>
      </c>
      <c r="AF12" s="395">
        <f t="shared" si="7"/>
        <v>-6.3777546869819179E-2</v>
      </c>
      <c r="AG12" s="386">
        <f t="shared" si="7"/>
        <v>-9.7558439645770892E-2</v>
      </c>
      <c r="AI12" s="27">
        <f t="shared" si="8"/>
        <v>2.1491357549131442</v>
      </c>
      <c r="AJ12" s="28">
        <f t="shared" si="8"/>
        <v>2.7462630706489004</v>
      </c>
      <c r="AK12" s="402">
        <f t="shared" si="8"/>
        <v>2.4092679673847011</v>
      </c>
      <c r="AL12" s="28">
        <f t="shared" si="8"/>
        <v>2.2111259469591502</v>
      </c>
      <c r="AM12" s="28">
        <f t="shared" si="8"/>
        <v>3.0044073255187547</v>
      </c>
      <c r="AN12" s="402">
        <f t="shared" si="8"/>
        <v>2.5592419466203715</v>
      </c>
      <c r="AO12" s="384">
        <f t="shared" si="9"/>
        <v>2.8844242111876858E-2</v>
      </c>
      <c r="AP12" s="385">
        <f t="shared" si="9"/>
        <v>9.3998370960455255E-2</v>
      </c>
      <c r="AQ12" s="386">
        <f t="shared" si="9"/>
        <v>6.2248774841957337E-2</v>
      </c>
    </row>
    <row r="13" spans="1:43" ht="20.100000000000001" customHeight="1">
      <c r="A13" s="8" t="s">
        <v>176</v>
      </c>
      <c r="B13" s="19">
        <v>53758.34</v>
      </c>
      <c r="C13" s="371">
        <v>18137.650000000005</v>
      </c>
      <c r="D13" s="375">
        <v>71895.990000000005</v>
      </c>
      <c r="E13" s="19">
        <v>33682.14</v>
      </c>
      <c r="F13" s="369">
        <v>17892.819999999996</v>
      </c>
      <c r="G13" s="377">
        <v>51574.959999999992</v>
      </c>
      <c r="H13" s="345">
        <f t="shared" si="0"/>
        <v>0.12942525683316514</v>
      </c>
      <c r="I13" s="323">
        <f t="shared" si="1"/>
        <v>3.3987017338454148E-2</v>
      </c>
      <c r="J13" s="399">
        <f t="shared" si="2"/>
        <v>7.5757651433239759E-2</v>
      </c>
      <c r="K13" s="323">
        <f t="shared" si="3"/>
        <v>8.7470467283618056E-2</v>
      </c>
      <c r="L13" s="323">
        <f t="shared" si="4"/>
        <v>3.4739150196856854E-2</v>
      </c>
      <c r="M13" s="399">
        <f t="shared" si="5"/>
        <v>5.7297182647295684E-2</v>
      </c>
      <c r="N13" s="394">
        <f t="shared" si="6"/>
        <v>-0.37345275170327058</v>
      </c>
      <c r="O13" s="395">
        <f t="shared" si="6"/>
        <v>-1.3498441088013549E-2</v>
      </c>
      <c r="P13" s="386">
        <f t="shared" si="6"/>
        <v>-0.28264483179103606</v>
      </c>
      <c r="R13" s="401">
        <v>10605.124000000002</v>
      </c>
      <c r="S13" s="369">
        <v>4460.0029999999997</v>
      </c>
      <c r="T13" s="374">
        <v>15065.127</v>
      </c>
      <c r="U13" s="19">
        <v>6931.496000000001</v>
      </c>
      <c r="V13" s="119">
        <v>4226.0760000000009</v>
      </c>
      <c r="W13" s="375">
        <v>11157.572000000002</v>
      </c>
      <c r="X13" s="345">
        <f t="shared" si="10"/>
        <v>9.5056314673111028E-2</v>
      </c>
      <c r="Y13" s="323">
        <f t="shared" si="11"/>
        <v>2.7007556951572139E-2</v>
      </c>
      <c r="Z13" s="399">
        <f t="shared" si="12"/>
        <v>5.4444560391889114E-2</v>
      </c>
      <c r="AA13" s="323">
        <f t="shared" si="13"/>
        <v>6.6041959454205656E-2</v>
      </c>
      <c r="AB13" s="323">
        <f t="shared" si="14"/>
        <v>2.7235820721842344E-2</v>
      </c>
      <c r="AC13" s="399">
        <f t="shared" si="15"/>
        <v>4.2893605193113235E-2</v>
      </c>
      <c r="AE13" s="394">
        <f t="shared" si="7"/>
        <v>-0.34640123019777985</v>
      </c>
      <c r="AF13" s="395">
        <f t="shared" si="7"/>
        <v>-5.2449964719754404E-2</v>
      </c>
      <c r="AG13" s="386">
        <f t="shared" si="7"/>
        <v>-0.25937750143095362</v>
      </c>
      <c r="AI13" s="27">
        <f t="shared" si="8"/>
        <v>1.9727402297020336</v>
      </c>
      <c r="AJ13" s="28">
        <f t="shared" si="8"/>
        <v>2.4589751152988386</v>
      </c>
      <c r="AK13" s="402">
        <f t="shared" si="8"/>
        <v>2.095405738205983</v>
      </c>
      <c r="AL13" s="28">
        <f t="shared" si="8"/>
        <v>2.0579143724240803</v>
      </c>
      <c r="AM13" s="28">
        <f t="shared" si="8"/>
        <v>2.361883705307493</v>
      </c>
      <c r="AN13" s="402">
        <f t="shared" si="8"/>
        <v>2.1633699764381791</v>
      </c>
      <c r="AO13" s="384">
        <f t="shared" si="9"/>
        <v>4.3175549137005012E-2</v>
      </c>
      <c r="AP13" s="385">
        <f t="shared" si="9"/>
        <v>-3.9484502867588429E-2</v>
      </c>
      <c r="AQ13" s="386">
        <f t="shared" si="9"/>
        <v>3.2434882177226849E-2</v>
      </c>
    </row>
    <row r="14" spans="1:43" ht="20.100000000000001" customHeight="1">
      <c r="A14" s="8" t="s">
        <v>177</v>
      </c>
      <c r="B14" s="19">
        <v>9344.5800000000017</v>
      </c>
      <c r="C14" s="371">
        <v>31541.500000000004</v>
      </c>
      <c r="D14" s="375">
        <v>40886.080000000002</v>
      </c>
      <c r="E14" s="19">
        <v>17329.13</v>
      </c>
      <c r="F14" s="369">
        <v>25206.34</v>
      </c>
      <c r="G14" s="377">
        <v>42535.47</v>
      </c>
      <c r="H14" s="345">
        <f t="shared" si="0"/>
        <v>2.2497433263342186E-2</v>
      </c>
      <c r="I14" s="323">
        <f t="shared" si="1"/>
        <v>5.9103660473151222E-2</v>
      </c>
      <c r="J14" s="399">
        <f t="shared" si="2"/>
        <v>4.3082144040461165E-2</v>
      </c>
      <c r="K14" s="323">
        <f t="shared" si="3"/>
        <v>4.5002695752661921E-2</v>
      </c>
      <c r="L14" s="323">
        <f t="shared" si="4"/>
        <v>4.8938447442775423E-2</v>
      </c>
      <c r="M14" s="399">
        <f t="shared" si="5"/>
        <v>4.7254764590773636E-2</v>
      </c>
      <c r="N14" s="394">
        <f t="shared" si="6"/>
        <v>0.85445787825670039</v>
      </c>
      <c r="O14" s="395">
        <f t="shared" si="6"/>
        <v>-0.20085157649445975</v>
      </c>
      <c r="P14" s="386">
        <f t="shared" si="6"/>
        <v>4.0341113650415969E-2</v>
      </c>
      <c r="R14" s="401">
        <v>2567.9369999999999</v>
      </c>
      <c r="S14" s="369">
        <v>7592.9449999999997</v>
      </c>
      <c r="T14" s="374">
        <v>10160.882</v>
      </c>
      <c r="U14" s="19">
        <v>5020.9950000000008</v>
      </c>
      <c r="V14" s="119">
        <v>5724.2759999999989</v>
      </c>
      <c r="W14" s="375">
        <v>10745.271000000001</v>
      </c>
      <c r="X14" s="345">
        <f t="shared" si="10"/>
        <v>2.301704605554114E-2</v>
      </c>
      <c r="Y14" s="323">
        <f t="shared" si="11"/>
        <v>4.5979093403671456E-2</v>
      </c>
      <c r="Z14" s="399">
        <f t="shared" si="12"/>
        <v>3.672088218598217E-2</v>
      </c>
      <c r="AA14" s="323">
        <f t="shared" si="13"/>
        <v>4.7839073730947736E-2</v>
      </c>
      <c r="AB14" s="323">
        <f t="shared" si="14"/>
        <v>3.6891280445109066E-2</v>
      </c>
      <c r="AC14" s="399">
        <f t="shared" si="15"/>
        <v>4.1308576092272495E-2</v>
      </c>
      <c r="AE14" s="394">
        <f t="shared" si="7"/>
        <v>0.95526408942275487</v>
      </c>
      <c r="AF14" s="395">
        <f t="shared" si="7"/>
        <v>-0.24610595756982315</v>
      </c>
      <c r="AG14" s="386">
        <f t="shared" si="7"/>
        <v>5.7513609546887862E-2</v>
      </c>
      <c r="AI14" s="27">
        <f t="shared" si="8"/>
        <v>2.7480496715743237</v>
      </c>
      <c r="AJ14" s="28">
        <f t="shared" si="8"/>
        <v>2.4072872247673698</v>
      </c>
      <c r="AK14" s="402">
        <f t="shared" si="8"/>
        <v>2.4851690355250486</v>
      </c>
      <c r="AL14" s="28">
        <f t="shared" si="8"/>
        <v>2.8974305115144272</v>
      </c>
      <c r="AM14" s="28">
        <f t="shared" si="8"/>
        <v>2.2709667488417593</v>
      </c>
      <c r="AN14" s="402">
        <f t="shared" si="8"/>
        <v>2.5261907297603625</v>
      </c>
      <c r="AO14" s="384">
        <f t="shared" si="9"/>
        <v>5.4358857296245705E-2</v>
      </c>
      <c r="AP14" s="385">
        <f t="shared" si="9"/>
        <v>-5.6628255458292441E-2</v>
      </c>
      <c r="AQ14" s="386">
        <f t="shared" si="9"/>
        <v>1.6506601220647798E-2</v>
      </c>
    </row>
    <row r="15" spans="1:43" ht="20.100000000000001" customHeight="1">
      <c r="A15" s="8" t="s">
        <v>175</v>
      </c>
      <c r="B15" s="19">
        <v>6230.45</v>
      </c>
      <c r="C15" s="371">
        <v>19950.459999999995</v>
      </c>
      <c r="D15" s="375">
        <v>26180.909999999996</v>
      </c>
      <c r="E15" s="19">
        <v>6219.83</v>
      </c>
      <c r="F15" s="369">
        <v>16940.45</v>
      </c>
      <c r="G15" s="377">
        <v>23160.28</v>
      </c>
      <c r="H15" s="345">
        <f t="shared" si="0"/>
        <v>1.5000046345110244E-2</v>
      </c>
      <c r="I15" s="323">
        <f t="shared" si="1"/>
        <v>3.7383929557033881E-2</v>
      </c>
      <c r="J15" s="399">
        <f t="shared" si="2"/>
        <v>2.7587133218208982E-2</v>
      </c>
      <c r="K15" s="323">
        <f t="shared" si="3"/>
        <v>1.6152519897033445E-2</v>
      </c>
      <c r="L15" s="323">
        <f t="shared" si="4"/>
        <v>3.2890111058644964E-2</v>
      </c>
      <c r="M15" s="399">
        <f t="shared" si="5"/>
        <v>2.5729904459887307E-2</v>
      </c>
      <c r="N15" s="394">
        <f t="shared" si="6"/>
        <v>-1.7045317753934131E-3</v>
      </c>
      <c r="O15" s="395">
        <f t="shared" si="6"/>
        <v>-0.15087421543162391</v>
      </c>
      <c r="P15" s="386">
        <f t="shared" si="6"/>
        <v>-0.1153752868024831</v>
      </c>
      <c r="R15" s="401">
        <v>2278.6460000000002</v>
      </c>
      <c r="S15" s="369">
        <v>8962.7009999999991</v>
      </c>
      <c r="T15" s="374">
        <v>11241.347</v>
      </c>
      <c r="U15" s="19">
        <v>2286.2890000000002</v>
      </c>
      <c r="V15" s="119">
        <v>6975.4230000000007</v>
      </c>
      <c r="W15" s="375">
        <v>9261.7120000000014</v>
      </c>
      <c r="X15" s="345">
        <f t="shared" si="10"/>
        <v>2.0424060218873982E-2</v>
      </c>
      <c r="Y15" s="323">
        <f t="shared" si="11"/>
        <v>5.427365355974257E-2</v>
      </c>
      <c r="Z15" s="399">
        <f t="shared" si="12"/>
        <v>4.062562470450342E-2</v>
      </c>
      <c r="AA15" s="323">
        <f t="shared" si="13"/>
        <v>2.1783321441518018E-2</v>
      </c>
      <c r="AB15" s="323">
        <f t="shared" si="14"/>
        <v>4.4954556020056352E-2</v>
      </c>
      <c r="AC15" s="399">
        <f t="shared" si="15"/>
        <v>3.56052569448191E-2</v>
      </c>
      <c r="AE15" s="394">
        <f t="shared" si="7"/>
        <v>3.3541848975224887E-3</v>
      </c>
      <c r="AF15" s="395">
        <f t="shared" si="7"/>
        <v>-0.22172757966599563</v>
      </c>
      <c r="AG15" s="386">
        <f t="shared" si="7"/>
        <v>-0.17610300616109426</v>
      </c>
      <c r="AI15" s="27">
        <f t="shared" si="8"/>
        <v>3.6572735516696229</v>
      </c>
      <c r="AJ15" s="28">
        <f t="shared" si="8"/>
        <v>4.4924783689198149</v>
      </c>
      <c r="AK15" s="402">
        <f t="shared" si="8"/>
        <v>4.2937189730991019</v>
      </c>
      <c r="AL15" s="28">
        <f t="shared" si="8"/>
        <v>3.6758062519393619</v>
      </c>
      <c r="AM15" s="28">
        <f t="shared" si="8"/>
        <v>4.1176137587844481</v>
      </c>
      <c r="AN15" s="402">
        <f t="shared" si="8"/>
        <v>3.998963743098098</v>
      </c>
      <c r="AO15" s="384">
        <f t="shared" si="9"/>
        <v>5.0673541390631027E-3</v>
      </c>
      <c r="AP15" s="385">
        <f t="shared" si="9"/>
        <v>-8.3442718996441234E-2</v>
      </c>
      <c r="AQ15" s="386">
        <f t="shared" si="9"/>
        <v>-6.8648002314007237E-2</v>
      </c>
    </row>
    <row r="16" spans="1:43" ht="20.100000000000001" customHeight="1">
      <c r="A16" s="8" t="s">
        <v>165</v>
      </c>
      <c r="B16" s="19">
        <v>16882.82</v>
      </c>
      <c r="C16" s="371">
        <v>19128.36</v>
      </c>
      <c r="D16" s="375">
        <v>36011.18</v>
      </c>
      <c r="E16" s="19">
        <v>13804.119999999995</v>
      </c>
      <c r="F16" s="369">
        <v>19872.640000000003</v>
      </c>
      <c r="G16" s="377">
        <v>33676.759999999995</v>
      </c>
      <c r="H16" s="345">
        <f t="shared" si="0"/>
        <v>4.0646033984086886E-2</v>
      </c>
      <c r="I16" s="323">
        <f t="shared" si="1"/>
        <v>3.5843447358185461E-2</v>
      </c>
      <c r="J16" s="399">
        <f t="shared" si="2"/>
        <v>3.7945404495294592E-2</v>
      </c>
      <c r="K16" s="323">
        <f t="shared" si="3"/>
        <v>3.5848459356772971E-2</v>
      </c>
      <c r="L16" s="323">
        <f t="shared" si="4"/>
        <v>3.8582997301043968E-2</v>
      </c>
      <c r="M16" s="399">
        <f t="shared" si="5"/>
        <v>3.7413184008075653E-2</v>
      </c>
      <c r="N16" s="394">
        <f t="shared" si="6"/>
        <v>-0.18235697590805353</v>
      </c>
      <c r="O16" s="395">
        <f t="shared" si="6"/>
        <v>3.8909765395465291E-2</v>
      </c>
      <c r="P16" s="386">
        <f t="shared" si="6"/>
        <v>-6.4824868277018569E-2</v>
      </c>
      <c r="R16" s="401">
        <v>4351.6769999999997</v>
      </c>
      <c r="S16" s="369">
        <v>4476.0480000000007</v>
      </c>
      <c r="T16" s="374">
        <v>8827.7250000000004</v>
      </c>
      <c r="U16" s="19">
        <v>3609.9450000000002</v>
      </c>
      <c r="V16" s="119">
        <v>4461.1239999999998</v>
      </c>
      <c r="W16" s="375">
        <v>8071.0689999999995</v>
      </c>
      <c r="X16" s="345">
        <f t="shared" si="10"/>
        <v>3.900514301084454E-2</v>
      </c>
      <c r="Y16" s="323">
        <f t="shared" si="11"/>
        <v>2.7104717480676714E-2</v>
      </c>
      <c r="Z16" s="399">
        <f t="shared" si="12"/>
        <v>3.1902924342123988E-2</v>
      </c>
      <c r="AA16" s="323">
        <f t="shared" si="13"/>
        <v>3.4394860982667003E-2</v>
      </c>
      <c r="AB16" s="323">
        <f t="shared" si="14"/>
        <v>2.8750636165063802E-2</v>
      </c>
      <c r="AC16" s="399">
        <f t="shared" si="15"/>
        <v>3.102800924541425E-2</v>
      </c>
      <c r="AE16" s="394">
        <f t="shared" si="7"/>
        <v>-0.17044739303951087</v>
      </c>
      <c r="AF16" s="395">
        <f t="shared" si="7"/>
        <v>-3.33419123298072E-3</v>
      </c>
      <c r="AG16" s="386">
        <f t="shared" si="7"/>
        <v>-8.5713589854690853E-2</v>
      </c>
      <c r="AI16" s="27">
        <f t="shared" si="8"/>
        <v>2.5775770872401651</v>
      </c>
      <c r="AJ16" s="28">
        <f t="shared" si="8"/>
        <v>2.3400061479394996</v>
      </c>
      <c r="AK16" s="402">
        <f t="shared" si="8"/>
        <v>2.4513845422449361</v>
      </c>
      <c r="AL16" s="28">
        <f t="shared" si="8"/>
        <v>2.6151214275158443</v>
      </c>
      <c r="AM16" s="28">
        <f t="shared" si="8"/>
        <v>2.2448572509742033</v>
      </c>
      <c r="AN16" s="402">
        <f t="shared" si="8"/>
        <v>2.3966287136886093</v>
      </c>
      <c r="AO16" s="384">
        <f t="shared" si="9"/>
        <v>1.4565748765201151E-2</v>
      </c>
      <c r="AP16" s="385">
        <f t="shared" si="9"/>
        <v>-4.0661814948255569E-2</v>
      </c>
      <c r="AQ16" s="386">
        <f t="shared" si="9"/>
        <v>-2.2336694881082312E-2</v>
      </c>
    </row>
    <row r="17" spans="1:43" ht="20.100000000000001" customHeight="1">
      <c r="A17" s="8" t="s">
        <v>169</v>
      </c>
      <c r="B17" s="19">
        <v>3364.46</v>
      </c>
      <c r="C17" s="371">
        <v>21960.329999999998</v>
      </c>
      <c r="D17" s="375">
        <v>25324.789999999997</v>
      </c>
      <c r="E17" s="19">
        <v>2398.88</v>
      </c>
      <c r="F17" s="369">
        <v>17114.669999999998</v>
      </c>
      <c r="G17" s="377">
        <v>19513.55</v>
      </c>
      <c r="H17" s="345">
        <f t="shared" si="0"/>
        <v>8.1000659545088418E-3</v>
      </c>
      <c r="I17" s="323">
        <f t="shared" si="1"/>
        <v>4.115010028687148E-2</v>
      </c>
      <c r="J17" s="399">
        <f t="shared" si="2"/>
        <v>2.6685029491074475E-2</v>
      </c>
      <c r="K17" s="323">
        <f t="shared" si="3"/>
        <v>6.2297453355792025E-3</v>
      </c>
      <c r="L17" s="323">
        <f t="shared" si="4"/>
        <v>3.3228361527117584E-2</v>
      </c>
      <c r="M17" s="399">
        <f t="shared" si="5"/>
        <v>2.1678571121473228E-2</v>
      </c>
      <c r="N17" s="394">
        <f t="shared" si="6"/>
        <v>-0.2869940495651605</v>
      </c>
      <c r="O17" s="395">
        <f t="shared" si="6"/>
        <v>-0.22065515408921452</v>
      </c>
      <c r="P17" s="386">
        <f t="shared" si="6"/>
        <v>-0.22946843784291987</v>
      </c>
      <c r="R17" s="401">
        <v>1150.951</v>
      </c>
      <c r="S17" s="369">
        <v>7764.1690000000008</v>
      </c>
      <c r="T17" s="374">
        <v>8915.1200000000008</v>
      </c>
      <c r="U17" s="19">
        <v>783.37300000000005</v>
      </c>
      <c r="V17" s="119">
        <v>5983.7309999999998</v>
      </c>
      <c r="W17" s="375">
        <v>6767.1039999999994</v>
      </c>
      <c r="X17" s="345">
        <f t="shared" si="10"/>
        <v>1.0316254711338764E-2</v>
      </c>
      <c r="Y17" s="323">
        <f t="shared" si="11"/>
        <v>4.7015940672939217E-2</v>
      </c>
      <c r="Z17" s="399">
        <f t="shared" si="12"/>
        <v>3.2218765181397969E-2</v>
      </c>
      <c r="AA17" s="323">
        <f t="shared" si="13"/>
        <v>7.4638271310434922E-3</v>
      </c>
      <c r="AB17" s="323">
        <f t="shared" si="14"/>
        <v>3.8563391847124935E-2</v>
      </c>
      <c r="AC17" s="399">
        <f t="shared" si="15"/>
        <v>2.6015112183612819E-2</v>
      </c>
      <c r="AE17" s="394">
        <f t="shared" si="7"/>
        <v>-0.31936893925110621</v>
      </c>
      <c r="AF17" s="395">
        <f t="shared" si="7"/>
        <v>-0.22931468905429556</v>
      </c>
      <c r="AG17" s="386">
        <f t="shared" si="7"/>
        <v>-0.24094078374716227</v>
      </c>
      <c r="AI17" s="27">
        <f t="shared" si="8"/>
        <v>3.4209085559049597</v>
      </c>
      <c r="AJ17" s="28">
        <f t="shared" si="8"/>
        <v>3.5355429540448622</v>
      </c>
      <c r="AK17" s="402">
        <f t="shared" si="8"/>
        <v>3.5203134951958148</v>
      </c>
      <c r="AL17" s="28">
        <f t="shared" si="8"/>
        <v>3.2655781031147866</v>
      </c>
      <c r="AM17" s="28">
        <f t="shared" si="8"/>
        <v>3.4962584729942208</v>
      </c>
      <c r="AN17" s="402">
        <f t="shared" si="8"/>
        <v>3.4678999976939102</v>
      </c>
      <c r="AO17" s="384">
        <f t="shared" si="9"/>
        <v>-4.5406198456270142E-2</v>
      </c>
      <c r="AP17" s="385">
        <f t="shared" si="9"/>
        <v>-1.1111300742562818E-2</v>
      </c>
      <c r="AQ17" s="386">
        <f t="shared" si="9"/>
        <v>-1.4888872134096438E-2</v>
      </c>
    </row>
    <row r="18" spans="1:43" ht="20.100000000000001" customHeight="1">
      <c r="A18" s="8" t="s">
        <v>170</v>
      </c>
      <c r="B18" s="19">
        <v>8188.34</v>
      </c>
      <c r="C18" s="371">
        <v>15076.090000000004</v>
      </c>
      <c r="D18" s="375">
        <v>23264.430000000004</v>
      </c>
      <c r="E18" s="19">
        <v>9379.9600000000009</v>
      </c>
      <c r="F18" s="369">
        <v>15483.750000000002</v>
      </c>
      <c r="G18" s="377">
        <v>24863.710000000003</v>
      </c>
      <c r="H18" s="345">
        <f t="shared" si="0"/>
        <v>1.9713741301113086E-2</v>
      </c>
      <c r="I18" s="323">
        <f t="shared" si="1"/>
        <v>2.8250149949199325E-2</v>
      </c>
      <c r="J18" s="399">
        <f t="shared" si="2"/>
        <v>2.4514003892748486E-2</v>
      </c>
      <c r="K18" s="323">
        <f t="shared" si="3"/>
        <v>2.4359185143866931E-2</v>
      </c>
      <c r="L18" s="323">
        <f t="shared" si="4"/>
        <v>3.0061908456050106E-2</v>
      </c>
      <c r="M18" s="399">
        <f t="shared" si="5"/>
        <v>2.7622329385410916E-2</v>
      </c>
      <c r="N18" s="394">
        <f t="shared" si="6"/>
        <v>0.14552644369921142</v>
      </c>
      <c r="O18" s="395">
        <f t="shared" si="6"/>
        <v>2.7040167576606263E-2</v>
      </c>
      <c r="P18" s="386">
        <f t="shared" si="6"/>
        <v>6.8743571194308156E-2</v>
      </c>
      <c r="R18" s="401">
        <v>2275.7550000000001</v>
      </c>
      <c r="S18" s="369">
        <v>4123.0780000000004</v>
      </c>
      <c r="T18" s="374">
        <v>6398.8330000000005</v>
      </c>
      <c r="U18" s="19">
        <v>2482.607</v>
      </c>
      <c r="V18" s="119">
        <v>3942.0869999999995</v>
      </c>
      <c r="W18" s="375">
        <v>6424.6939999999995</v>
      </c>
      <c r="X18" s="345">
        <f t="shared" si="10"/>
        <v>2.0398147480303462E-2</v>
      </c>
      <c r="Y18" s="323">
        <f t="shared" si="11"/>
        <v>2.4967306950415543E-2</v>
      </c>
      <c r="Z18" s="399">
        <f t="shared" si="12"/>
        <v>2.3125039019326752E-2</v>
      </c>
      <c r="AA18" s="323">
        <f t="shared" si="13"/>
        <v>2.3653801550881239E-2</v>
      </c>
      <c r="AB18" s="323">
        <f t="shared" si="14"/>
        <v>2.5405594883268847E-2</v>
      </c>
      <c r="AC18" s="399">
        <f t="shared" si="15"/>
        <v>2.469876850649616E-2</v>
      </c>
      <c r="AE18" s="394">
        <f t="shared" si="7"/>
        <v>9.0893791291241741E-2</v>
      </c>
      <c r="AF18" s="395">
        <f t="shared" si="7"/>
        <v>-4.3897059429872751E-2</v>
      </c>
      <c r="AG18" s="386">
        <f t="shared" si="7"/>
        <v>4.0415181955833143E-3</v>
      </c>
      <c r="AI18" s="27">
        <f t="shared" si="8"/>
        <v>2.7792629519536316</v>
      </c>
      <c r="AJ18" s="28">
        <f t="shared" si="8"/>
        <v>2.7348457060152858</v>
      </c>
      <c r="AK18" s="402">
        <f t="shared" si="8"/>
        <v>2.7504791649741684</v>
      </c>
      <c r="AL18" s="28">
        <f t="shared" si="8"/>
        <v>2.6467138452616004</v>
      </c>
      <c r="AM18" s="28">
        <f t="shared" si="8"/>
        <v>2.5459510777427941</v>
      </c>
      <c r="AN18" s="402">
        <f t="shared" si="8"/>
        <v>2.5839643399959211</v>
      </c>
      <c r="AO18" s="384">
        <f t="shared" si="9"/>
        <v>-4.7692179179684414E-2</v>
      </c>
      <c r="AP18" s="385">
        <f t="shared" si="9"/>
        <v>-6.9069574147096663E-2</v>
      </c>
      <c r="AQ18" s="386">
        <f t="shared" si="9"/>
        <v>-6.0540296795817093E-2</v>
      </c>
    </row>
    <row r="19" spans="1:43" ht="20.100000000000001" customHeight="1">
      <c r="A19" s="8" t="s">
        <v>181</v>
      </c>
      <c r="B19" s="19">
        <v>6028.0000000000027</v>
      </c>
      <c r="C19" s="371">
        <v>13524.259999999998</v>
      </c>
      <c r="D19" s="375">
        <v>19552.260000000002</v>
      </c>
      <c r="E19" s="19">
        <v>7105.1600000000017</v>
      </c>
      <c r="F19" s="369">
        <v>12304.949999999999</v>
      </c>
      <c r="G19" s="377">
        <v>19410.11</v>
      </c>
      <c r="H19" s="345">
        <f t="shared" si="0"/>
        <v>1.4512640237595133E-2</v>
      </c>
      <c r="I19" s="323">
        <f t="shared" si="1"/>
        <v>2.5342271965208375E-2</v>
      </c>
      <c r="J19" s="399">
        <f t="shared" si="2"/>
        <v>2.0602446642880589E-2</v>
      </c>
      <c r="K19" s="323">
        <f t="shared" si="3"/>
        <v>1.8451668015300446E-2</v>
      </c>
      <c r="L19" s="323">
        <f t="shared" si="4"/>
        <v>2.389022558852175E-2</v>
      </c>
      <c r="M19" s="399">
        <f t="shared" si="5"/>
        <v>2.1563654491910427E-2</v>
      </c>
      <c r="N19" s="394">
        <f t="shared" si="6"/>
        <v>0.17869276708692741</v>
      </c>
      <c r="O19" s="395">
        <f t="shared" si="6"/>
        <v>-9.0157243353795297E-2</v>
      </c>
      <c r="P19" s="386">
        <f t="shared" si="6"/>
        <v>-7.2702592948335094E-3</v>
      </c>
      <c r="R19" s="401">
        <v>2601.9599999999996</v>
      </c>
      <c r="S19" s="369">
        <v>3865.5229999999997</v>
      </c>
      <c r="T19" s="374">
        <v>6467.4829999999993</v>
      </c>
      <c r="U19" s="19">
        <v>2989.0139999999997</v>
      </c>
      <c r="V19" s="119">
        <v>3405.5549999999998</v>
      </c>
      <c r="W19" s="375">
        <v>6394.5689999999995</v>
      </c>
      <c r="X19" s="345">
        <f t="shared" si="10"/>
        <v>2.3322002508112862E-2</v>
      </c>
      <c r="Y19" s="323">
        <f t="shared" si="11"/>
        <v>2.3407682140597661E-2</v>
      </c>
      <c r="Z19" s="399">
        <f t="shared" si="12"/>
        <v>2.3373136434695581E-2</v>
      </c>
      <c r="AA19" s="323">
        <f t="shared" si="13"/>
        <v>2.8478749954707179E-2</v>
      </c>
      <c r="AB19" s="323">
        <f t="shared" si="14"/>
        <v>2.1947803456060368E-2</v>
      </c>
      <c r="AC19" s="399">
        <f t="shared" si="15"/>
        <v>2.4582957480903625E-2</v>
      </c>
      <c r="AE19" s="394">
        <f t="shared" si="7"/>
        <v>0.14875478485449437</v>
      </c>
      <c r="AF19" s="395">
        <f t="shared" si="7"/>
        <v>-0.11899243646978686</v>
      </c>
      <c r="AG19" s="386">
        <f t="shared" si="7"/>
        <v>-1.1273937635398464E-2</v>
      </c>
      <c r="AI19" s="27">
        <f t="shared" si="8"/>
        <v>4.316456536164563</v>
      </c>
      <c r="AJ19" s="28">
        <f t="shared" si="8"/>
        <v>2.8582140538558121</v>
      </c>
      <c r="AK19" s="402">
        <f t="shared" si="8"/>
        <v>3.3077930633082819</v>
      </c>
      <c r="AL19" s="28">
        <f t="shared" si="8"/>
        <v>4.2068215212606033</v>
      </c>
      <c r="AM19" s="28">
        <f t="shared" si="8"/>
        <v>2.7676301000816745</v>
      </c>
      <c r="AN19" s="402">
        <f t="shared" si="8"/>
        <v>3.2944527362286968</v>
      </c>
      <c r="AO19" s="384">
        <f>(AL19-AI19)/AI19</f>
        <v>-2.5399309360676945E-2</v>
      </c>
      <c r="AP19" s="385">
        <f>(AM19-AJ19)/AJ19</f>
        <v>-3.169250170467016E-2</v>
      </c>
      <c r="AQ19" s="386">
        <f>(AN19-AK19)/AK19</f>
        <v>-4.0329992911475555E-3</v>
      </c>
    </row>
    <row r="20" spans="1:43" ht="20.100000000000001" customHeight="1">
      <c r="A20" s="8" t="s">
        <v>183</v>
      </c>
      <c r="B20" s="19">
        <v>5065.37</v>
      </c>
      <c r="C20" s="371">
        <v>19319.490000000002</v>
      </c>
      <c r="D20" s="375">
        <v>24384.86</v>
      </c>
      <c r="E20" s="19">
        <v>4774.300000000002</v>
      </c>
      <c r="F20" s="369">
        <v>19587.740000000002</v>
      </c>
      <c r="G20" s="377">
        <v>24362.040000000005</v>
      </c>
      <c r="H20" s="345">
        <f t="shared" si="0"/>
        <v>1.2195071745240083E-2</v>
      </c>
      <c r="I20" s="323">
        <f t="shared" si="1"/>
        <v>3.6201594010254433E-2</v>
      </c>
      <c r="J20" s="399">
        <f t="shared" si="2"/>
        <v>2.5694614179849959E-2</v>
      </c>
      <c r="K20" s="323">
        <f t="shared" si="3"/>
        <v>1.2398566479213549E-2</v>
      </c>
      <c r="L20" s="323">
        <f t="shared" si="4"/>
        <v>3.8029860126966068E-2</v>
      </c>
      <c r="M20" s="399">
        <f t="shared" si="5"/>
        <v>2.706499928532613E-2</v>
      </c>
      <c r="N20" s="394">
        <f t="shared" si="6"/>
        <v>-5.7462732238710679E-2</v>
      </c>
      <c r="O20" s="395">
        <f t="shared" si="6"/>
        <v>1.3884942097332795E-2</v>
      </c>
      <c r="P20" s="386">
        <f t="shared" si="6"/>
        <v>-9.3582657435786266E-4</v>
      </c>
      <c r="R20" s="401">
        <v>990.45900000000006</v>
      </c>
      <c r="S20" s="369">
        <v>4286.9969999999994</v>
      </c>
      <c r="T20" s="374">
        <v>5277.4559999999992</v>
      </c>
      <c r="U20" s="19">
        <v>930.68299999999999</v>
      </c>
      <c r="V20" s="119">
        <v>3959.2470000000008</v>
      </c>
      <c r="W20" s="375">
        <v>4889.93</v>
      </c>
      <c r="X20" s="345">
        <f t="shared" si="10"/>
        <v>8.8777257460464273E-3</v>
      </c>
      <c r="Y20" s="323">
        <f t="shared" si="11"/>
        <v>2.5959918777794296E-2</v>
      </c>
      <c r="Z20" s="399">
        <f t="shared" si="12"/>
        <v>1.9072442728663191E-2</v>
      </c>
      <c r="AA20" s="323">
        <f t="shared" si="13"/>
        <v>8.867368451300912E-3</v>
      </c>
      <c r="AB20" s="323">
        <f t="shared" si="14"/>
        <v>2.5516186051905393E-2</v>
      </c>
      <c r="AC20" s="399">
        <f t="shared" si="15"/>
        <v>1.8798599448155942E-2</v>
      </c>
      <c r="AE20" s="394">
        <f t="shared" si="7"/>
        <v>-6.0351816682972299E-2</v>
      </c>
      <c r="AF20" s="395">
        <f t="shared" si="7"/>
        <v>-7.6452117881117873E-2</v>
      </c>
      <c r="AG20" s="386">
        <f t="shared" si="7"/>
        <v>-7.3430455886320786E-2</v>
      </c>
      <c r="AI20" s="27">
        <f t="shared" si="8"/>
        <v>1.955353705652302</v>
      </c>
      <c r="AJ20" s="28">
        <f t="shared" si="8"/>
        <v>2.2190011227004436</v>
      </c>
      <c r="AK20" s="402">
        <f t="shared" si="8"/>
        <v>2.1642346931661689</v>
      </c>
      <c r="AL20" s="28">
        <f t="shared" si="8"/>
        <v>1.949360115619043</v>
      </c>
      <c r="AM20" s="28">
        <f t="shared" si="8"/>
        <v>2.0212883160589228</v>
      </c>
      <c r="AN20" s="402">
        <f t="shared" si="8"/>
        <v>2.007192336930733</v>
      </c>
      <c r="AO20" s="384">
        <f t="shared" ref="AO20:AQ33" si="16">(AL20-AI20)/AI20</f>
        <v>-3.0652203823448945E-3</v>
      </c>
      <c r="AP20" s="385">
        <f t="shared" si="16"/>
        <v>-8.9099912847683246E-2</v>
      </c>
      <c r="AQ20" s="386">
        <f t="shared" si="16"/>
        <v>-7.2562535260762645E-2</v>
      </c>
    </row>
    <row r="21" spans="1:43" ht="20.100000000000001" customHeight="1">
      <c r="A21" s="8" t="s">
        <v>178</v>
      </c>
      <c r="B21" s="19">
        <v>18022.61</v>
      </c>
      <c r="C21" s="371">
        <v>13658.13</v>
      </c>
      <c r="D21" s="375">
        <v>31680.739999999998</v>
      </c>
      <c r="E21" s="19">
        <v>5609.8599999999988</v>
      </c>
      <c r="F21" s="369">
        <v>10043.060000000001</v>
      </c>
      <c r="G21" s="377">
        <v>15652.92</v>
      </c>
      <c r="H21" s="345">
        <f t="shared" si="0"/>
        <v>4.3390121943013324E-2</v>
      </c>
      <c r="I21" s="323">
        <f t="shared" si="1"/>
        <v>2.5593122654856641E-2</v>
      </c>
      <c r="J21" s="399">
        <f t="shared" si="2"/>
        <v>3.3382368864620905E-2</v>
      </c>
      <c r="K21" s="323">
        <f t="shared" si="3"/>
        <v>1.4568464937075776E-2</v>
      </c>
      <c r="L21" s="323">
        <f t="shared" si="4"/>
        <v>1.9498735793242499E-2</v>
      </c>
      <c r="M21" s="399">
        <f t="shared" si="5"/>
        <v>1.7389605657542103E-2</v>
      </c>
      <c r="N21" s="394">
        <f t="shared" si="6"/>
        <v>-0.68873209818111814</v>
      </c>
      <c r="O21" s="395">
        <f t="shared" si="6"/>
        <v>-0.26468264689236359</v>
      </c>
      <c r="P21" s="386">
        <f t="shared" si="6"/>
        <v>-0.50591684411412108</v>
      </c>
      <c r="R21" s="401">
        <v>4342.7129999999997</v>
      </c>
      <c r="S21" s="369">
        <v>4207.1530000000002</v>
      </c>
      <c r="T21" s="374">
        <v>8549.866</v>
      </c>
      <c r="U21" s="19">
        <v>1394.1359999999997</v>
      </c>
      <c r="V21" s="119">
        <v>3160.4250000000002</v>
      </c>
      <c r="W21" s="375">
        <v>4554.5609999999997</v>
      </c>
      <c r="X21" s="345">
        <f t="shared" si="10"/>
        <v>3.8924796491112211E-2</v>
      </c>
      <c r="Y21" s="323">
        <f t="shared" si="11"/>
        <v>2.5476423278521919E-2</v>
      </c>
      <c r="Z21" s="399">
        <f t="shared" si="12"/>
        <v>3.0898756829568007E-2</v>
      </c>
      <c r="AA21" s="323">
        <f t="shared" si="13"/>
        <v>1.3283059412520533E-2</v>
      </c>
      <c r="AB21" s="323">
        <f t="shared" si="14"/>
        <v>2.0368012478911544E-2</v>
      </c>
      <c r="AC21" s="399">
        <f t="shared" si="15"/>
        <v>1.7509323835145401E-2</v>
      </c>
      <c r="AE21" s="394">
        <f t="shared" si="7"/>
        <v>-0.67897118690551284</v>
      </c>
      <c r="AF21" s="395">
        <f t="shared" si="7"/>
        <v>-0.24879722700838311</v>
      </c>
      <c r="AG21" s="386">
        <f t="shared" si="7"/>
        <v>-0.46729445818215165</v>
      </c>
      <c r="AI21" s="27">
        <f t="shared" si="8"/>
        <v>2.4095916185280597</v>
      </c>
      <c r="AJ21" s="28">
        <f t="shared" si="8"/>
        <v>3.0803287126422143</v>
      </c>
      <c r="AK21" s="402">
        <f t="shared" si="8"/>
        <v>2.6987582992063954</v>
      </c>
      <c r="AL21" s="28">
        <f t="shared" si="8"/>
        <v>2.485152927167523</v>
      </c>
      <c r="AM21" s="28">
        <f t="shared" si="8"/>
        <v>3.1468745581525948</v>
      </c>
      <c r="AN21" s="402">
        <f t="shared" si="8"/>
        <v>2.9097197200266782</v>
      </c>
      <c r="AO21" s="384">
        <f t="shared" si="16"/>
        <v>3.1358553897038052E-2</v>
      </c>
      <c r="AP21" s="385">
        <f t="shared" si="16"/>
        <v>2.1603488367090345E-2</v>
      </c>
      <c r="AQ21" s="386">
        <f t="shared" si="16"/>
        <v>7.8169809012655453E-2</v>
      </c>
    </row>
    <row r="22" spans="1:43" ht="20.100000000000001" customHeight="1">
      <c r="A22" s="8" t="s">
        <v>174</v>
      </c>
      <c r="B22" s="19">
        <v>5793.4899999999989</v>
      </c>
      <c r="C22" s="371">
        <v>11747.14</v>
      </c>
      <c r="D22" s="375">
        <v>17540.629999999997</v>
      </c>
      <c r="E22" s="19">
        <v>6951.9</v>
      </c>
      <c r="F22" s="369">
        <v>7902.2199999999993</v>
      </c>
      <c r="G22" s="377">
        <v>14854.119999999999</v>
      </c>
      <c r="H22" s="345">
        <f t="shared" si="0"/>
        <v>1.3948048455558222E-2</v>
      </c>
      <c r="I22" s="323">
        <f t="shared" si="1"/>
        <v>2.2012237023939049E-2</v>
      </c>
      <c r="J22" s="399">
        <f t="shared" si="2"/>
        <v>1.8482768419482477E-2</v>
      </c>
      <c r="K22" s="323">
        <f t="shared" si="3"/>
        <v>1.8053661124530222E-2</v>
      </c>
      <c r="L22" s="323">
        <f t="shared" si="4"/>
        <v>1.5342266197760118E-2</v>
      </c>
      <c r="M22" s="399">
        <f t="shared" si="5"/>
        <v>1.6502179094367651E-2</v>
      </c>
      <c r="N22" s="394">
        <f t="shared" si="6"/>
        <v>0.19995028903130946</v>
      </c>
      <c r="O22" s="395">
        <f t="shared" si="6"/>
        <v>-0.32730690193527961</v>
      </c>
      <c r="P22" s="386">
        <f t="shared" si="6"/>
        <v>-0.15315926508911018</v>
      </c>
      <c r="R22" s="401">
        <v>1508.9859999999999</v>
      </c>
      <c r="S22" s="369">
        <v>3375.8350000000005</v>
      </c>
      <c r="T22" s="374">
        <v>4884.8209999999999</v>
      </c>
      <c r="U22" s="19">
        <v>1520.0760000000002</v>
      </c>
      <c r="V22" s="119">
        <v>2345.2569999999996</v>
      </c>
      <c r="W22" s="375">
        <v>3865.3329999999996</v>
      </c>
      <c r="X22" s="345">
        <f t="shared" si="10"/>
        <v>1.3525409797501574E-2</v>
      </c>
      <c r="Y22" s="323">
        <f t="shared" si="11"/>
        <v>2.0442375492036789E-2</v>
      </c>
      <c r="Z22" s="399">
        <f t="shared" si="12"/>
        <v>1.7653480912445552E-2</v>
      </c>
      <c r="AA22" s="323">
        <f t="shared" si="13"/>
        <v>1.4482991486875433E-2</v>
      </c>
      <c r="AB22" s="323">
        <f t="shared" si="14"/>
        <v>1.5114493728613915E-2</v>
      </c>
      <c r="AC22" s="399">
        <f t="shared" si="15"/>
        <v>1.4859690588768947E-2</v>
      </c>
      <c r="AE22" s="394">
        <f t="shared" si="7"/>
        <v>7.3493060903152005E-3</v>
      </c>
      <c r="AF22" s="395">
        <f t="shared" si="7"/>
        <v>-0.30528091568456417</v>
      </c>
      <c r="AG22" s="386">
        <f t="shared" si="7"/>
        <v>-0.20870529339764965</v>
      </c>
      <c r="AI22" s="27">
        <f t="shared" si="8"/>
        <v>2.6046234653032974</v>
      </c>
      <c r="AJ22" s="28">
        <f t="shared" si="8"/>
        <v>2.8737505469416389</v>
      </c>
      <c r="AK22" s="402">
        <f t="shared" si="8"/>
        <v>2.7848606349942968</v>
      </c>
      <c r="AL22" s="28">
        <f t="shared" si="8"/>
        <v>2.1865619470936006</v>
      </c>
      <c r="AM22" s="28">
        <f t="shared" si="8"/>
        <v>2.9678457446135385</v>
      </c>
      <c r="AN22" s="402">
        <f t="shared" si="8"/>
        <v>2.6021958890866643</v>
      </c>
      <c r="AO22" s="384">
        <f t="shared" si="16"/>
        <v>-0.16050746826893661</v>
      </c>
      <c r="AP22" s="385">
        <f t="shared" si="16"/>
        <v>3.274299426303353E-2</v>
      </c>
      <c r="AQ22" s="386">
        <f t="shared" si="16"/>
        <v>-6.5592060016319842E-2</v>
      </c>
    </row>
    <row r="23" spans="1:43" ht="20.100000000000001" customHeight="1">
      <c r="A23" s="8" t="s">
        <v>182</v>
      </c>
      <c r="B23" s="19">
        <v>2188.87</v>
      </c>
      <c r="C23" s="371">
        <v>6897.3799999999992</v>
      </c>
      <c r="D23" s="375">
        <v>9086.25</v>
      </c>
      <c r="E23" s="19">
        <v>2421.2899999999995</v>
      </c>
      <c r="F23" s="369">
        <v>7159.6000000000013</v>
      </c>
      <c r="G23" s="377">
        <v>9580.8900000000012</v>
      </c>
      <c r="H23" s="345">
        <f t="shared" si="0"/>
        <v>5.2697881282124824E-3</v>
      </c>
      <c r="I23" s="323">
        <f t="shared" si="1"/>
        <v>1.2924572568657283E-2</v>
      </c>
      <c r="J23" s="399">
        <f t="shared" si="2"/>
        <v>9.5742886402325738E-3</v>
      </c>
      <c r="K23" s="323">
        <f t="shared" si="3"/>
        <v>6.2879427414395733E-3</v>
      </c>
      <c r="L23" s="323">
        <f t="shared" si="4"/>
        <v>1.3900459499923232E-2</v>
      </c>
      <c r="M23" s="399">
        <f t="shared" si="5"/>
        <v>1.0643886185343603E-2</v>
      </c>
      <c r="N23" s="394">
        <f t="shared" si="6"/>
        <v>0.10618264218523696</v>
      </c>
      <c r="O23" s="395">
        <f t="shared" si="6"/>
        <v>3.8017334118172715E-2</v>
      </c>
      <c r="P23" s="386">
        <f t="shared" si="6"/>
        <v>5.4438299628559776E-2</v>
      </c>
      <c r="R23" s="401">
        <v>760.80199999999991</v>
      </c>
      <c r="S23" s="369">
        <v>2476.4229999999998</v>
      </c>
      <c r="T23" s="374">
        <v>3237.2249999999995</v>
      </c>
      <c r="U23" s="19">
        <v>789.10600000000011</v>
      </c>
      <c r="V23" s="119">
        <v>2432.4470000000001</v>
      </c>
      <c r="W23" s="375">
        <v>3221.5530000000003</v>
      </c>
      <c r="X23" s="345">
        <f t="shared" si="10"/>
        <v>6.8192540055101855E-3</v>
      </c>
      <c r="Y23" s="323">
        <f t="shared" si="11"/>
        <v>1.4995984354423781E-2</v>
      </c>
      <c r="Z23" s="399">
        <f t="shared" si="12"/>
        <v>1.1699157399378922E-2</v>
      </c>
      <c r="AA23" s="323">
        <f t="shared" si="13"/>
        <v>7.518450051341068E-3</v>
      </c>
      <c r="AB23" s="323">
        <f t="shared" si="14"/>
        <v>1.5676407714244427E-2</v>
      </c>
      <c r="AC23" s="399">
        <f t="shared" si="15"/>
        <v>1.2384775333799281E-2</v>
      </c>
      <c r="AE23" s="394">
        <f t="shared" si="7"/>
        <v>3.7202846469909651E-2</v>
      </c>
      <c r="AF23" s="395">
        <f t="shared" si="7"/>
        <v>-1.7757870929158575E-2</v>
      </c>
      <c r="AG23" s="386">
        <f t="shared" si="7"/>
        <v>-4.8411834209852941E-3</v>
      </c>
      <c r="AI23" s="27">
        <f t="shared" ref="AI23:AN33" si="17">(R23/B23)*10</f>
        <v>3.4757751716639178</v>
      </c>
      <c r="AJ23" s="28">
        <f t="shared" si="17"/>
        <v>3.5903821451043734</v>
      </c>
      <c r="AK23" s="402">
        <f t="shared" si="17"/>
        <v>3.5627734213784557</v>
      </c>
      <c r="AL23" s="28">
        <f t="shared" si="17"/>
        <v>3.2590313427966096</v>
      </c>
      <c r="AM23" s="28">
        <f t="shared" si="17"/>
        <v>3.3974621487233918</v>
      </c>
      <c r="AN23" s="402">
        <f t="shared" si="17"/>
        <v>3.3624778073853263</v>
      </c>
      <c r="AO23" s="384">
        <f t="shared" si="16"/>
        <v>-6.2358414501116587E-2</v>
      </c>
      <c r="AP23" s="385">
        <f t="shared" si="16"/>
        <v>-5.3732440889066792E-2</v>
      </c>
      <c r="AQ23" s="386">
        <f t="shared" si="16"/>
        <v>-5.6219015442086101E-2</v>
      </c>
    </row>
    <row r="24" spans="1:43" ht="20.100000000000001" customHeight="1">
      <c r="A24" s="8" t="s">
        <v>184</v>
      </c>
      <c r="B24" s="19">
        <v>5369.14</v>
      </c>
      <c r="C24" s="371">
        <v>2567.0600000000004</v>
      </c>
      <c r="D24" s="375">
        <v>7936.2000000000007</v>
      </c>
      <c r="E24" s="19">
        <v>6077.4000000000005</v>
      </c>
      <c r="F24" s="369">
        <v>3300.9899999999993</v>
      </c>
      <c r="G24" s="377">
        <v>9378.39</v>
      </c>
      <c r="H24" s="345">
        <f t="shared" si="0"/>
        <v>1.2926409622641258E-2</v>
      </c>
      <c r="I24" s="323">
        <f t="shared" si="1"/>
        <v>4.810254510857365E-3</v>
      </c>
      <c r="J24" s="399">
        <f t="shared" si="2"/>
        <v>8.3624674102752792E-3</v>
      </c>
      <c r="K24" s="323">
        <f t="shared" si="3"/>
        <v>1.578263785702038E-2</v>
      </c>
      <c r="L24" s="323">
        <f t="shared" si="4"/>
        <v>6.408916392626903E-3</v>
      </c>
      <c r="M24" s="399">
        <f t="shared" si="5"/>
        <v>1.0418918885590439E-2</v>
      </c>
      <c r="N24" s="394">
        <f t="shared" si="6"/>
        <v>0.13191311830199998</v>
      </c>
      <c r="O24" s="395">
        <f t="shared" si="6"/>
        <v>0.28590293954952312</v>
      </c>
      <c r="P24" s="386">
        <f t="shared" si="6"/>
        <v>0.18172299085204488</v>
      </c>
      <c r="R24" s="401">
        <v>1772.5000000000005</v>
      </c>
      <c r="S24" s="369">
        <v>1030.4769999999999</v>
      </c>
      <c r="T24" s="374">
        <v>2802.9770000000003</v>
      </c>
      <c r="U24" s="19">
        <v>1873.9939999999999</v>
      </c>
      <c r="V24" s="119">
        <v>1047.0350000000001</v>
      </c>
      <c r="W24" s="375">
        <v>2921.029</v>
      </c>
      <c r="X24" s="345">
        <f t="shared" si="10"/>
        <v>1.5887350092095982E-2</v>
      </c>
      <c r="Y24" s="323">
        <f t="shared" si="11"/>
        <v>6.2400555032777333E-3</v>
      </c>
      <c r="Z24" s="399">
        <f t="shared" si="12"/>
        <v>1.0129808434643544E-2</v>
      </c>
      <c r="AA24" s="323">
        <f t="shared" si="13"/>
        <v>1.7855054055491721E-2</v>
      </c>
      <c r="AB24" s="323">
        <f t="shared" si="14"/>
        <v>6.7478335811978285E-3</v>
      </c>
      <c r="AC24" s="399">
        <f t="shared" si="15"/>
        <v>1.1229456075536357E-2</v>
      </c>
      <c r="AE24" s="394">
        <f t="shared" si="7"/>
        <v>5.726036671368092E-2</v>
      </c>
      <c r="AF24" s="395">
        <f t="shared" si="7"/>
        <v>1.6068286822510568E-2</v>
      </c>
      <c r="AG24" s="386">
        <f t="shared" si="7"/>
        <v>4.211664954796264E-2</v>
      </c>
      <c r="AI24" s="27">
        <f t="shared" si="17"/>
        <v>3.3012735745389401</v>
      </c>
      <c r="AJ24" s="28">
        <f t="shared" si="17"/>
        <v>4.0142302867872184</v>
      </c>
      <c r="AK24" s="402">
        <f t="shared" si="17"/>
        <v>3.5318880572566211</v>
      </c>
      <c r="AL24" s="28">
        <f t="shared" si="17"/>
        <v>3.0835455951558228</v>
      </c>
      <c r="AM24" s="28">
        <f t="shared" si="17"/>
        <v>3.1718817688026935</v>
      </c>
      <c r="AN24" s="402">
        <f t="shared" si="17"/>
        <v>3.1146380135609633</v>
      </c>
      <c r="AO24" s="384">
        <f t="shared" si="16"/>
        <v>-6.595272232581495E-2</v>
      </c>
      <c r="AP24" s="385">
        <f t="shared" si="16"/>
        <v>-0.20984060649362918</v>
      </c>
      <c r="AQ24" s="386">
        <f t="shared" si="16"/>
        <v>-0.1181379582057748</v>
      </c>
    </row>
    <row r="25" spans="1:43" ht="20.100000000000001" customHeight="1">
      <c r="A25" s="8" t="s">
        <v>180</v>
      </c>
      <c r="B25" s="19">
        <v>524.33000000000004</v>
      </c>
      <c r="C25" s="371">
        <v>941.05000000000007</v>
      </c>
      <c r="D25" s="375">
        <v>1465.38</v>
      </c>
      <c r="E25" s="19">
        <v>462.79</v>
      </c>
      <c r="F25" s="369">
        <v>884.41000000000008</v>
      </c>
      <c r="G25" s="377">
        <v>1347.2</v>
      </c>
      <c r="H25" s="345">
        <f t="shared" si="0"/>
        <v>1.2623445016221389E-3</v>
      </c>
      <c r="I25" s="323">
        <f t="shared" si="1"/>
        <v>1.7633752259169333E-3</v>
      </c>
      <c r="J25" s="399">
        <f t="shared" si="2"/>
        <v>1.5440881648231129E-3</v>
      </c>
      <c r="K25" s="323">
        <f t="shared" si="3"/>
        <v>1.2018374590861982E-3</v>
      </c>
      <c r="L25" s="323">
        <f t="shared" si="4"/>
        <v>1.7170938860169708E-3</v>
      </c>
      <c r="M25" s="399">
        <f t="shared" si="5"/>
        <v>1.4966713393948683E-3</v>
      </c>
      <c r="N25" s="394">
        <f t="shared" si="6"/>
        <v>-0.11736883260542028</v>
      </c>
      <c r="O25" s="395">
        <f t="shared" si="6"/>
        <v>-6.018808777429465E-2</v>
      </c>
      <c r="P25" s="386">
        <f t="shared" si="6"/>
        <v>-8.0648023038392816E-2</v>
      </c>
      <c r="R25" s="401">
        <v>817.51700000000005</v>
      </c>
      <c r="S25" s="369">
        <v>2227.9059999999999</v>
      </c>
      <c r="T25" s="374">
        <v>3045.4229999999998</v>
      </c>
      <c r="U25" s="19">
        <v>750.71899999999994</v>
      </c>
      <c r="V25" s="119">
        <v>2095.6570000000002</v>
      </c>
      <c r="W25" s="375">
        <v>2846.3760000000002</v>
      </c>
      <c r="X25" s="345">
        <f t="shared" si="10"/>
        <v>7.32760439223697E-3</v>
      </c>
      <c r="Y25" s="323">
        <f t="shared" si="11"/>
        <v>1.3491089171408467E-2</v>
      </c>
      <c r="Z25" s="399">
        <f t="shared" si="12"/>
        <v>1.1005995265911008E-2</v>
      </c>
      <c r="AA25" s="323">
        <f t="shared" si="13"/>
        <v>7.1527061055076425E-3</v>
      </c>
      <c r="AB25" s="323">
        <f t="shared" si="14"/>
        <v>1.3505894912082497E-2</v>
      </c>
      <c r="AC25" s="399">
        <f t="shared" si="15"/>
        <v>1.0942463859982519E-2</v>
      </c>
      <c r="AE25" s="394">
        <f t="shared" si="7"/>
        <v>-8.170839260834957E-2</v>
      </c>
      <c r="AF25" s="395">
        <f t="shared" si="7"/>
        <v>-5.9360224354169253E-2</v>
      </c>
      <c r="AG25" s="386">
        <f t="shared" si="7"/>
        <v>-6.535939342416458E-2</v>
      </c>
      <c r="AI25" s="27">
        <f t="shared" si="17"/>
        <v>15.591650296568956</v>
      </c>
      <c r="AJ25" s="28">
        <f t="shared" si="17"/>
        <v>23.674682535465699</v>
      </c>
      <c r="AK25" s="402">
        <f t="shared" si="17"/>
        <v>20.7824796298571</v>
      </c>
      <c r="AL25" s="28">
        <f t="shared" si="17"/>
        <v>16.221590786317766</v>
      </c>
      <c r="AM25" s="28">
        <f t="shared" si="17"/>
        <v>23.695537137752854</v>
      </c>
      <c r="AN25" s="402">
        <f t="shared" si="17"/>
        <v>21.128087885985746</v>
      </c>
      <c r="AO25" s="384">
        <f t="shared" si="16"/>
        <v>4.0402425514086369E-2</v>
      </c>
      <c r="AP25" s="385">
        <f t="shared" si="16"/>
        <v>8.8088202475002954E-4</v>
      </c>
      <c r="AQ25" s="386">
        <f t="shared" si="16"/>
        <v>1.6629789239977336E-2</v>
      </c>
    </row>
    <row r="26" spans="1:43" ht="20.100000000000001" customHeight="1">
      <c r="A26" s="8" t="s">
        <v>189</v>
      </c>
      <c r="B26" s="19">
        <v>2414.9799999999996</v>
      </c>
      <c r="C26" s="371">
        <v>6668.0400000000009</v>
      </c>
      <c r="D26" s="375">
        <v>9083.02</v>
      </c>
      <c r="E26" s="19">
        <v>2738.01</v>
      </c>
      <c r="F26" s="369">
        <v>8183.25</v>
      </c>
      <c r="G26" s="377">
        <v>10921.26</v>
      </c>
      <c r="H26" s="345">
        <f t="shared" si="0"/>
        <v>5.8141565894139794E-3</v>
      </c>
      <c r="I26" s="323">
        <f t="shared" si="1"/>
        <v>1.2494826567582116E-2</v>
      </c>
      <c r="J26" s="399">
        <f t="shared" si="2"/>
        <v>9.5708851511905665E-3</v>
      </c>
      <c r="K26" s="323">
        <f t="shared" si="3"/>
        <v>7.1104453020864791E-3</v>
      </c>
      <c r="L26" s="323">
        <f t="shared" si="4"/>
        <v>1.5887889714892838E-2</v>
      </c>
      <c r="M26" s="399">
        <f t="shared" si="5"/>
        <v>1.2132969738776426E-2</v>
      </c>
      <c r="N26" s="394">
        <f t="shared" si="6"/>
        <v>0.13376094211960377</v>
      </c>
      <c r="O26" s="395">
        <f t="shared" si="6"/>
        <v>0.22723468965393112</v>
      </c>
      <c r="P26" s="386">
        <f t="shared" si="6"/>
        <v>0.20238202712313744</v>
      </c>
      <c r="R26" s="401">
        <v>627.69000000000005</v>
      </c>
      <c r="S26" s="369">
        <v>1372.145</v>
      </c>
      <c r="T26" s="374">
        <v>1999.835</v>
      </c>
      <c r="U26" s="19">
        <v>702.84199999999998</v>
      </c>
      <c r="V26" s="119">
        <v>1581.6609999999996</v>
      </c>
      <c r="W26" s="375">
        <v>2284.5029999999997</v>
      </c>
      <c r="X26" s="345">
        <f t="shared" si="10"/>
        <v>5.6261386625149372E-3</v>
      </c>
      <c r="Y26" s="323">
        <f t="shared" si="11"/>
        <v>8.3090267502768395E-3</v>
      </c>
      <c r="Z26" s="399">
        <f t="shared" si="12"/>
        <v>7.2272963534468415E-3</v>
      </c>
      <c r="AA26" s="323">
        <f t="shared" si="13"/>
        <v>6.696543266664628E-3</v>
      </c>
      <c r="AB26" s="323">
        <f t="shared" si="14"/>
        <v>1.0193341397251223E-2</v>
      </c>
      <c r="AC26" s="399">
        <f t="shared" si="15"/>
        <v>8.7824277310944287E-3</v>
      </c>
      <c r="AE26" s="394">
        <f t="shared" si="7"/>
        <v>0.11972789115646246</v>
      </c>
      <c r="AF26" s="395">
        <f t="shared" si="7"/>
        <v>0.15269231750288753</v>
      </c>
      <c r="AG26" s="386">
        <f t="shared" si="7"/>
        <v>0.14234574352384055</v>
      </c>
      <c r="AI26" s="27">
        <f t="shared" si="17"/>
        <v>2.5991519598505999</v>
      </c>
      <c r="AJ26" s="28">
        <f t="shared" si="17"/>
        <v>2.0577935945195285</v>
      </c>
      <c r="AK26" s="402">
        <f t="shared" si="17"/>
        <v>2.2017291605655389</v>
      </c>
      <c r="AL26" s="28">
        <f t="shared" si="17"/>
        <v>2.5669811286299171</v>
      </c>
      <c r="AM26" s="28">
        <f t="shared" si="17"/>
        <v>1.9328029817004242</v>
      </c>
      <c r="AN26" s="402">
        <f t="shared" si="17"/>
        <v>2.0917943533987833</v>
      </c>
      <c r="AO26" s="384">
        <f t="shared" si="16"/>
        <v>-1.2377433762099831E-2</v>
      </c>
      <c r="AP26" s="385">
        <f t="shared" si="16"/>
        <v>-6.0740111715766217E-2</v>
      </c>
      <c r="AQ26" s="386">
        <f t="shared" si="16"/>
        <v>-4.9931121927148221E-2</v>
      </c>
    </row>
    <row r="27" spans="1:43" ht="20.100000000000001" customHeight="1">
      <c r="A27" s="8" t="s">
        <v>185</v>
      </c>
      <c r="B27" s="19">
        <v>8109.5100000000011</v>
      </c>
      <c r="C27" s="371">
        <v>4887.2</v>
      </c>
      <c r="D27" s="375">
        <v>12996.710000000001</v>
      </c>
      <c r="E27" s="19">
        <v>7595.2000000000007</v>
      </c>
      <c r="F27" s="369">
        <v>3083.3</v>
      </c>
      <c r="G27" s="377">
        <v>10678.5</v>
      </c>
      <c r="H27" s="345">
        <f t="shared" si="0"/>
        <v>1.9523955065225626E-2</v>
      </c>
      <c r="I27" s="323">
        <f t="shared" si="1"/>
        <v>9.1578209490475911E-3</v>
      </c>
      <c r="J27" s="399">
        <f t="shared" si="2"/>
        <v>1.3694786398502915E-2</v>
      </c>
      <c r="K27" s="323">
        <f t="shared" si="3"/>
        <v>1.9724272065626942E-2</v>
      </c>
      <c r="L27" s="323">
        <f t="shared" si="4"/>
        <v>5.9862683356770342E-3</v>
      </c>
      <c r="M27" s="399">
        <f t="shared" si="5"/>
        <v>1.1863275606983447E-2</v>
      </c>
      <c r="N27" s="394">
        <f t="shared" si="6"/>
        <v>-6.3420601244711494E-2</v>
      </c>
      <c r="O27" s="395">
        <f t="shared" si="6"/>
        <v>-0.36910705516451131</v>
      </c>
      <c r="P27" s="386">
        <f t="shared" si="6"/>
        <v>-0.1783689872283063</v>
      </c>
      <c r="R27" s="401">
        <v>1654.4919999999997</v>
      </c>
      <c r="S27" s="369">
        <v>1156.127</v>
      </c>
      <c r="T27" s="374">
        <v>2810.6189999999997</v>
      </c>
      <c r="U27" s="19">
        <v>1492.9929999999999</v>
      </c>
      <c r="V27" s="119">
        <v>693.95800000000008</v>
      </c>
      <c r="W27" s="375">
        <v>2186.951</v>
      </c>
      <c r="X27" s="345">
        <f t="shared" si="10"/>
        <v>1.4829615587346717E-2</v>
      </c>
      <c r="Y27" s="323">
        <f t="shared" si="11"/>
        <v>7.0009293257762926E-3</v>
      </c>
      <c r="Z27" s="399">
        <f t="shared" si="12"/>
        <v>1.0157426212476733E-2</v>
      </c>
      <c r="AA27" s="323">
        <f t="shared" si="13"/>
        <v>1.422494987682498E-2</v>
      </c>
      <c r="AB27" s="323">
        <f t="shared" si="14"/>
        <v>4.4723558394331453E-3</v>
      </c>
      <c r="AC27" s="399">
        <f t="shared" si="15"/>
        <v>8.4074037586926772E-3</v>
      </c>
      <c r="AE27" s="394">
        <f t="shared" si="7"/>
        <v>-9.7612439346941429E-2</v>
      </c>
      <c r="AF27" s="395">
        <f t="shared" si="7"/>
        <v>-0.39975625515189933</v>
      </c>
      <c r="AG27" s="386">
        <f t="shared" si="7"/>
        <v>-0.22189702695384886</v>
      </c>
      <c r="AI27" s="27">
        <f t="shared" si="17"/>
        <v>2.0401873849344776</v>
      </c>
      <c r="AJ27" s="28">
        <f t="shared" si="17"/>
        <v>2.3656224422982488</v>
      </c>
      <c r="AK27" s="402">
        <f t="shared" si="17"/>
        <v>2.1625619098987356</v>
      </c>
      <c r="AL27" s="28">
        <f t="shared" si="17"/>
        <v>1.9657059721929637</v>
      </c>
      <c r="AM27" s="28">
        <f t="shared" si="17"/>
        <v>2.2506989264748807</v>
      </c>
      <c r="AN27" s="402">
        <f t="shared" si="17"/>
        <v>2.0479945685255423</v>
      </c>
      <c r="AO27" s="384">
        <f t="shared" si="16"/>
        <v>-3.6507143065148358E-2</v>
      </c>
      <c r="AP27" s="385">
        <f t="shared" si="16"/>
        <v>-4.8580666875867845E-2</v>
      </c>
      <c r="AQ27" s="386">
        <f t="shared" si="16"/>
        <v>-5.2977600709964462E-2</v>
      </c>
    </row>
    <row r="28" spans="1:43" ht="20.100000000000001" customHeight="1">
      <c r="A28" s="8" t="s">
        <v>186</v>
      </c>
      <c r="B28" s="19">
        <v>2498.0700000000006</v>
      </c>
      <c r="C28" s="371">
        <v>4866.829999999999</v>
      </c>
      <c r="D28" s="375">
        <v>7364.9</v>
      </c>
      <c r="E28" s="19">
        <v>1353.0499999999997</v>
      </c>
      <c r="F28" s="369">
        <v>5078.5999999999985</v>
      </c>
      <c r="G28" s="377">
        <v>6431.6499999999978</v>
      </c>
      <c r="H28" s="345">
        <f t="shared" si="0"/>
        <v>6.0141989380108271E-3</v>
      </c>
      <c r="I28" s="323">
        <f t="shared" si="1"/>
        <v>9.1196508695067287E-3</v>
      </c>
      <c r="J28" s="399">
        <f t="shared" si="2"/>
        <v>7.7604818716686067E-3</v>
      </c>
      <c r="K28" s="323">
        <f t="shared" si="3"/>
        <v>3.5137884872546515E-3</v>
      </c>
      <c r="L28" s="323">
        <f t="shared" si="4"/>
        <v>9.860170067644853E-3</v>
      </c>
      <c r="M28" s="399">
        <f t="shared" si="5"/>
        <v>7.1452391775675486E-3</v>
      </c>
      <c r="N28" s="394">
        <f t="shared" si="6"/>
        <v>-0.45836185535233226</v>
      </c>
      <c r="O28" s="395">
        <f t="shared" si="6"/>
        <v>4.3512923196413179E-2</v>
      </c>
      <c r="P28" s="386">
        <f t="shared" si="6"/>
        <v>-0.12671590924520384</v>
      </c>
      <c r="R28" s="401">
        <v>708.44599999999991</v>
      </c>
      <c r="S28" s="369">
        <v>1577.231</v>
      </c>
      <c r="T28" s="374">
        <v>2285.6769999999997</v>
      </c>
      <c r="U28" s="19">
        <v>510.06299999999993</v>
      </c>
      <c r="V28" s="119">
        <v>1550.5410000000002</v>
      </c>
      <c r="W28" s="375">
        <v>2060.6040000000003</v>
      </c>
      <c r="X28" s="345">
        <f t="shared" si="10"/>
        <v>6.3499743996304802E-3</v>
      </c>
      <c r="Y28" s="323">
        <f t="shared" si="11"/>
        <v>9.5509254272441255E-3</v>
      </c>
      <c r="Z28" s="399">
        <f t="shared" si="12"/>
        <v>8.2603139995336191E-3</v>
      </c>
      <c r="AA28" s="323">
        <f t="shared" si="13"/>
        <v>4.8597820679822205E-3</v>
      </c>
      <c r="AB28" s="323">
        <f t="shared" si="14"/>
        <v>9.9927821217285599E-3</v>
      </c>
      <c r="AC28" s="399">
        <f t="shared" si="15"/>
        <v>7.9216817453967494E-3</v>
      </c>
      <c r="AE28" s="394">
        <f t="shared" si="7"/>
        <v>-0.28002557710820586</v>
      </c>
      <c r="AF28" s="395">
        <f t="shared" si="7"/>
        <v>-1.692206151159838E-2</v>
      </c>
      <c r="AG28" s="386">
        <f t="shared" si="7"/>
        <v>-9.8471043808901884E-2</v>
      </c>
      <c r="AI28" s="27">
        <f t="shared" si="17"/>
        <v>2.8359733714427526</v>
      </c>
      <c r="AJ28" s="28">
        <f t="shared" si="17"/>
        <v>3.2407768506399446</v>
      </c>
      <c r="AK28" s="402">
        <f t="shared" si="17"/>
        <v>3.1034732311368787</v>
      </c>
      <c r="AL28" s="28">
        <f t="shared" si="17"/>
        <v>3.7697276523410079</v>
      </c>
      <c r="AM28" s="28">
        <f t="shared" si="17"/>
        <v>3.0530874650494244</v>
      </c>
      <c r="AN28" s="402">
        <f t="shared" si="17"/>
        <v>3.2038497119712686</v>
      </c>
      <c r="AO28" s="384">
        <f t="shared" si="16"/>
        <v>0.32925354317527455</v>
      </c>
      <c r="AP28" s="385">
        <f t="shared" si="16"/>
        <v>-5.7914936523154263E-2</v>
      </c>
      <c r="AQ28" s="386">
        <f t="shared" si="16"/>
        <v>3.2343272636387296E-2</v>
      </c>
    </row>
    <row r="29" spans="1:43" ht="20.100000000000001" customHeight="1">
      <c r="A29" s="8" t="s">
        <v>188</v>
      </c>
      <c r="B29" s="19">
        <v>2228.38</v>
      </c>
      <c r="C29" s="371">
        <v>4206.9800000000005</v>
      </c>
      <c r="D29" s="375">
        <v>6435.3600000000006</v>
      </c>
      <c r="E29" s="19">
        <v>2484.89</v>
      </c>
      <c r="F29" s="369">
        <v>3609.18</v>
      </c>
      <c r="G29" s="377">
        <v>6094.07</v>
      </c>
      <c r="H29" s="345">
        <f t="shared" si="0"/>
        <v>5.3649099622847096E-3</v>
      </c>
      <c r="I29" s="323">
        <f t="shared" si="1"/>
        <v>7.8831988820232939E-3</v>
      </c>
      <c r="J29" s="399">
        <f t="shared" si="2"/>
        <v>6.7810146258145115E-3</v>
      </c>
      <c r="K29" s="323">
        <f t="shared" si="3"/>
        <v>6.4531080699857446E-3</v>
      </c>
      <c r="L29" s="323">
        <f t="shared" si="4"/>
        <v>7.0072714143154533E-3</v>
      </c>
      <c r="M29" s="399">
        <f t="shared" si="5"/>
        <v>6.7702048020086732E-3</v>
      </c>
      <c r="N29" s="394">
        <f t="shared" si="6"/>
        <v>0.11511052872490318</v>
      </c>
      <c r="O29" s="395">
        <f t="shared" si="6"/>
        <v>-0.142097181350993</v>
      </c>
      <c r="P29" s="386">
        <f t="shared" si="6"/>
        <v>-5.3033552124512204E-2</v>
      </c>
      <c r="R29" s="401">
        <v>689.84999999999991</v>
      </c>
      <c r="S29" s="369">
        <v>1234.7050000000002</v>
      </c>
      <c r="T29" s="374">
        <v>1924.5550000000001</v>
      </c>
      <c r="U29" s="19">
        <v>830.8309999999999</v>
      </c>
      <c r="V29" s="119">
        <v>1080.9939999999999</v>
      </c>
      <c r="W29" s="375">
        <v>1911.8249999999998</v>
      </c>
      <c r="X29" s="345">
        <f t="shared" si="10"/>
        <v>6.1832939131353506E-3</v>
      </c>
      <c r="Y29" s="323">
        <f t="shared" si="11"/>
        <v>7.4767585595549788E-3</v>
      </c>
      <c r="Z29" s="399">
        <f t="shared" si="12"/>
        <v>6.9552384739280425E-3</v>
      </c>
      <c r="AA29" s="323">
        <f t="shared" si="13"/>
        <v>7.9159978185513093E-3</v>
      </c>
      <c r="AB29" s="323">
        <f t="shared" si="14"/>
        <v>6.9666893793171808E-3</v>
      </c>
      <c r="AC29" s="399">
        <f t="shared" si="15"/>
        <v>7.3497232864214264E-3</v>
      </c>
      <c r="AE29" s="394">
        <f t="shared" si="7"/>
        <v>0.2043647169674567</v>
      </c>
      <c r="AF29" s="395">
        <f t="shared" si="7"/>
        <v>-0.12449208515394383</v>
      </c>
      <c r="AG29" s="386">
        <f t="shared" si="7"/>
        <v>-6.6145160829387808E-3</v>
      </c>
      <c r="AI29" s="27">
        <f t="shared" si="17"/>
        <v>3.0957466859332783</v>
      </c>
      <c r="AJ29" s="28">
        <f t="shared" si="17"/>
        <v>2.9348962914014329</v>
      </c>
      <c r="AK29" s="402">
        <f t="shared" si="17"/>
        <v>2.990594154794759</v>
      </c>
      <c r="AL29" s="28">
        <f t="shared" si="17"/>
        <v>3.343532309277272</v>
      </c>
      <c r="AM29" s="28">
        <f t="shared" si="17"/>
        <v>2.9951235460686361</v>
      </c>
      <c r="AN29" s="402">
        <f t="shared" si="17"/>
        <v>3.1371891035055386</v>
      </c>
      <c r="AO29" s="384">
        <f t="shared" si="16"/>
        <v>8.0040664977500717E-2</v>
      </c>
      <c r="AP29" s="385">
        <f t="shared" si="16"/>
        <v>2.0521084456597345E-2</v>
      </c>
      <c r="AQ29" s="386">
        <f t="shared" si="16"/>
        <v>4.9018670245090559E-2</v>
      </c>
    </row>
    <row r="30" spans="1:43" ht="20.100000000000001" customHeight="1">
      <c r="A30" s="8" t="s">
        <v>206</v>
      </c>
      <c r="B30" s="19">
        <v>5990.7899999999991</v>
      </c>
      <c r="C30" s="371">
        <v>4047.6900000000005</v>
      </c>
      <c r="D30" s="375">
        <v>10038.48</v>
      </c>
      <c r="E30" s="19">
        <v>5048.9400000000005</v>
      </c>
      <c r="F30" s="369">
        <v>1762.69</v>
      </c>
      <c r="G30" s="377">
        <v>6811.630000000001</v>
      </c>
      <c r="H30" s="345">
        <f t="shared" si="0"/>
        <v>1.4423055741370684E-2</v>
      </c>
      <c r="I30" s="323">
        <f t="shared" si="1"/>
        <v>7.584715231062869E-3</v>
      </c>
      <c r="J30" s="399">
        <f t="shared" si="2"/>
        <v>1.0577664606322947E-2</v>
      </c>
      <c r="K30" s="323">
        <f t="shared" si="3"/>
        <v>1.3111789841350656E-2</v>
      </c>
      <c r="L30" s="323">
        <f t="shared" si="4"/>
        <v>3.422286294753852E-3</v>
      </c>
      <c r="M30" s="399">
        <f t="shared" si="5"/>
        <v>7.5673778173710425E-3</v>
      </c>
      <c r="N30" s="394">
        <f t="shared" si="6"/>
        <v>-0.15721632706204</v>
      </c>
      <c r="O30" s="395">
        <f t="shared" si="6"/>
        <v>-0.56451951606965955</v>
      </c>
      <c r="P30" s="386">
        <f t="shared" si="6"/>
        <v>-0.32144806783497087</v>
      </c>
      <c r="R30" s="401">
        <v>1371.5549999999998</v>
      </c>
      <c r="S30" s="369">
        <v>1044.4270000000001</v>
      </c>
      <c r="T30" s="374">
        <v>2415.982</v>
      </c>
      <c r="U30" s="19">
        <v>1142.6359999999997</v>
      </c>
      <c r="V30" s="119">
        <v>470.4319999999999</v>
      </c>
      <c r="W30" s="375">
        <v>1613.0679999999998</v>
      </c>
      <c r="X30" s="345">
        <f t="shared" si="10"/>
        <v>1.229358220342155E-2</v>
      </c>
      <c r="Y30" s="323">
        <f t="shared" si="11"/>
        <v>6.3245297557556887E-3</v>
      </c>
      <c r="Z30" s="399">
        <f t="shared" si="12"/>
        <v>8.7312292757118493E-3</v>
      </c>
      <c r="AA30" s="323">
        <f t="shared" si="13"/>
        <v>1.0886815830654119E-2</v>
      </c>
      <c r="AB30" s="323">
        <f t="shared" si="14"/>
        <v>3.0317963079267225E-3</v>
      </c>
      <c r="AC30" s="399">
        <f t="shared" si="15"/>
        <v>6.2011969935434662E-3</v>
      </c>
      <c r="AE30" s="394">
        <f t="shared" si="7"/>
        <v>-0.16690471763800951</v>
      </c>
      <c r="AF30" s="395">
        <f t="shared" si="7"/>
        <v>-0.54957885998734246</v>
      </c>
      <c r="AG30" s="386">
        <f t="shared" si="7"/>
        <v>-0.33233442964392956</v>
      </c>
      <c r="AI30" s="27">
        <f t="shared" si="17"/>
        <v>2.2894392893090894</v>
      </c>
      <c r="AJ30" s="28">
        <f t="shared" si="17"/>
        <v>2.5803038276152575</v>
      </c>
      <c r="AK30" s="402">
        <f t="shared" si="17"/>
        <v>2.4067209378312255</v>
      </c>
      <c r="AL30" s="28">
        <f t="shared" si="17"/>
        <v>2.2631205758040291</v>
      </c>
      <c r="AM30" s="28">
        <f t="shared" si="17"/>
        <v>2.668830026833986</v>
      </c>
      <c r="AN30" s="402">
        <f t="shared" si="17"/>
        <v>2.3681086612161839</v>
      </c>
      <c r="AO30" s="384">
        <f t="shared" si="16"/>
        <v>-1.1495702737329503E-2</v>
      </c>
      <c r="AP30" s="385">
        <f t="shared" si="16"/>
        <v>3.4308440064806364E-2</v>
      </c>
      <c r="AQ30" s="386">
        <f t="shared" si="16"/>
        <v>-1.6043520463089669E-2</v>
      </c>
    </row>
    <row r="31" spans="1:43" ht="20.100000000000001" customHeight="1">
      <c r="A31" s="8" t="s">
        <v>187</v>
      </c>
      <c r="B31" s="19">
        <v>1103.44</v>
      </c>
      <c r="C31" s="371">
        <v>4186.7800000000007</v>
      </c>
      <c r="D31" s="375">
        <v>5290.2200000000012</v>
      </c>
      <c r="E31" s="19">
        <v>1375.6899999999996</v>
      </c>
      <c r="F31" s="369">
        <v>2674.0899999999997</v>
      </c>
      <c r="G31" s="377">
        <v>4049.7799999999993</v>
      </c>
      <c r="H31" s="345">
        <f t="shared" si="0"/>
        <v>2.6565739455494302E-3</v>
      </c>
      <c r="I31" s="323">
        <f t="shared" si="1"/>
        <v>7.8453473549381005E-3</v>
      </c>
      <c r="J31" s="399">
        <f t="shared" si="2"/>
        <v>5.574367120685781E-3</v>
      </c>
      <c r="K31" s="323">
        <f t="shared" si="3"/>
        <v>3.572583189114483E-3</v>
      </c>
      <c r="L31" s="323">
        <f t="shared" si="4"/>
        <v>5.1917816280448214E-3</v>
      </c>
      <c r="M31" s="399">
        <f t="shared" si="5"/>
        <v>4.4991015861450033E-3</v>
      </c>
      <c r="N31" s="394">
        <f t="shared" si="6"/>
        <v>0.2467284129630968</v>
      </c>
      <c r="O31" s="395">
        <f t="shared" si="6"/>
        <v>-0.36130152527718218</v>
      </c>
      <c r="P31" s="386">
        <f t="shared" si="6"/>
        <v>-0.23447796121900444</v>
      </c>
      <c r="R31" s="401">
        <v>306.33300000000003</v>
      </c>
      <c r="S31" s="369">
        <v>2002.5440000000001</v>
      </c>
      <c r="T31" s="374">
        <v>2308.877</v>
      </c>
      <c r="U31" s="19">
        <v>340.00500000000005</v>
      </c>
      <c r="V31" s="119">
        <v>1157.8200000000004</v>
      </c>
      <c r="W31" s="375">
        <v>1497.8250000000005</v>
      </c>
      <c r="X31" s="345">
        <f t="shared" si="10"/>
        <v>2.7457374418967772E-3</v>
      </c>
      <c r="Y31" s="323">
        <f t="shared" si="11"/>
        <v>1.2126409136502618E-2</v>
      </c>
      <c r="Z31" s="399">
        <f t="shared" si="12"/>
        <v>8.3441575543268739E-3</v>
      </c>
      <c r="AA31" s="323">
        <f t="shared" si="13"/>
        <v>3.2395021831112926E-3</v>
      </c>
      <c r="AB31" s="323">
        <f t="shared" si="14"/>
        <v>7.4618104237035741E-3</v>
      </c>
      <c r="AC31" s="399">
        <f t="shared" si="15"/>
        <v>5.7581626359547436E-3</v>
      </c>
      <c r="AE31" s="394">
        <f t="shared" si="7"/>
        <v>0.10991959730097646</v>
      </c>
      <c r="AF31" s="395">
        <f t="shared" si="7"/>
        <v>-0.42182543804280936</v>
      </c>
      <c r="AG31" s="386">
        <f t="shared" si="7"/>
        <v>-0.35127553351694329</v>
      </c>
      <c r="AI31" s="27">
        <f t="shared" si="17"/>
        <v>2.7761636337272533</v>
      </c>
      <c r="AJ31" s="28">
        <f t="shared" si="17"/>
        <v>4.7830170202398978</v>
      </c>
      <c r="AK31" s="402">
        <f t="shared" si="17"/>
        <v>4.3644252980027289</v>
      </c>
      <c r="AL31" s="28">
        <f t="shared" si="17"/>
        <v>2.4715233809942658</v>
      </c>
      <c r="AM31" s="28">
        <f t="shared" si="17"/>
        <v>4.3297719972027888</v>
      </c>
      <c r="AN31" s="402">
        <f t="shared" si="17"/>
        <v>3.6985342413661999</v>
      </c>
      <c r="AO31" s="384">
        <f t="shared" si="16"/>
        <v>-0.10973425666698908</v>
      </c>
      <c r="AP31" s="385">
        <f t="shared" si="16"/>
        <v>-9.4761323474106304E-2</v>
      </c>
      <c r="AQ31" s="386">
        <f t="shared" si="16"/>
        <v>-0.15257244910143325</v>
      </c>
    </row>
    <row r="32" spans="1:43" ht="20.100000000000001" customHeight="1" thickBot="1">
      <c r="A32" s="8" t="s">
        <v>17</v>
      </c>
      <c r="B32" s="19">
        <f>B33-SUM(B7:B31)</f>
        <v>24186.660000000033</v>
      </c>
      <c r="C32" s="371">
        <f t="shared" ref="C32:G32" si="18">C33-SUM(C7:C31)</f>
        <v>40443.279999999795</v>
      </c>
      <c r="D32" s="376">
        <f t="shared" si="18"/>
        <v>64629.94000000041</v>
      </c>
      <c r="E32" s="21">
        <f t="shared" si="18"/>
        <v>23948.459999999905</v>
      </c>
      <c r="F32" s="119">
        <f t="shared" si="18"/>
        <v>37482.939999999769</v>
      </c>
      <c r="G32" s="375">
        <f t="shared" si="18"/>
        <v>61431.399999999208</v>
      </c>
      <c r="H32" s="345">
        <f t="shared" si="0"/>
        <v>5.8230307751996183E-2</v>
      </c>
      <c r="I32" s="323">
        <f t="shared" si="1"/>
        <v>7.5784153877925114E-2</v>
      </c>
      <c r="J32" s="400">
        <f t="shared" si="2"/>
        <v>6.8101328970798375E-2</v>
      </c>
      <c r="K32" s="323">
        <f t="shared" si="3"/>
        <v>6.2192692831364853E-2</v>
      </c>
      <c r="L32" s="323">
        <f t="shared" si="4"/>
        <v>7.2773631125768096E-2</v>
      </c>
      <c r="M32" s="399">
        <f t="shared" si="5"/>
        <v>6.8247191002746982E-2</v>
      </c>
      <c r="N32" s="396">
        <f t="shared" si="6"/>
        <v>-9.8484040376028668E-3</v>
      </c>
      <c r="O32" s="397">
        <f t="shared" si="6"/>
        <v>-7.3197327219751723E-2</v>
      </c>
      <c r="P32" s="388">
        <f t="shared" si="6"/>
        <v>-4.9490066059185281E-2</v>
      </c>
      <c r="R32" s="19">
        <f t="shared" ref="R32:W32" si="19">R33-SUM(R7:R31)</f>
        <v>6799.3740000000544</v>
      </c>
      <c r="S32" s="119">
        <f t="shared" si="19"/>
        <v>12173.367000000057</v>
      </c>
      <c r="T32" s="375">
        <f t="shared" si="19"/>
        <v>18972.740999999951</v>
      </c>
      <c r="U32" s="119">
        <f t="shared" si="19"/>
        <v>6961.5049999999756</v>
      </c>
      <c r="V32" s="123">
        <f t="shared" si="19"/>
        <v>12439.184000000067</v>
      </c>
      <c r="W32" s="376">
        <f t="shared" si="19"/>
        <v>19400.689000000071</v>
      </c>
      <c r="X32" s="345">
        <f t="shared" si="10"/>
        <v>6.0944448600900349E-2</v>
      </c>
      <c r="Y32" s="323">
        <f t="shared" si="11"/>
        <v>7.3715847846938756E-2</v>
      </c>
      <c r="Z32" s="399">
        <f t="shared" si="12"/>
        <v>6.8566467655677102E-2</v>
      </c>
      <c r="AA32" s="323">
        <f t="shared" si="13"/>
        <v>6.6327879428949854E-2</v>
      </c>
      <c r="AB32" s="323">
        <f t="shared" si="14"/>
        <v>8.0166893673945167E-2</v>
      </c>
      <c r="AC32" s="399">
        <f t="shared" si="15"/>
        <v>7.4583027063627974E-2</v>
      </c>
      <c r="AE32" s="396">
        <f t="shared" si="7"/>
        <v>2.3844989259293559E-2</v>
      </c>
      <c r="AF32" s="397">
        <f t="shared" si="7"/>
        <v>2.1835947277364494E-2</v>
      </c>
      <c r="AG32" s="388">
        <f t="shared" si="7"/>
        <v>2.2555939597769321E-2</v>
      </c>
      <c r="AI32" s="27">
        <f t="shared" si="17"/>
        <v>2.8112083272349491</v>
      </c>
      <c r="AJ32" s="28">
        <f t="shared" si="17"/>
        <v>3.0099850951752973</v>
      </c>
      <c r="AK32" s="402">
        <f t="shared" si="17"/>
        <v>2.9355962577096362</v>
      </c>
      <c r="AL32" s="28">
        <f t="shared" si="17"/>
        <v>2.9068695857687734</v>
      </c>
      <c r="AM32" s="28">
        <f t="shared" si="17"/>
        <v>3.3186254866881155</v>
      </c>
      <c r="AN32" s="402">
        <f t="shared" si="17"/>
        <v>3.1581062778970237</v>
      </c>
      <c r="AO32" s="387">
        <f t="shared" si="16"/>
        <v>3.4028519909769524E-2</v>
      </c>
      <c r="AP32" s="385">
        <f t="shared" si="16"/>
        <v>0.10253884379943862</v>
      </c>
      <c r="AQ32" s="386">
        <f t="shared" si="16"/>
        <v>7.57972148257849E-2</v>
      </c>
    </row>
    <row r="33" spans="1:43" ht="25.5" customHeight="1" thickBot="1">
      <c r="A33" s="12" t="s">
        <v>18</v>
      </c>
      <c r="B33" s="17">
        <v>415362.0500000001</v>
      </c>
      <c r="C33" s="372">
        <v>533664.06999999995</v>
      </c>
      <c r="D33" s="18">
        <v>949026.12000000046</v>
      </c>
      <c r="E33" s="17">
        <v>385068.7099999999</v>
      </c>
      <c r="F33" s="373">
        <v>515062.10999999975</v>
      </c>
      <c r="G33" s="378">
        <v>900130.81999999925</v>
      </c>
      <c r="H33" s="334">
        <f>SUM(H7:H32)</f>
        <v>0.99999999999999944</v>
      </c>
      <c r="I33" s="338">
        <f t="shared" ref="I33:M33" si="20">SUM(I7:I32)</f>
        <v>0.99999999999999989</v>
      </c>
      <c r="J33" s="335">
        <f t="shared" si="20"/>
        <v>0.99999999999999989</v>
      </c>
      <c r="K33" s="338">
        <f t="shared" si="20"/>
        <v>0.99999999999999989</v>
      </c>
      <c r="L33" s="338">
        <f t="shared" si="20"/>
        <v>0.99999999999999989</v>
      </c>
      <c r="M33" s="335">
        <f t="shared" si="20"/>
        <v>0.99999999999999989</v>
      </c>
      <c r="N33" s="389">
        <f t="shared" si="6"/>
        <v>-7.2932373094749967E-2</v>
      </c>
      <c r="O33" s="390">
        <f t="shared" si="6"/>
        <v>-3.4857059048401362E-2</v>
      </c>
      <c r="P33" s="391">
        <f t="shared" si="6"/>
        <v>-5.152155348474622E-2</v>
      </c>
      <c r="R33" s="17">
        <v>111566.74900000007</v>
      </c>
      <c r="S33" s="372">
        <v>165139.076</v>
      </c>
      <c r="T33" s="18">
        <v>276705.82500000001</v>
      </c>
      <c r="U33" s="17">
        <v>104955.94100000001</v>
      </c>
      <c r="V33" s="373">
        <v>155166.09700000007</v>
      </c>
      <c r="W33" s="378">
        <v>260122.03800000009</v>
      </c>
      <c r="X33" s="334">
        <f t="shared" ref="X33:AC33" si="21">SUM(X7:X32)</f>
        <v>1</v>
      </c>
      <c r="Y33" s="338">
        <f t="shared" si="21"/>
        <v>1.0000000000000002</v>
      </c>
      <c r="Z33" s="335">
        <f t="shared" si="21"/>
        <v>0.99999999999999967</v>
      </c>
      <c r="AA33" s="338">
        <f t="shared" si="21"/>
        <v>0.99999999999999978</v>
      </c>
      <c r="AB33" s="338">
        <f t="shared" si="21"/>
        <v>1.0000000000000002</v>
      </c>
      <c r="AC33" s="335">
        <f t="shared" si="21"/>
        <v>1</v>
      </c>
      <c r="AE33" s="389">
        <f t="shared" si="7"/>
        <v>-5.925428552193502E-2</v>
      </c>
      <c r="AF33" s="390">
        <f t="shared" si="7"/>
        <v>-6.0391393978733013E-2</v>
      </c>
      <c r="AG33" s="391">
        <f t="shared" si="7"/>
        <v>-5.99329161212993E-2</v>
      </c>
      <c r="AI33" s="403">
        <f t="shared" si="17"/>
        <v>2.6860120947496298</v>
      </c>
      <c r="AJ33" s="404">
        <f t="shared" si="17"/>
        <v>3.0944387168504717</v>
      </c>
      <c r="AK33" s="405">
        <f t="shared" si="17"/>
        <v>2.9156818676392158</v>
      </c>
      <c r="AL33" s="404">
        <f t="shared" si="17"/>
        <v>2.7256418990782199</v>
      </c>
      <c r="AM33" s="404">
        <f t="shared" si="17"/>
        <v>3.0125706004660318</v>
      </c>
      <c r="AN33" s="405">
        <f t="shared" si="17"/>
        <v>2.8898248145752889</v>
      </c>
      <c r="AO33" s="389">
        <f t="shared" si="16"/>
        <v>1.4754142174584694E-2</v>
      </c>
      <c r="AP33" s="390">
        <f t="shared" si="16"/>
        <v>-2.6456531822276808E-2</v>
      </c>
      <c r="AQ33" s="391">
        <f t="shared" si="16"/>
        <v>-8.8682696664924201E-3</v>
      </c>
    </row>
    <row r="36" spans="1:43" ht="15.75" thickBot="1"/>
    <row r="37" spans="1:43">
      <c r="A37" s="492" t="s">
        <v>2</v>
      </c>
      <c r="B37" s="457" t="s">
        <v>132</v>
      </c>
      <c r="C37" s="511"/>
      <c r="D37" s="511"/>
      <c r="E37" s="511"/>
      <c r="F37" s="511"/>
      <c r="G37" s="522"/>
      <c r="H37" s="511" t="s">
        <v>134</v>
      </c>
      <c r="I37" s="511"/>
      <c r="J37" s="511"/>
      <c r="K37" s="511"/>
      <c r="L37" s="511"/>
      <c r="M37" s="522"/>
      <c r="N37" s="526" t="s">
        <v>152</v>
      </c>
      <c r="O37" s="517"/>
      <c r="P37" s="527"/>
      <c r="R37" s="512" t="s">
        <v>133</v>
      </c>
      <c r="S37" s="511"/>
      <c r="T37" s="511"/>
      <c r="U37" s="511"/>
      <c r="V37" s="511"/>
      <c r="W37" s="522"/>
      <c r="X37" s="511" t="s">
        <v>135</v>
      </c>
      <c r="Y37" s="511"/>
      <c r="Z37" s="511"/>
      <c r="AA37" s="511"/>
      <c r="AB37" s="511"/>
      <c r="AC37" s="458"/>
      <c r="AE37" s="517" t="s">
        <v>152</v>
      </c>
      <c r="AF37" s="517"/>
      <c r="AG37" s="517"/>
      <c r="AI37" s="475" t="s">
        <v>138</v>
      </c>
      <c r="AJ37" s="480"/>
      <c r="AK37" s="480"/>
      <c r="AL37" s="480"/>
      <c r="AM37" s="480"/>
      <c r="AN37" s="476"/>
      <c r="AO37" s="517" t="s">
        <v>152</v>
      </c>
      <c r="AP37" s="517"/>
      <c r="AQ37" s="517"/>
    </row>
    <row r="38" spans="1:43" ht="15" customHeight="1">
      <c r="A38" s="493"/>
      <c r="B38" s="523" t="str">
        <f>B5</f>
        <v>jan-jul 2025</v>
      </c>
      <c r="C38" s="498"/>
      <c r="D38" s="499"/>
      <c r="E38" s="524" t="str">
        <f>E5</f>
        <v>jan-jul 26</v>
      </c>
      <c r="F38" s="514"/>
      <c r="G38" s="525"/>
      <c r="H38" s="533" t="str">
        <f>B38</f>
        <v>jan-jul 2025</v>
      </c>
      <c r="I38" s="498"/>
      <c r="J38" s="499"/>
      <c r="K38" s="523" t="str">
        <f>E38</f>
        <v>jan-jul 26</v>
      </c>
      <c r="L38" s="498"/>
      <c r="M38" s="499"/>
      <c r="N38" s="500" t="s">
        <v>136</v>
      </c>
      <c r="O38" s="498"/>
      <c r="P38" s="501"/>
      <c r="R38" s="521" t="str">
        <f>H38</f>
        <v>jan-jul 2025</v>
      </c>
      <c r="S38" s="498"/>
      <c r="T38" s="499"/>
      <c r="U38" s="538" t="str">
        <f>K38</f>
        <v>jan-jul 26</v>
      </c>
      <c r="V38" s="514"/>
      <c r="W38" s="525"/>
      <c r="X38" s="533" t="str">
        <f>R38</f>
        <v>jan-jul 2025</v>
      </c>
      <c r="Y38" s="498"/>
      <c r="Z38" s="499"/>
      <c r="AA38" s="523" t="str">
        <f>U38</f>
        <v>jan-jul 26</v>
      </c>
      <c r="AB38" s="498"/>
      <c r="AC38" s="501"/>
      <c r="AE38" s="497" t="s">
        <v>137</v>
      </c>
      <c r="AF38" s="498"/>
      <c r="AG38" s="501"/>
      <c r="AI38" s="542" t="str">
        <f>X38</f>
        <v>jan-jul 2025</v>
      </c>
      <c r="AJ38" s="529"/>
      <c r="AK38" s="540"/>
      <c r="AL38" s="529" t="str">
        <f>AA38</f>
        <v>jan-jul 26</v>
      </c>
      <c r="AM38" s="529"/>
      <c r="AN38" s="540"/>
      <c r="AO38" s="498" t="s">
        <v>138</v>
      </c>
      <c r="AP38" s="498"/>
      <c r="AQ38" s="501"/>
    </row>
    <row r="39" spans="1:43" ht="18.75" customHeight="1" thickBot="1">
      <c r="A39" s="494"/>
      <c r="B39" s="99" t="s">
        <v>29</v>
      </c>
      <c r="C39" s="135" t="s">
        <v>30</v>
      </c>
      <c r="D39" s="263" t="s">
        <v>12</v>
      </c>
      <c r="E39" s="159" t="s">
        <v>29</v>
      </c>
      <c r="F39" s="353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2" t="s">
        <v>29</v>
      </c>
      <c r="V39" s="353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7" t="s">
        <v>29</v>
      </c>
      <c r="AJ39" s="135" t="s">
        <v>30</v>
      </c>
      <c r="AK39" s="263" t="s">
        <v>12</v>
      </c>
      <c r="AL39" s="408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173</v>
      </c>
      <c r="B40" s="39">
        <v>46849.539999999994</v>
      </c>
      <c r="C40" s="370">
        <v>32471.61</v>
      </c>
      <c r="D40" s="375">
        <v>79321.149999999994</v>
      </c>
      <c r="E40" s="39">
        <v>46374.739999999991</v>
      </c>
      <c r="F40" s="379">
        <v>29958.189999999995</v>
      </c>
      <c r="G40" s="377">
        <v>76332.929999999993</v>
      </c>
      <c r="H40" s="345">
        <f>B40/$B$63</f>
        <v>0.28056926475757915</v>
      </c>
      <c r="I40" s="323">
        <f>C40/$C$63</f>
        <v>0.16575936588419735</v>
      </c>
      <c r="J40" s="398">
        <f>D40/$D$63</f>
        <v>0.21859000577552057</v>
      </c>
      <c r="K40" s="323">
        <f>E40/$E$63</f>
        <v>0.30628695897118713</v>
      </c>
      <c r="L40" s="323">
        <f>F40/$F$63</f>
        <v>0.17353570116134609</v>
      </c>
      <c r="M40" s="399">
        <f>G40/$G$63</f>
        <v>0.23556375637217472</v>
      </c>
      <c r="N40" s="392">
        <f t="shared" ref="N40:P63" si="22">(E40-B40)/B40</f>
        <v>-1.0134571225245819E-2</v>
      </c>
      <c r="O40" s="393">
        <f t="shared" si="22"/>
        <v>-7.7403615034795176E-2</v>
      </c>
      <c r="P40" s="382">
        <f t="shared" si="22"/>
        <v>-3.7672424063443372E-2</v>
      </c>
      <c r="R40" s="401">
        <v>10781.332</v>
      </c>
      <c r="S40" s="369">
        <v>8221.8970000000008</v>
      </c>
      <c r="T40" s="374">
        <v>19003.228999999999</v>
      </c>
      <c r="U40" s="39">
        <v>10168.519</v>
      </c>
      <c r="V40" s="112">
        <v>7344.3049999999994</v>
      </c>
      <c r="W40" s="380">
        <v>17512.824000000001</v>
      </c>
      <c r="X40" s="345">
        <f>R40/$R$63</f>
        <v>0.27017032786180711</v>
      </c>
      <c r="Y40" s="323">
        <f>S40/$S$63</f>
        <v>0.15898317634498704</v>
      </c>
      <c r="Z40" s="398">
        <f>T40/$T$63</f>
        <v>0.20741082623442142</v>
      </c>
      <c r="AA40" s="323">
        <f>U40/$U$63</f>
        <v>0.27782010650993977</v>
      </c>
      <c r="AB40" s="323">
        <f>V40/$V$63</f>
        <v>0.16503540305065967</v>
      </c>
      <c r="AC40" s="399">
        <f>W40/$W$63</f>
        <v>0.21593450124004832</v>
      </c>
      <c r="AE40" s="392">
        <f t="shared" ref="AE40:AG63" si="23">(U40-R40)/R40</f>
        <v>-5.6840193771975495E-2</v>
      </c>
      <c r="AF40" s="393">
        <f t="shared" si="23"/>
        <v>-0.10673838409797658</v>
      </c>
      <c r="AG40" s="382">
        <f t="shared" si="23"/>
        <v>-7.8429039612162701E-2</v>
      </c>
      <c r="AI40" s="27">
        <f t="shared" ref="AI40:AN63" si="24">(R40/B40)*10</f>
        <v>2.3012674190611055</v>
      </c>
      <c r="AJ40" s="28">
        <f t="shared" si="24"/>
        <v>2.5320262838830598</v>
      </c>
      <c r="AK40" s="406">
        <f t="shared" si="24"/>
        <v>2.3957329161264052</v>
      </c>
      <c r="AL40" s="28">
        <f t="shared" si="24"/>
        <v>2.1926848538665666</v>
      </c>
      <c r="AM40" s="28">
        <f t="shared" si="24"/>
        <v>2.451518265956655</v>
      </c>
      <c r="AN40" s="402">
        <f t="shared" si="24"/>
        <v>2.294268541768278</v>
      </c>
      <c r="AO40" s="383">
        <f t="shared" ref="AO40:AQ51" si="25">(AL40-AI40)/AI40</f>
        <v>-4.7183810232206531E-2</v>
      </c>
      <c r="AP40" s="381">
        <f t="shared" si="25"/>
        <v>-3.1795885547814894E-2</v>
      </c>
      <c r="AQ40" s="382">
        <f t="shared" si="25"/>
        <v>-4.2352122674084274E-2</v>
      </c>
    </row>
    <row r="41" spans="1:43" ht="19.5" customHeight="1">
      <c r="A41" s="8" t="s">
        <v>172</v>
      </c>
      <c r="B41" s="19">
        <v>36136.74</v>
      </c>
      <c r="C41" s="371">
        <v>27894.560000000001</v>
      </c>
      <c r="D41" s="375">
        <v>64031.3</v>
      </c>
      <c r="E41" s="19">
        <v>30526.66</v>
      </c>
      <c r="F41" s="369">
        <v>23871.619999999995</v>
      </c>
      <c r="G41" s="377">
        <v>54398.28</v>
      </c>
      <c r="H41" s="345">
        <f t="shared" ref="H41:H62" si="26">B41/$B$63</f>
        <v>0.21641319365218531</v>
      </c>
      <c r="I41" s="323">
        <f t="shared" ref="I41:I62" si="27">C41/$C$63</f>
        <v>0.1423946819150235</v>
      </c>
      <c r="J41" s="399">
        <f t="shared" ref="J41:J62" si="28">D41/$D$63</f>
        <v>0.1764548577121498</v>
      </c>
      <c r="K41" s="323">
        <f t="shared" ref="K41:K62" si="29">E41/$E$63</f>
        <v>0.2016166097954917</v>
      </c>
      <c r="L41" s="323">
        <f t="shared" ref="L41:L62" si="30">F41/$F$63</f>
        <v>0.13827865817518389</v>
      </c>
      <c r="M41" s="399">
        <f t="shared" ref="M41:M62" si="31">G41/$G$63</f>
        <v>0.16787333038290742</v>
      </c>
      <c r="N41" s="394">
        <f t="shared" si="22"/>
        <v>-0.15524587995486031</v>
      </c>
      <c r="O41" s="395">
        <f t="shared" si="22"/>
        <v>-0.14421951807090722</v>
      </c>
      <c r="P41" s="386">
        <f t="shared" si="22"/>
        <v>-0.15044236178244083</v>
      </c>
      <c r="R41" s="401">
        <v>7766.2760000000017</v>
      </c>
      <c r="S41" s="369">
        <v>7660.58</v>
      </c>
      <c r="T41" s="374">
        <v>15426.856000000002</v>
      </c>
      <c r="U41" s="19">
        <v>6749.8290000000015</v>
      </c>
      <c r="V41" s="119">
        <v>7172.0070000000005</v>
      </c>
      <c r="W41" s="375">
        <v>13921.836000000003</v>
      </c>
      <c r="X41" s="345">
        <f t="shared" ref="X41:X62" si="32">R41/$R$63</f>
        <v>0.19461577968151658</v>
      </c>
      <c r="Y41" s="323">
        <f t="shared" ref="Y41:Y62" si="33">S41/$S$63</f>
        <v>0.14812923842817305</v>
      </c>
      <c r="Z41" s="399">
        <f t="shared" ref="Z41:Z62" si="34">T41/$T$63</f>
        <v>0.16837648744639355</v>
      </c>
      <c r="AA41" s="323">
        <f t="shared" ref="AA41:AA62" si="35">U41/$U$63</f>
        <v>0.18441606016607537</v>
      </c>
      <c r="AB41" s="323">
        <f t="shared" ref="AB41:AB62" si="36">V41/$V$63</f>
        <v>0.16116365890675194</v>
      </c>
      <c r="AC41" s="399">
        <f t="shared" ref="AC41:AC62" si="37">W41/$W$63</f>
        <v>0.1716573359616787</v>
      </c>
      <c r="AE41" s="394">
        <f t="shared" si="23"/>
        <v>-0.13087958759127283</v>
      </c>
      <c r="AF41" s="395">
        <f t="shared" si="23"/>
        <v>-6.3777546869819179E-2</v>
      </c>
      <c r="AG41" s="386">
        <f t="shared" si="23"/>
        <v>-9.7558439645770892E-2</v>
      </c>
      <c r="AI41" s="27">
        <f t="shared" si="24"/>
        <v>2.1491357549131442</v>
      </c>
      <c r="AJ41" s="28">
        <f t="shared" si="24"/>
        <v>2.7462630706489004</v>
      </c>
      <c r="AK41" s="402">
        <f t="shared" si="24"/>
        <v>2.4092679673847011</v>
      </c>
      <c r="AL41" s="28">
        <f t="shared" si="24"/>
        <v>2.2111259469591502</v>
      </c>
      <c r="AM41" s="28">
        <f t="shared" si="24"/>
        <v>3.0044073255187547</v>
      </c>
      <c r="AN41" s="402">
        <f t="shared" si="24"/>
        <v>2.5592419466203715</v>
      </c>
      <c r="AO41" s="384">
        <f t="shared" si="25"/>
        <v>2.8844242111876858E-2</v>
      </c>
      <c r="AP41" s="385">
        <f t="shared" si="25"/>
        <v>9.3998370960455255E-2</v>
      </c>
      <c r="AQ41" s="386">
        <f t="shared" si="25"/>
        <v>6.2248774841957337E-2</v>
      </c>
    </row>
    <row r="42" spans="1:43" ht="19.5" customHeight="1">
      <c r="A42" s="8" t="s">
        <v>177</v>
      </c>
      <c r="B42" s="19">
        <v>9344.5800000000017</v>
      </c>
      <c r="C42" s="371">
        <v>31541.500000000004</v>
      </c>
      <c r="D42" s="375">
        <v>40886.080000000002</v>
      </c>
      <c r="E42" s="19">
        <v>17329.13</v>
      </c>
      <c r="F42" s="369">
        <v>25206.34</v>
      </c>
      <c r="G42" s="377">
        <v>42535.47</v>
      </c>
      <c r="H42" s="345">
        <f t="shared" si="26"/>
        <v>5.5962170387764319E-2</v>
      </c>
      <c r="I42" s="323">
        <f t="shared" si="27"/>
        <v>0.16101138930396156</v>
      </c>
      <c r="J42" s="399">
        <f t="shared" si="28"/>
        <v>0.11267219982739025</v>
      </c>
      <c r="K42" s="323">
        <f t="shared" si="29"/>
        <v>0.11445210322076994</v>
      </c>
      <c r="L42" s="323">
        <f t="shared" si="30"/>
        <v>0.14601015233601511</v>
      </c>
      <c r="M42" s="399">
        <f t="shared" si="31"/>
        <v>0.13126464675541666</v>
      </c>
      <c r="N42" s="394">
        <f t="shared" si="22"/>
        <v>0.85445787825670039</v>
      </c>
      <c r="O42" s="395">
        <f t="shared" si="22"/>
        <v>-0.20085157649445975</v>
      </c>
      <c r="P42" s="386">
        <f t="shared" si="22"/>
        <v>4.0341113650415969E-2</v>
      </c>
      <c r="R42" s="401">
        <v>2567.9369999999999</v>
      </c>
      <c r="S42" s="369">
        <v>7592.9449999999997</v>
      </c>
      <c r="T42" s="374">
        <v>10160.882</v>
      </c>
      <c r="U42" s="19">
        <v>5020.9950000000008</v>
      </c>
      <c r="V42" s="119">
        <v>5724.2759999999989</v>
      </c>
      <c r="W42" s="375">
        <v>10745.271000000001</v>
      </c>
      <c r="X42" s="345">
        <f t="shared" si="32"/>
        <v>6.4350154620826577E-2</v>
      </c>
      <c r="Y42" s="323">
        <f t="shared" si="33"/>
        <v>0.14682141042545138</v>
      </c>
      <c r="Z42" s="399">
        <f t="shared" si="34"/>
        <v>0.11090099113632007</v>
      </c>
      <c r="AA42" s="323">
        <f t="shared" si="35"/>
        <v>0.1371815665276207</v>
      </c>
      <c r="AB42" s="323">
        <f t="shared" si="36"/>
        <v>0.12863139491527351</v>
      </c>
      <c r="AC42" s="399">
        <f t="shared" si="37"/>
        <v>0.13249003896082981</v>
      </c>
      <c r="AE42" s="394">
        <f t="shared" si="23"/>
        <v>0.95526408942275487</v>
      </c>
      <c r="AF42" s="395">
        <f t="shared" si="23"/>
        <v>-0.24610595756982315</v>
      </c>
      <c r="AG42" s="386">
        <f t="shared" si="23"/>
        <v>5.7513609546887862E-2</v>
      </c>
      <c r="AI42" s="27">
        <f t="shared" si="24"/>
        <v>2.7480496715743237</v>
      </c>
      <c r="AJ42" s="28">
        <f t="shared" si="24"/>
        <v>2.4072872247673698</v>
      </c>
      <c r="AK42" s="402">
        <f t="shared" si="24"/>
        <v>2.4851690355250486</v>
      </c>
      <c r="AL42" s="28">
        <f t="shared" si="24"/>
        <v>2.8974305115144272</v>
      </c>
      <c r="AM42" s="28">
        <f t="shared" si="24"/>
        <v>2.2709667488417593</v>
      </c>
      <c r="AN42" s="402">
        <f t="shared" si="24"/>
        <v>2.5261907297603625</v>
      </c>
      <c r="AO42" s="384">
        <f t="shared" si="25"/>
        <v>5.4358857296245705E-2</v>
      </c>
      <c r="AP42" s="385">
        <f t="shared" si="25"/>
        <v>-5.6628255458292441E-2</v>
      </c>
      <c r="AQ42" s="386">
        <f t="shared" si="25"/>
        <v>1.6506601220647798E-2</v>
      </c>
    </row>
    <row r="43" spans="1:43" ht="19.5" customHeight="1">
      <c r="A43" s="8" t="s">
        <v>165</v>
      </c>
      <c r="B43" s="19">
        <v>16882.82</v>
      </c>
      <c r="C43" s="371">
        <v>19128.36</v>
      </c>
      <c r="D43" s="375">
        <v>36011.18</v>
      </c>
      <c r="E43" s="19">
        <v>13804.119999999995</v>
      </c>
      <c r="F43" s="369">
        <v>19872.640000000003</v>
      </c>
      <c r="G43" s="377">
        <v>33676.759999999995</v>
      </c>
      <c r="H43" s="345">
        <f t="shared" si="26"/>
        <v>0.10110665749193169</v>
      </c>
      <c r="I43" s="323">
        <f t="shared" si="27"/>
        <v>9.7645445483135737E-2</v>
      </c>
      <c r="J43" s="399">
        <f t="shared" si="28"/>
        <v>9.9238148264155418E-2</v>
      </c>
      <c r="K43" s="323">
        <f t="shared" si="29"/>
        <v>9.1170795482052147E-2</v>
      </c>
      <c r="L43" s="323">
        <f t="shared" si="30"/>
        <v>0.11511418134163023</v>
      </c>
      <c r="M43" s="399">
        <f t="shared" si="31"/>
        <v>0.10392662888800676</v>
      </c>
      <c r="N43" s="394">
        <f t="shared" si="22"/>
        <v>-0.18235697590805353</v>
      </c>
      <c r="O43" s="395">
        <f t="shared" si="22"/>
        <v>3.8909765395465291E-2</v>
      </c>
      <c r="P43" s="386">
        <f t="shared" si="22"/>
        <v>-6.4824868277018569E-2</v>
      </c>
      <c r="R43" s="401">
        <v>4351.6769999999997</v>
      </c>
      <c r="S43" s="369">
        <v>4476.0480000000007</v>
      </c>
      <c r="T43" s="374">
        <v>8827.7250000000004</v>
      </c>
      <c r="U43" s="19">
        <v>3609.9450000000002</v>
      </c>
      <c r="V43" s="119">
        <v>4461.1239999999998</v>
      </c>
      <c r="W43" s="375">
        <v>8071.0689999999995</v>
      </c>
      <c r="X43" s="345">
        <f t="shared" si="32"/>
        <v>0.10904904902647328</v>
      </c>
      <c r="Y43" s="323">
        <f t="shared" si="33"/>
        <v>8.6551355303116376E-2</v>
      </c>
      <c r="Z43" s="399">
        <f t="shared" si="34"/>
        <v>9.6350243214995621E-2</v>
      </c>
      <c r="AA43" s="323">
        <f t="shared" si="35"/>
        <v>9.8629437029622957E-2</v>
      </c>
      <c r="AB43" s="323">
        <f t="shared" si="36"/>
        <v>0.10024684396943906</v>
      </c>
      <c r="AC43" s="399">
        <f t="shared" si="37"/>
        <v>9.9516917373749403E-2</v>
      </c>
      <c r="AE43" s="394">
        <f t="shared" si="23"/>
        <v>-0.17044739303951087</v>
      </c>
      <c r="AF43" s="395">
        <f t="shared" si="23"/>
        <v>-3.33419123298072E-3</v>
      </c>
      <c r="AG43" s="386">
        <f t="shared" si="23"/>
        <v>-8.5713589854690853E-2</v>
      </c>
      <c r="AI43" s="27">
        <f t="shared" si="24"/>
        <v>2.5775770872401651</v>
      </c>
      <c r="AJ43" s="28">
        <f t="shared" si="24"/>
        <v>2.3400061479394996</v>
      </c>
      <c r="AK43" s="402">
        <f t="shared" si="24"/>
        <v>2.4513845422449361</v>
      </c>
      <c r="AL43" s="28">
        <f t="shared" si="24"/>
        <v>2.6151214275158443</v>
      </c>
      <c r="AM43" s="28">
        <f t="shared" si="24"/>
        <v>2.2448572509742033</v>
      </c>
      <c r="AN43" s="402">
        <f t="shared" si="24"/>
        <v>2.3966287136886093</v>
      </c>
      <c r="AO43" s="384">
        <f t="shared" si="25"/>
        <v>1.4565748765201151E-2</v>
      </c>
      <c r="AP43" s="385">
        <f t="shared" si="25"/>
        <v>-4.0661814948255569E-2</v>
      </c>
      <c r="AQ43" s="386">
        <f t="shared" si="25"/>
        <v>-2.2336694881082312E-2</v>
      </c>
    </row>
    <row r="44" spans="1:43" ht="19.5" customHeight="1">
      <c r="A44" s="8" t="s">
        <v>170</v>
      </c>
      <c r="B44" s="19">
        <v>8188.34</v>
      </c>
      <c r="C44" s="371">
        <v>15076.090000000004</v>
      </c>
      <c r="D44" s="375">
        <v>23264.430000000004</v>
      </c>
      <c r="E44" s="19">
        <v>9379.9600000000009</v>
      </c>
      <c r="F44" s="369">
        <v>15483.750000000002</v>
      </c>
      <c r="G44" s="377">
        <v>24863.710000000003</v>
      </c>
      <c r="H44" s="345">
        <f t="shared" si="26"/>
        <v>4.9037760741836016E-2</v>
      </c>
      <c r="I44" s="323">
        <f t="shared" si="27"/>
        <v>7.6959630841005086E-2</v>
      </c>
      <c r="J44" s="399">
        <f t="shared" si="28"/>
        <v>6.4111171964402872E-2</v>
      </c>
      <c r="K44" s="323">
        <f t="shared" si="29"/>
        <v>6.1950954844628286E-2</v>
      </c>
      <c r="L44" s="323">
        <f t="shared" si="30"/>
        <v>8.9691113276769832E-2</v>
      </c>
      <c r="M44" s="399">
        <f t="shared" si="31"/>
        <v>7.6729517980619971E-2</v>
      </c>
      <c r="N44" s="394">
        <f t="shared" si="22"/>
        <v>0.14552644369921142</v>
      </c>
      <c r="O44" s="395">
        <f t="shared" si="22"/>
        <v>2.7040167576606263E-2</v>
      </c>
      <c r="P44" s="386">
        <f t="shared" si="22"/>
        <v>6.8743571194308156E-2</v>
      </c>
      <c r="R44" s="401">
        <v>2275.7550000000001</v>
      </c>
      <c r="S44" s="369">
        <v>4123.0780000000004</v>
      </c>
      <c r="T44" s="374">
        <v>6398.8330000000005</v>
      </c>
      <c r="U44" s="19">
        <v>2482.607</v>
      </c>
      <c r="V44" s="119">
        <v>3942.0869999999995</v>
      </c>
      <c r="W44" s="375">
        <v>6424.6939999999995</v>
      </c>
      <c r="X44" s="345">
        <f t="shared" si="32"/>
        <v>5.7028340698825238E-2</v>
      </c>
      <c r="Y44" s="323">
        <f t="shared" si="33"/>
        <v>7.9726130935249676E-2</v>
      </c>
      <c r="Z44" s="399">
        <f t="shared" si="34"/>
        <v>6.9840090832251817E-2</v>
      </c>
      <c r="AA44" s="323">
        <f t="shared" si="35"/>
        <v>6.7828770459328641E-2</v>
      </c>
      <c r="AB44" s="323">
        <f t="shared" si="36"/>
        <v>8.8583455739619454E-2</v>
      </c>
      <c r="AC44" s="399">
        <f t="shared" si="37"/>
        <v>7.9216983766292104E-2</v>
      </c>
      <c r="AE44" s="394">
        <f t="shared" si="23"/>
        <v>9.0893791291241741E-2</v>
      </c>
      <c r="AF44" s="395">
        <f t="shared" si="23"/>
        <v>-4.3897059429872751E-2</v>
      </c>
      <c r="AG44" s="386">
        <f t="shared" si="23"/>
        <v>4.0415181955833143E-3</v>
      </c>
      <c r="AI44" s="27">
        <f t="shared" si="24"/>
        <v>2.7792629519536316</v>
      </c>
      <c r="AJ44" s="28">
        <f t="shared" si="24"/>
        <v>2.7348457060152858</v>
      </c>
      <c r="AK44" s="402">
        <f t="shared" si="24"/>
        <v>2.7504791649741684</v>
      </c>
      <c r="AL44" s="28">
        <f t="shared" si="24"/>
        <v>2.6467138452616004</v>
      </c>
      <c r="AM44" s="28">
        <f t="shared" si="24"/>
        <v>2.5459510777427941</v>
      </c>
      <c r="AN44" s="402">
        <f t="shared" si="24"/>
        <v>2.5839643399959211</v>
      </c>
      <c r="AO44" s="384">
        <f t="shared" si="25"/>
        <v>-4.7692179179684414E-2</v>
      </c>
      <c r="AP44" s="385">
        <f t="shared" si="25"/>
        <v>-6.9069574147096663E-2</v>
      </c>
      <c r="AQ44" s="386">
        <f t="shared" si="25"/>
        <v>-6.0540296795817093E-2</v>
      </c>
    </row>
    <row r="45" spans="1:43" ht="19.5" customHeight="1">
      <c r="A45" s="8" t="s">
        <v>183</v>
      </c>
      <c r="B45" s="19">
        <v>5065.37</v>
      </c>
      <c r="C45" s="371">
        <v>19319.490000000002</v>
      </c>
      <c r="D45" s="375">
        <v>24384.86</v>
      </c>
      <c r="E45" s="19">
        <v>4774.300000000002</v>
      </c>
      <c r="F45" s="369">
        <v>19587.740000000002</v>
      </c>
      <c r="G45" s="377">
        <v>24362.040000000005</v>
      </c>
      <c r="H45" s="345">
        <f t="shared" si="26"/>
        <v>3.0335135342312837E-2</v>
      </c>
      <c r="I45" s="323">
        <f t="shared" si="27"/>
        <v>9.862111584877041E-2</v>
      </c>
      <c r="J45" s="399">
        <f t="shared" si="28"/>
        <v>6.7198807483694584E-2</v>
      </c>
      <c r="K45" s="323">
        <f t="shared" si="29"/>
        <v>3.1532377932817296E-2</v>
      </c>
      <c r="L45" s="323">
        <f t="shared" si="30"/>
        <v>0.11346387064993399</v>
      </c>
      <c r="M45" s="399">
        <f t="shared" si="31"/>
        <v>7.5181362162950863E-2</v>
      </c>
      <c r="N45" s="394">
        <f t="shared" si="22"/>
        <v>-5.7462732238710679E-2</v>
      </c>
      <c r="O45" s="395">
        <f t="shared" si="22"/>
        <v>1.3884942097332795E-2</v>
      </c>
      <c r="P45" s="386">
        <f t="shared" si="22"/>
        <v>-9.3582657435786266E-4</v>
      </c>
      <c r="R45" s="401">
        <v>990.45900000000006</v>
      </c>
      <c r="S45" s="369">
        <v>4286.9969999999994</v>
      </c>
      <c r="T45" s="374">
        <v>5277.4559999999992</v>
      </c>
      <c r="U45" s="19">
        <v>930.68299999999999</v>
      </c>
      <c r="V45" s="119">
        <v>3959.2470000000008</v>
      </c>
      <c r="W45" s="375">
        <v>4889.93</v>
      </c>
      <c r="X45" s="345">
        <f t="shared" si="32"/>
        <v>2.4819997451490931E-2</v>
      </c>
      <c r="Y45" s="323">
        <f t="shared" si="33"/>
        <v>8.2895759949489792E-2</v>
      </c>
      <c r="Z45" s="399">
        <f t="shared" si="34"/>
        <v>5.7600816649412828E-2</v>
      </c>
      <c r="AA45" s="323">
        <f t="shared" si="35"/>
        <v>2.5427739298809419E-2</v>
      </c>
      <c r="AB45" s="323">
        <f t="shared" si="36"/>
        <v>8.8969061663712948E-2</v>
      </c>
      <c r="AC45" s="399">
        <f t="shared" si="37"/>
        <v>6.029322259212732E-2</v>
      </c>
      <c r="AE45" s="394">
        <f t="shared" si="23"/>
        <v>-6.0351816682972299E-2</v>
      </c>
      <c r="AF45" s="395">
        <f t="shared" si="23"/>
        <v>-7.6452117881117873E-2</v>
      </c>
      <c r="AG45" s="386">
        <f t="shared" si="23"/>
        <v>-7.3430455886320786E-2</v>
      </c>
      <c r="AI45" s="27">
        <f t="shared" si="24"/>
        <v>1.955353705652302</v>
      </c>
      <c r="AJ45" s="28">
        <f t="shared" si="24"/>
        <v>2.2190011227004436</v>
      </c>
      <c r="AK45" s="402">
        <f t="shared" si="24"/>
        <v>2.1642346931661689</v>
      </c>
      <c r="AL45" s="28">
        <f t="shared" si="24"/>
        <v>1.949360115619043</v>
      </c>
      <c r="AM45" s="28">
        <f t="shared" si="24"/>
        <v>2.0212883160589228</v>
      </c>
      <c r="AN45" s="402">
        <f t="shared" si="24"/>
        <v>2.007192336930733</v>
      </c>
      <c r="AO45" s="384">
        <f t="shared" si="25"/>
        <v>-3.0652203823448945E-3</v>
      </c>
      <c r="AP45" s="385">
        <f t="shared" si="25"/>
        <v>-8.9099912847683246E-2</v>
      </c>
      <c r="AQ45" s="386">
        <f t="shared" si="25"/>
        <v>-7.2562535260762645E-2</v>
      </c>
    </row>
    <row r="46" spans="1:43" ht="19.5" customHeight="1">
      <c r="A46" s="8" t="s">
        <v>178</v>
      </c>
      <c r="B46" s="19">
        <v>18022.61</v>
      </c>
      <c r="C46" s="371">
        <v>13658.13</v>
      </c>
      <c r="D46" s="375">
        <v>31680.739999999998</v>
      </c>
      <c r="E46" s="19">
        <v>5609.8599999999988</v>
      </c>
      <c r="F46" s="369">
        <v>10043.060000000001</v>
      </c>
      <c r="G46" s="377">
        <v>15652.92</v>
      </c>
      <c r="H46" s="345">
        <f t="shared" si="26"/>
        <v>0.10793255252266286</v>
      </c>
      <c r="I46" s="323">
        <f t="shared" si="27"/>
        <v>6.9721303254256017E-2</v>
      </c>
      <c r="J46" s="399">
        <f t="shared" si="28"/>
        <v>8.7304497471012016E-2</v>
      </c>
      <c r="K46" s="323">
        <f t="shared" si="29"/>
        <v>3.705092383599571E-2</v>
      </c>
      <c r="L46" s="323">
        <f t="shared" si="30"/>
        <v>5.8175392402059968E-2</v>
      </c>
      <c r="M46" s="399">
        <f t="shared" si="31"/>
        <v>4.8304979690850874E-2</v>
      </c>
      <c r="N46" s="394">
        <f t="shared" si="22"/>
        <v>-0.68873209818111814</v>
      </c>
      <c r="O46" s="395">
        <f t="shared" si="22"/>
        <v>-0.26468264689236359</v>
      </c>
      <c r="P46" s="386">
        <f t="shared" si="22"/>
        <v>-0.50591684411412108</v>
      </c>
      <c r="R46" s="401">
        <v>4342.7129999999997</v>
      </c>
      <c r="S46" s="369">
        <v>4207.1530000000002</v>
      </c>
      <c r="T46" s="374">
        <v>8549.866</v>
      </c>
      <c r="U46" s="19">
        <v>1394.1359999999997</v>
      </c>
      <c r="V46" s="119">
        <v>3160.4250000000002</v>
      </c>
      <c r="W46" s="375">
        <v>4554.5609999999997</v>
      </c>
      <c r="X46" s="345">
        <f t="shared" si="32"/>
        <v>0.1088244193778405</v>
      </c>
      <c r="Y46" s="323">
        <f t="shared" si="33"/>
        <v>8.1351851927765728E-2</v>
      </c>
      <c r="Z46" s="399">
        <f t="shared" si="34"/>
        <v>9.3317549941306713E-2</v>
      </c>
      <c r="AA46" s="323">
        <f t="shared" si="35"/>
        <v>3.8090012125594819E-2</v>
      </c>
      <c r="AB46" s="323">
        <f t="shared" si="36"/>
        <v>7.1018566588176985E-2</v>
      </c>
      <c r="AC46" s="399">
        <f t="shared" si="37"/>
        <v>5.6158096369972973E-2</v>
      </c>
      <c r="AE46" s="394">
        <f t="shared" si="23"/>
        <v>-0.67897118690551284</v>
      </c>
      <c r="AF46" s="395">
        <f t="shared" si="23"/>
        <v>-0.24879722700838311</v>
      </c>
      <c r="AG46" s="386">
        <f t="shared" si="23"/>
        <v>-0.46729445818215165</v>
      </c>
      <c r="AI46" s="27">
        <f t="shared" si="24"/>
        <v>2.4095916185280597</v>
      </c>
      <c r="AJ46" s="28">
        <f t="shared" si="24"/>
        <v>3.0803287126422143</v>
      </c>
      <c r="AK46" s="402">
        <f t="shared" si="24"/>
        <v>2.6987582992063954</v>
      </c>
      <c r="AL46" s="28">
        <f t="shared" si="24"/>
        <v>2.485152927167523</v>
      </c>
      <c r="AM46" s="28">
        <f t="shared" si="24"/>
        <v>3.1468745581525948</v>
      </c>
      <c r="AN46" s="402">
        <f t="shared" si="24"/>
        <v>2.9097197200266782</v>
      </c>
      <c r="AO46" s="384">
        <f t="shared" si="25"/>
        <v>3.1358553897038052E-2</v>
      </c>
      <c r="AP46" s="385">
        <f t="shared" si="25"/>
        <v>2.1603488367090345E-2</v>
      </c>
      <c r="AQ46" s="386">
        <f t="shared" si="25"/>
        <v>7.8169809012655453E-2</v>
      </c>
    </row>
    <row r="47" spans="1:43" ht="19.5" customHeight="1">
      <c r="A47" s="8" t="s">
        <v>174</v>
      </c>
      <c r="B47" s="19">
        <v>5793.4899999999989</v>
      </c>
      <c r="C47" s="371">
        <v>11747.14</v>
      </c>
      <c r="D47" s="375">
        <v>17540.629999999997</v>
      </c>
      <c r="E47" s="19">
        <v>6951.9</v>
      </c>
      <c r="F47" s="369">
        <v>7902.2199999999993</v>
      </c>
      <c r="G47" s="377">
        <v>14854.119999999999</v>
      </c>
      <c r="H47" s="345">
        <f t="shared" si="26"/>
        <v>3.4695649726344958E-2</v>
      </c>
      <c r="I47" s="323">
        <f t="shared" si="27"/>
        <v>5.9966182069595253E-2</v>
      </c>
      <c r="J47" s="399">
        <f t="shared" si="28"/>
        <v>4.8337756235332804E-2</v>
      </c>
      <c r="K47" s="323">
        <f t="shared" si="29"/>
        <v>4.5914571382433537E-2</v>
      </c>
      <c r="L47" s="323">
        <f t="shared" si="30"/>
        <v>4.5774370495387483E-2</v>
      </c>
      <c r="M47" s="399">
        <f t="shared" si="31"/>
        <v>4.5839879391542389E-2</v>
      </c>
      <c r="N47" s="394">
        <f t="shared" si="22"/>
        <v>0.19995028903130946</v>
      </c>
      <c r="O47" s="395">
        <f t="shared" si="22"/>
        <v>-0.32730690193527961</v>
      </c>
      <c r="P47" s="386">
        <f t="shared" si="22"/>
        <v>-0.15315926508911018</v>
      </c>
      <c r="R47" s="401">
        <v>1508.9859999999999</v>
      </c>
      <c r="S47" s="369">
        <v>3375.8350000000005</v>
      </c>
      <c r="T47" s="374">
        <v>4884.8209999999999</v>
      </c>
      <c r="U47" s="19">
        <v>1520.0760000000002</v>
      </c>
      <c r="V47" s="119">
        <v>2345.2569999999996</v>
      </c>
      <c r="W47" s="375">
        <v>3865.3329999999996</v>
      </c>
      <c r="X47" s="345">
        <f t="shared" si="32"/>
        <v>3.781381023781448E-2</v>
      </c>
      <c r="Y47" s="323">
        <f t="shared" si="33"/>
        <v>6.5277024404049255E-2</v>
      </c>
      <c r="Z47" s="399">
        <f t="shared" si="34"/>
        <v>5.3315400220523196E-2</v>
      </c>
      <c r="AA47" s="323">
        <f t="shared" si="35"/>
        <v>4.1530893163813067E-2</v>
      </c>
      <c r="AB47" s="323">
        <f t="shared" si="36"/>
        <v>5.2700757151613521E-2</v>
      </c>
      <c r="AC47" s="399">
        <f t="shared" si="37"/>
        <v>4.7659860767269718E-2</v>
      </c>
      <c r="AE47" s="394">
        <f t="shared" si="23"/>
        <v>7.3493060903152005E-3</v>
      </c>
      <c r="AF47" s="395">
        <f t="shared" si="23"/>
        <v>-0.30528091568456417</v>
      </c>
      <c r="AG47" s="386">
        <f t="shared" si="23"/>
        <v>-0.20870529339764965</v>
      </c>
      <c r="AI47" s="27">
        <f t="shared" si="24"/>
        <v>2.6046234653032974</v>
      </c>
      <c r="AJ47" s="28">
        <f t="shared" si="24"/>
        <v>2.8737505469416389</v>
      </c>
      <c r="AK47" s="402">
        <f t="shared" si="24"/>
        <v>2.7848606349942968</v>
      </c>
      <c r="AL47" s="28">
        <f t="shared" si="24"/>
        <v>2.1865619470936006</v>
      </c>
      <c r="AM47" s="28">
        <f t="shared" si="24"/>
        <v>2.9678457446135385</v>
      </c>
      <c r="AN47" s="402">
        <f t="shared" si="24"/>
        <v>2.6021958890866643</v>
      </c>
      <c r="AO47" s="384">
        <f t="shared" si="25"/>
        <v>-0.16050746826893661</v>
      </c>
      <c r="AP47" s="385">
        <f t="shared" si="25"/>
        <v>3.274299426303353E-2</v>
      </c>
      <c r="AQ47" s="386">
        <f t="shared" si="25"/>
        <v>-6.5592060016319842E-2</v>
      </c>
    </row>
    <row r="48" spans="1:43" ht="19.5" customHeight="1">
      <c r="A48" s="8" t="s">
        <v>182</v>
      </c>
      <c r="B48" s="19">
        <v>2188.87</v>
      </c>
      <c r="C48" s="371">
        <v>6897.3799999999992</v>
      </c>
      <c r="D48" s="375">
        <v>9086.25</v>
      </c>
      <c r="E48" s="19">
        <v>2421.2899999999995</v>
      </c>
      <c r="F48" s="369">
        <v>7159.6000000000013</v>
      </c>
      <c r="G48" s="377">
        <v>9580.8900000000012</v>
      </c>
      <c r="H48" s="345">
        <f t="shared" si="26"/>
        <v>1.3108552326232497E-2</v>
      </c>
      <c r="I48" s="323">
        <f t="shared" si="27"/>
        <v>3.5209382443997843E-2</v>
      </c>
      <c r="J48" s="399">
        <f t="shared" si="28"/>
        <v>2.5039518967864483E-2</v>
      </c>
      <c r="K48" s="323">
        <f t="shared" si="29"/>
        <v>1.5991670268929715E-2</v>
      </c>
      <c r="L48" s="323">
        <f t="shared" si="30"/>
        <v>4.1472672615894809E-2</v>
      </c>
      <c r="M48" s="399">
        <f t="shared" si="31"/>
        <v>2.9566668511068622E-2</v>
      </c>
      <c r="N48" s="394">
        <f t="shared" si="22"/>
        <v>0.10618264218523696</v>
      </c>
      <c r="O48" s="395">
        <f t="shared" si="22"/>
        <v>3.8017334118172715E-2</v>
      </c>
      <c r="P48" s="386">
        <f t="shared" si="22"/>
        <v>5.4438299628559776E-2</v>
      </c>
      <c r="R48" s="401">
        <v>760.80199999999991</v>
      </c>
      <c r="S48" s="369">
        <v>2476.4229999999998</v>
      </c>
      <c r="T48" s="374">
        <v>3237.2249999999995</v>
      </c>
      <c r="U48" s="19">
        <v>789.10600000000011</v>
      </c>
      <c r="V48" s="119">
        <v>2432.4470000000001</v>
      </c>
      <c r="W48" s="375">
        <v>3221.5530000000003</v>
      </c>
      <c r="X48" s="345">
        <f t="shared" si="32"/>
        <v>1.9065002893697974E-2</v>
      </c>
      <c r="Y48" s="323">
        <f t="shared" si="33"/>
        <v>4.788549339815152E-2</v>
      </c>
      <c r="Z48" s="399">
        <f t="shared" si="34"/>
        <v>3.5332706455135851E-2</v>
      </c>
      <c r="AA48" s="323">
        <f t="shared" si="35"/>
        <v>2.1559630558553568E-2</v>
      </c>
      <c r="AB48" s="323">
        <f t="shared" si="36"/>
        <v>5.4660021750780781E-2</v>
      </c>
      <c r="AC48" s="399">
        <f t="shared" si="37"/>
        <v>3.9722002589267238E-2</v>
      </c>
      <c r="AE48" s="394">
        <f t="shared" si="23"/>
        <v>3.7202846469909651E-2</v>
      </c>
      <c r="AF48" s="395">
        <f t="shared" si="23"/>
        <v>-1.7757870929158575E-2</v>
      </c>
      <c r="AG48" s="386">
        <f t="shared" si="23"/>
        <v>-4.8411834209852941E-3</v>
      </c>
      <c r="AI48" s="27">
        <f t="shared" si="24"/>
        <v>3.4757751716639178</v>
      </c>
      <c r="AJ48" s="28">
        <f t="shared" si="24"/>
        <v>3.5903821451043734</v>
      </c>
      <c r="AK48" s="402">
        <f t="shared" si="24"/>
        <v>3.5627734213784557</v>
      </c>
      <c r="AL48" s="28">
        <f t="shared" si="24"/>
        <v>3.2590313427966096</v>
      </c>
      <c r="AM48" s="28">
        <f t="shared" si="24"/>
        <v>3.3974621487233918</v>
      </c>
      <c r="AN48" s="402">
        <f t="shared" si="24"/>
        <v>3.3624778073853263</v>
      </c>
      <c r="AO48" s="384">
        <f t="shared" si="25"/>
        <v>-6.2358414501116587E-2</v>
      </c>
      <c r="AP48" s="385">
        <f t="shared" si="25"/>
        <v>-5.3732440889066792E-2</v>
      </c>
      <c r="AQ48" s="386">
        <f t="shared" si="25"/>
        <v>-5.6219015442086101E-2</v>
      </c>
    </row>
    <row r="49" spans="1:43" ht="19.5" customHeight="1">
      <c r="A49" s="8" t="s">
        <v>186</v>
      </c>
      <c r="B49" s="19">
        <v>2498.0700000000006</v>
      </c>
      <c r="C49" s="371">
        <v>4866.829999999999</v>
      </c>
      <c r="D49" s="375">
        <v>7364.9</v>
      </c>
      <c r="E49" s="19">
        <v>1353.0499999999997</v>
      </c>
      <c r="F49" s="369">
        <v>5078.5999999999985</v>
      </c>
      <c r="G49" s="377">
        <v>6431.6499999999978</v>
      </c>
      <c r="H49" s="345">
        <f t="shared" si="26"/>
        <v>1.4960267768113968E-2</v>
      </c>
      <c r="I49" s="323">
        <f t="shared" si="27"/>
        <v>2.4843937663275334E-2</v>
      </c>
      <c r="J49" s="399">
        <f t="shared" si="28"/>
        <v>2.0295892502014044E-2</v>
      </c>
      <c r="K49" s="323">
        <f t="shared" si="29"/>
        <v>8.9363642758097349E-3</v>
      </c>
      <c r="L49" s="323">
        <f t="shared" si="30"/>
        <v>2.9418279673038061E-2</v>
      </c>
      <c r="M49" s="399">
        <f t="shared" si="31"/>
        <v>1.9848100075171973E-2</v>
      </c>
      <c r="N49" s="394">
        <f t="shared" si="22"/>
        <v>-0.45836185535233226</v>
      </c>
      <c r="O49" s="395">
        <f t="shared" si="22"/>
        <v>4.3512923196413179E-2</v>
      </c>
      <c r="P49" s="386">
        <f t="shared" si="22"/>
        <v>-0.12671590924520384</v>
      </c>
      <c r="R49" s="401">
        <v>708.44599999999991</v>
      </c>
      <c r="S49" s="369">
        <v>1577.231</v>
      </c>
      <c r="T49" s="374">
        <v>2285.6769999999997</v>
      </c>
      <c r="U49" s="19">
        <v>510.06299999999993</v>
      </c>
      <c r="V49" s="119">
        <v>1550.5410000000002</v>
      </c>
      <c r="W49" s="375">
        <v>2060.6040000000003</v>
      </c>
      <c r="X49" s="345">
        <f t="shared" si="32"/>
        <v>1.7753009376984753E-2</v>
      </c>
      <c r="Y49" s="323">
        <f t="shared" si="33"/>
        <v>3.0498216434696305E-2</v>
      </c>
      <c r="Z49" s="399">
        <f t="shared" si="34"/>
        <v>2.4947031637360874E-2</v>
      </c>
      <c r="AA49" s="323">
        <f t="shared" si="35"/>
        <v>1.3935732134323532E-2</v>
      </c>
      <c r="AB49" s="323">
        <f t="shared" si="36"/>
        <v>3.4842528854884557E-2</v>
      </c>
      <c r="AC49" s="399">
        <f t="shared" si="37"/>
        <v>2.5407409849676363E-2</v>
      </c>
      <c r="AE49" s="394">
        <f t="shared" si="23"/>
        <v>-0.28002557710820586</v>
      </c>
      <c r="AF49" s="395">
        <f t="shared" si="23"/>
        <v>-1.692206151159838E-2</v>
      </c>
      <c r="AG49" s="386">
        <f t="shared" si="23"/>
        <v>-9.8471043808901884E-2</v>
      </c>
      <c r="AI49" s="27">
        <f t="shared" si="24"/>
        <v>2.8359733714427526</v>
      </c>
      <c r="AJ49" s="28">
        <f t="shared" si="24"/>
        <v>3.2407768506399446</v>
      </c>
      <c r="AK49" s="402">
        <f t="shared" si="24"/>
        <v>3.1034732311368787</v>
      </c>
      <c r="AL49" s="28">
        <f t="shared" si="24"/>
        <v>3.7697276523410079</v>
      </c>
      <c r="AM49" s="28">
        <f t="shared" si="24"/>
        <v>3.0530874650494244</v>
      </c>
      <c r="AN49" s="402">
        <f t="shared" si="24"/>
        <v>3.2038497119712686</v>
      </c>
      <c r="AO49" s="384">
        <f t="shared" si="25"/>
        <v>0.32925354317527455</v>
      </c>
      <c r="AP49" s="385">
        <f t="shared" si="25"/>
        <v>-5.7914936523154263E-2</v>
      </c>
      <c r="AQ49" s="386">
        <f t="shared" si="25"/>
        <v>3.2343272636387296E-2</v>
      </c>
    </row>
    <row r="50" spans="1:43" ht="19.5" customHeight="1">
      <c r="A50" s="8" t="s">
        <v>206</v>
      </c>
      <c r="B50" s="19">
        <v>5990.7899999999991</v>
      </c>
      <c r="C50" s="371">
        <v>4047.6900000000005</v>
      </c>
      <c r="D50" s="375">
        <v>10038.48</v>
      </c>
      <c r="E50" s="19">
        <v>5048.9400000000005</v>
      </c>
      <c r="F50" s="369">
        <v>1762.69</v>
      </c>
      <c r="G50" s="377">
        <v>6811.630000000001</v>
      </c>
      <c r="H50" s="345">
        <f t="shared" si="26"/>
        <v>3.5877226235669711E-2</v>
      </c>
      <c r="I50" s="323">
        <f t="shared" si="27"/>
        <v>2.0662434899156736E-2</v>
      </c>
      <c r="J50" s="399">
        <f t="shared" si="28"/>
        <v>2.7663635753861961E-2</v>
      </c>
      <c r="K50" s="323">
        <f t="shared" si="29"/>
        <v>3.3346267356495929E-2</v>
      </c>
      <c r="L50" s="323">
        <f t="shared" si="30"/>
        <v>1.0210551608094254E-2</v>
      </c>
      <c r="M50" s="399">
        <f t="shared" si="31"/>
        <v>2.10207200197529E-2</v>
      </c>
      <c r="N50" s="394">
        <f t="shared" si="22"/>
        <v>-0.15721632706204</v>
      </c>
      <c r="O50" s="395">
        <f t="shared" si="22"/>
        <v>-0.56451951606965955</v>
      </c>
      <c r="P50" s="386">
        <f t="shared" si="22"/>
        <v>-0.32144806783497087</v>
      </c>
      <c r="R50" s="401">
        <v>1371.5549999999998</v>
      </c>
      <c r="S50" s="369">
        <v>1044.4270000000001</v>
      </c>
      <c r="T50" s="374">
        <v>2415.982</v>
      </c>
      <c r="U50" s="19">
        <v>1142.6359999999997</v>
      </c>
      <c r="V50" s="119">
        <v>470.4319999999999</v>
      </c>
      <c r="W50" s="375">
        <v>1613.0679999999998</v>
      </c>
      <c r="X50" s="345">
        <f t="shared" si="32"/>
        <v>3.4369914963243951E-2</v>
      </c>
      <c r="Y50" s="323">
        <f t="shared" si="33"/>
        <v>2.019562175498742E-2</v>
      </c>
      <c r="Z50" s="399">
        <f t="shared" si="34"/>
        <v>2.6369246131143817E-2</v>
      </c>
      <c r="AA50" s="323">
        <f t="shared" si="35"/>
        <v>3.1218632253339103E-2</v>
      </c>
      <c r="AB50" s="323">
        <f t="shared" si="36"/>
        <v>1.0571175179670224E-2</v>
      </c>
      <c r="AC50" s="399">
        <f t="shared" si="37"/>
        <v>1.988925567037516E-2</v>
      </c>
      <c r="AE50" s="394">
        <f t="shared" si="23"/>
        <v>-0.16690471763800951</v>
      </c>
      <c r="AF50" s="395">
        <f t="shared" si="23"/>
        <v>-0.54957885998734246</v>
      </c>
      <c r="AG50" s="386">
        <f t="shared" si="23"/>
        <v>-0.33233442964392956</v>
      </c>
      <c r="AI50" s="27">
        <f t="shared" si="24"/>
        <v>2.2894392893090894</v>
      </c>
      <c r="AJ50" s="28">
        <f t="shared" si="24"/>
        <v>2.5803038276152575</v>
      </c>
      <c r="AK50" s="402">
        <f t="shared" si="24"/>
        <v>2.4067209378312255</v>
      </c>
      <c r="AL50" s="28">
        <f t="shared" si="24"/>
        <v>2.2631205758040291</v>
      </c>
      <c r="AM50" s="28">
        <f t="shared" si="24"/>
        <v>2.668830026833986</v>
      </c>
      <c r="AN50" s="402">
        <f t="shared" si="24"/>
        <v>2.3681086612161839</v>
      </c>
      <c r="AO50" s="384">
        <f t="shared" si="25"/>
        <v>-1.1495702737329503E-2</v>
      </c>
      <c r="AP50" s="385">
        <f t="shared" si="25"/>
        <v>3.4308440064806364E-2</v>
      </c>
      <c r="AQ50" s="386">
        <f t="shared" si="25"/>
        <v>-1.6043520463089669E-2</v>
      </c>
    </row>
    <row r="51" spans="1:43" ht="19.5" customHeight="1">
      <c r="A51" s="8" t="s">
        <v>179</v>
      </c>
      <c r="B51" s="19">
        <v>1810.82</v>
      </c>
      <c r="C51" s="371">
        <v>3771.28</v>
      </c>
      <c r="D51" s="375">
        <v>5582.1</v>
      </c>
      <c r="E51" s="19">
        <v>1696.66</v>
      </c>
      <c r="F51" s="369">
        <v>3006.0900000000006</v>
      </c>
      <c r="G51" s="377">
        <v>4702.7500000000009</v>
      </c>
      <c r="H51" s="345">
        <f t="shared" si="26"/>
        <v>1.0844512795820825E-2</v>
      </c>
      <c r="I51" s="323">
        <f t="shared" si="27"/>
        <v>1.9251431677448569E-2</v>
      </c>
      <c r="J51" s="399">
        <f t="shared" si="28"/>
        <v>1.5382924620224663E-2</v>
      </c>
      <c r="K51" s="323">
        <f t="shared" si="29"/>
        <v>1.1205773483755477E-2</v>
      </c>
      <c r="L51" s="323">
        <f t="shared" si="30"/>
        <v>1.7413065872941957E-2</v>
      </c>
      <c r="M51" s="399">
        <f t="shared" si="31"/>
        <v>1.4512707101368242E-2</v>
      </c>
      <c r="N51" s="394">
        <f t="shared" si="22"/>
        <v>-6.3043262168520256E-2</v>
      </c>
      <c r="O51" s="395">
        <f t="shared" si="22"/>
        <v>-0.20289928088076184</v>
      </c>
      <c r="P51" s="386">
        <f t="shared" si="22"/>
        <v>-0.15753032013041676</v>
      </c>
      <c r="R51" s="401">
        <v>482.42199999999997</v>
      </c>
      <c r="S51" s="369">
        <v>1177.5050000000001</v>
      </c>
      <c r="T51" s="374">
        <v>1659.9270000000001</v>
      </c>
      <c r="U51" s="19">
        <v>648.12299999999993</v>
      </c>
      <c r="V51" s="119">
        <v>780.63099999999997</v>
      </c>
      <c r="W51" s="375">
        <v>1428.7539999999999</v>
      </c>
      <c r="X51" s="345">
        <f t="shared" si="32"/>
        <v>1.2089054479330449E-2</v>
      </c>
      <c r="Y51" s="323">
        <f t="shared" si="33"/>
        <v>2.2768892028458148E-2</v>
      </c>
      <c r="Z51" s="399">
        <f t="shared" si="34"/>
        <v>1.8117280518948887E-2</v>
      </c>
      <c r="AA51" s="323">
        <f t="shared" si="35"/>
        <v>1.7707750842727608E-2</v>
      </c>
      <c r="AB51" s="323">
        <f t="shared" si="36"/>
        <v>1.7541721336306094E-2</v>
      </c>
      <c r="AC51" s="399">
        <f t="shared" si="37"/>
        <v>1.7616649512649928E-2</v>
      </c>
      <c r="AE51" s="394">
        <f t="shared" si="23"/>
        <v>0.34347728752005502</v>
      </c>
      <c r="AF51" s="395">
        <f t="shared" si="23"/>
        <v>-0.33704655181931298</v>
      </c>
      <c r="AG51" s="386">
        <f t="shared" si="23"/>
        <v>-0.13926696776424519</v>
      </c>
      <c r="AI51" s="27">
        <f t="shared" si="24"/>
        <v>2.6641079731834196</v>
      </c>
      <c r="AJ51" s="28">
        <f t="shared" si="24"/>
        <v>3.1222953479985578</v>
      </c>
      <c r="AK51" s="402">
        <f t="shared" si="24"/>
        <v>2.9736604503681412</v>
      </c>
      <c r="AL51" s="28">
        <f t="shared" si="24"/>
        <v>3.8199933987952797</v>
      </c>
      <c r="AM51" s="28">
        <f t="shared" si="24"/>
        <v>2.5968317648506858</v>
      </c>
      <c r="AN51" s="402">
        <f t="shared" si="24"/>
        <v>3.0381245016213909</v>
      </c>
      <c r="AO51" s="384">
        <f t="shared" si="25"/>
        <v>0.43387334043772224</v>
      </c>
      <c r="AP51" s="385">
        <f t="shared" si="25"/>
        <v>-0.16829400315530776</v>
      </c>
      <c r="AQ51" s="386">
        <f t="shared" si="25"/>
        <v>2.1678349740727468E-2</v>
      </c>
    </row>
    <row r="52" spans="1:43" ht="19.5" customHeight="1">
      <c r="A52" s="8" t="s">
        <v>211</v>
      </c>
      <c r="B52" s="19">
        <v>1785.5399999999997</v>
      </c>
      <c r="C52" s="371">
        <v>1523.2100000000003</v>
      </c>
      <c r="D52" s="375">
        <v>3308.75</v>
      </c>
      <c r="E52" s="19">
        <v>1467.3</v>
      </c>
      <c r="F52" s="369">
        <v>1003.27</v>
      </c>
      <c r="G52" s="377">
        <v>2470.5699999999997</v>
      </c>
      <c r="H52" s="345">
        <f t="shared" si="26"/>
        <v>1.0693117691128833E-2</v>
      </c>
      <c r="I52" s="323">
        <f t="shared" si="27"/>
        <v>7.7756022478857149E-3</v>
      </c>
      <c r="J52" s="399">
        <f t="shared" si="28"/>
        <v>9.1181189583075094E-3</v>
      </c>
      <c r="K52" s="323">
        <f t="shared" si="29"/>
        <v>9.6909406909542334E-3</v>
      </c>
      <c r="L52" s="323">
        <f t="shared" si="30"/>
        <v>5.8115381104180096E-3</v>
      </c>
      <c r="M52" s="399">
        <f t="shared" si="31"/>
        <v>7.6241898428424486E-3</v>
      </c>
      <c r="N52" s="394">
        <f t="shared" si="22"/>
        <v>-0.17823179542323322</v>
      </c>
      <c r="O52" s="395">
        <f t="shared" si="22"/>
        <v>-0.34134492289310087</v>
      </c>
      <c r="P52" s="386">
        <f t="shared" si="22"/>
        <v>-0.2533222516055913</v>
      </c>
      <c r="R52" s="401">
        <v>442.23599999999999</v>
      </c>
      <c r="S52" s="369">
        <v>321.52900000000011</v>
      </c>
      <c r="T52" s="374">
        <v>763.7650000000001</v>
      </c>
      <c r="U52" s="19">
        <v>381.04900000000009</v>
      </c>
      <c r="V52" s="119">
        <v>229.89499999999995</v>
      </c>
      <c r="W52" s="375">
        <v>610.94400000000007</v>
      </c>
      <c r="X52" s="345">
        <f t="shared" si="32"/>
        <v>1.1082030041584298E-2</v>
      </c>
      <c r="Y52" s="323">
        <f t="shared" si="33"/>
        <v>6.2172636931631898E-3</v>
      </c>
      <c r="Z52" s="399">
        <f t="shared" si="34"/>
        <v>8.336116440997101E-3</v>
      </c>
      <c r="AA52" s="323">
        <f t="shared" si="35"/>
        <v>1.0410864528601073E-2</v>
      </c>
      <c r="AB52" s="323">
        <f t="shared" si="36"/>
        <v>5.166018293675358E-3</v>
      </c>
      <c r="AC52" s="399">
        <f t="shared" si="37"/>
        <v>7.5329877080703884E-3</v>
      </c>
      <c r="AE52" s="394">
        <f t="shared" si="23"/>
        <v>-0.13835825215495776</v>
      </c>
      <c r="AF52" s="395">
        <f t="shared" si="23"/>
        <v>-0.28499451060402053</v>
      </c>
      <c r="AG52" s="386">
        <f t="shared" si="23"/>
        <v>-0.2000890326212906</v>
      </c>
      <c r="AI52" s="27">
        <f t="shared" si="24"/>
        <v>2.4767633321012132</v>
      </c>
      <c r="AJ52" s="28">
        <f t="shared" si="24"/>
        <v>2.1108645557736625</v>
      </c>
      <c r="AK52" s="402">
        <f t="shared" si="24"/>
        <v>2.3083188515300344</v>
      </c>
      <c r="AL52" s="28">
        <f t="shared" si="24"/>
        <v>2.5969399577455201</v>
      </c>
      <c r="AM52" s="28">
        <f t="shared" si="24"/>
        <v>2.2914569358198684</v>
      </c>
      <c r="AN52" s="402">
        <f t="shared" si="24"/>
        <v>2.4728868236884609</v>
      </c>
      <c r="AO52" s="384">
        <f>(AL52-AI52)/AI52</f>
        <v>4.8521642777371282E-2</v>
      </c>
      <c r="AP52" s="385">
        <f>(AM52-AJ52)/AJ52</f>
        <v>8.5553750737936946E-2</v>
      </c>
      <c r="AQ52" s="386">
        <f>(AN52-AK52)/AK52</f>
        <v>7.1293431602547086E-2</v>
      </c>
    </row>
    <row r="53" spans="1:43" ht="19.5" customHeight="1">
      <c r="A53" s="8" t="s">
        <v>210</v>
      </c>
      <c r="B53" s="19">
        <v>753.99999999999989</v>
      </c>
      <c r="C53" s="371">
        <v>564.70999999999992</v>
      </c>
      <c r="D53" s="375">
        <v>1318.7099999999998</v>
      </c>
      <c r="E53" s="19">
        <v>1585.8300000000002</v>
      </c>
      <c r="F53" s="369">
        <v>631.68999999999994</v>
      </c>
      <c r="G53" s="377">
        <v>2217.52</v>
      </c>
      <c r="H53" s="345">
        <f t="shared" si="26"/>
        <v>4.5155027269683902E-3</v>
      </c>
      <c r="I53" s="323">
        <f t="shared" si="27"/>
        <v>2.8827018896958011E-3</v>
      </c>
      <c r="J53" s="399">
        <f t="shared" si="28"/>
        <v>3.6340474957339461E-3</v>
      </c>
      <c r="K53" s="323">
        <f t="shared" si="29"/>
        <v>1.0473784826508521E-2</v>
      </c>
      <c r="L53" s="323">
        <f t="shared" si="30"/>
        <v>3.659125169665147E-3</v>
      </c>
      <c r="M53" s="399">
        <f t="shared" si="31"/>
        <v>6.8432764343046302E-3</v>
      </c>
      <c r="N53" s="394">
        <f t="shared" si="22"/>
        <v>1.103222811671088</v>
      </c>
      <c r="O53" s="395">
        <f t="shared" si="22"/>
        <v>0.11860955180535147</v>
      </c>
      <c r="P53" s="386">
        <f t="shared" si="22"/>
        <v>0.68158275890832731</v>
      </c>
      <c r="R53" s="401">
        <v>191.792</v>
      </c>
      <c r="S53" s="369">
        <v>176.31700000000001</v>
      </c>
      <c r="T53" s="374">
        <v>368.10900000000004</v>
      </c>
      <c r="U53" s="19">
        <v>387.46300000000002</v>
      </c>
      <c r="V53" s="119">
        <v>199.59599999999998</v>
      </c>
      <c r="W53" s="375">
        <v>587.05899999999997</v>
      </c>
      <c r="X53" s="345">
        <f t="shared" si="32"/>
        <v>4.8061322591004254E-3</v>
      </c>
      <c r="Y53" s="323">
        <f t="shared" si="33"/>
        <v>3.4093636424317986E-3</v>
      </c>
      <c r="Z53" s="399">
        <f t="shared" si="34"/>
        <v>4.0177272943627976E-3</v>
      </c>
      <c r="AA53" s="323">
        <f t="shared" si="35"/>
        <v>1.0586105206536056E-2</v>
      </c>
      <c r="AB53" s="323">
        <f t="shared" si="36"/>
        <v>4.4851631716410836E-3</v>
      </c>
      <c r="AC53" s="399">
        <f t="shared" si="37"/>
        <v>7.2384837741463924E-3</v>
      </c>
      <c r="AE53" s="394">
        <f t="shared" si="23"/>
        <v>1.0202250354550764</v>
      </c>
      <c r="AF53" s="395">
        <f t="shared" si="23"/>
        <v>0.13202924278430309</v>
      </c>
      <c r="AG53" s="386">
        <f t="shared" si="23"/>
        <v>0.59479664990532666</v>
      </c>
      <c r="AI53" s="27">
        <f t="shared" si="24"/>
        <v>2.5436604774535816</v>
      </c>
      <c r="AJ53" s="28">
        <f t="shared" si="24"/>
        <v>3.1222574418728204</v>
      </c>
      <c r="AK53" s="402">
        <f t="shared" si="24"/>
        <v>2.7914325363423353</v>
      </c>
      <c r="AL53" s="28">
        <f t="shared" si="24"/>
        <v>2.4432820668041342</v>
      </c>
      <c r="AM53" s="28">
        <f t="shared" si="24"/>
        <v>3.1597144168816982</v>
      </c>
      <c r="AN53" s="402">
        <f t="shared" si="24"/>
        <v>2.6473673292687327</v>
      </c>
      <c r="AO53" s="384">
        <f t="shared" ref="AO53:AQ63" si="38">(AL53-AI53)/AI53</f>
        <v>-3.9462189053601472E-2</v>
      </c>
      <c r="AP53" s="385">
        <f t="shared" si="38"/>
        <v>1.1996760583076716E-2</v>
      </c>
      <c r="AQ53" s="386">
        <f t="shared" si="38"/>
        <v>-5.1609775696880661E-2</v>
      </c>
    </row>
    <row r="54" spans="1:43" ht="19.5" customHeight="1">
      <c r="A54" s="8" t="s">
        <v>208</v>
      </c>
      <c r="B54" s="19">
        <v>293.93</v>
      </c>
      <c r="C54" s="371">
        <v>206.33000000000004</v>
      </c>
      <c r="D54" s="375">
        <v>500.26000000000005</v>
      </c>
      <c r="E54" s="19">
        <v>543.14</v>
      </c>
      <c r="F54" s="369">
        <v>725.8</v>
      </c>
      <c r="G54" s="377">
        <v>1268.94</v>
      </c>
      <c r="H54" s="345">
        <f t="shared" si="26"/>
        <v>1.7602675285647471E-3</v>
      </c>
      <c r="I54" s="323">
        <f t="shared" si="27"/>
        <v>1.053262525722822E-3</v>
      </c>
      <c r="J54" s="399">
        <f t="shared" si="28"/>
        <v>1.3785962040295929E-3</v>
      </c>
      <c r="K54" s="323">
        <f t="shared" si="29"/>
        <v>3.5872265568628651E-3</v>
      </c>
      <c r="L54" s="323">
        <f t="shared" si="30"/>
        <v>4.2042664093827099E-3</v>
      </c>
      <c r="M54" s="399">
        <f t="shared" si="31"/>
        <v>3.9159543988539075E-3</v>
      </c>
      <c r="N54" s="394">
        <f t="shared" si="22"/>
        <v>0.84785493144626267</v>
      </c>
      <c r="O54" s="395">
        <f t="shared" si="22"/>
        <v>2.5176658750545235</v>
      </c>
      <c r="P54" s="386">
        <f t="shared" si="22"/>
        <v>1.5365609882860911</v>
      </c>
      <c r="R54" s="401">
        <v>107.105</v>
      </c>
      <c r="S54" s="369">
        <v>134.589</v>
      </c>
      <c r="T54" s="374">
        <v>241.69400000000002</v>
      </c>
      <c r="U54" s="19">
        <v>160.61600000000001</v>
      </c>
      <c r="V54" s="119">
        <v>290.74400000000003</v>
      </c>
      <c r="W54" s="375">
        <v>451.36</v>
      </c>
      <c r="X54" s="345">
        <f t="shared" si="32"/>
        <v>2.6839534266859468E-3</v>
      </c>
      <c r="Y54" s="323">
        <f t="shared" si="33"/>
        <v>2.6024878104281115E-3</v>
      </c>
      <c r="Z54" s="399">
        <f t="shared" si="34"/>
        <v>2.6379702226343878E-3</v>
      </c>
      <c r="AA54" s="323">
        <f t="shared" si="35"/>
        <v>4.3882844913010919E-3</v>
      </c>
      <c r="AB54" s="323">
        <f t="shared" si="36"/>
        <v>6.5333688108760463E-3</v>
      </c>
      <c r="AC54" s="399">
        <f t="shared" si="37"/>
        <v>5.5653044009183333E-3</v>
      </c>
      <c r="AE54" s="394">
        <f t="shared" si="23"/>
        <v>0.49961252976051546</v>
      </c>
      <c r="AF54" s="395">
        <f t="shared" si="23"/>
        <v>1.1602359776801969</v>
      </c>
      <c r="AG54" s="386">
        <f t="shared" si="23"/>
        <v>0.86748533269340566</v>
      </c>
      <c r="AI54" s="27">
        <f t="shared" si="24"/>
        <v>3.6438948048855169</v>
      </c>
      <c r="AJ54" s="28">
        <f t="shared" si="24"/>
        <v>6.522997140503076</v>
      </c>
      <c r="AK54" s="402">
        <f t="shared" si="24"/>
        <v>4.8313676888018229</v>
      </c>
      <c r="AL54" s="28">
        <f t="shared" si="24"/>
        <v>2.9571749456861958</v>
      </c>
      <c r="AM54" s="28">
        <f t="shared" si="24"/>
        <v>4.0058418297051537</v>
      </c>
      <c r="AN54" s="402">
        <f t="shared" si="24"/>
        <v>3.5569845697984142</v>
      </c>
      <c r="AO54" s="384">
        <f t="shared" si="38"/>
        <v>-0.18845765203721251</v>
      </c>
      <c r="AP54" s="385">
        <f t="shared" si="38"/>
        <v>-0.38588937823814384</v>
      </c>
      <c r="AQ54" s="386">
        <f t="shared" si="38"/>
        <v>-0.26377274533610484</v>
      </c>
    </row>
    <row r="55" spans="1:43" ht="19.5" customHeight="1">
      <c r="A55" s="8" t="s">
        <v>209</v>
      </c>
      <c r="B55" s="19">
        <v>352.83999999999992</v>
      </c>
      <c r="C55" s="371">
        <v>504.54000000000008</v>
      </c>
      <c r="D55" s="375">
        <v>857.38</v>
      </c>
      <c r="E55" s="19">
        <v>847.14999999999986</v>
      </c>
      <c r="F55" s="369">
        <v>441.79</v>
      </c>
      <c r="G55" s="377">
        <v>1288.9399999999998</v>
      </c>
      <c r="H55" s="345">
        <f t="shared" si="26"/>
        <v>2.1130636368481789E-3</v>
      </c>
      <c r="I55" s="323">
        <f t="shared" si="27"/>
        <v>2.5755492401889814E-3</v>
      </c>
      <c r="J55" s="399">
        <f t="shared" si="28"/>
        <v>2.3627330056588416E-3</v>
      </c>
      <c r="K55" s="323">
        <f t="shared" si="29"/>
        <v>5.5950933049423281E-3</v>
      </c>
      <c r="L55" s="323">
        <f t="shared" si="30"/>
        <v>2.5591111284116665E-3</v>
      </c>
      <c r="M55" s="399">
        <f t="shared" si="31"/>
        <v>3.9776744864680399E-3</v>
      </c>
      <c r="N55" s="394">
        <f t="shared" si="22"/>
        <v>1.4009466046933456</v>
      </c>
      <c r="O55" s="395">
        <f t="shared" si="22"/>
        <v>-0.12437071391762804</v>
      </c>
      <c r="P55" s="386">
        <f t="shared" si="22"/>
        <v>0.5033474072173364</v>
      </c>
      <c r="R55" s="401">
        <v>103.736</v>
      </c>
      <c r="S55" s="369">
        <v>156.17800000000005</v>
      </c>
      <c r="T55" s="374">
        <v>259.91400000000004</v>
      </c>
      <c r="U55" s="19">
        <v>212.38699999999997</v>
      </c>
      <c r="V55" s="119">
        <v>149.58199999999997</v>
      </c>
      <c r="W55" s="375">
        <v>361.96899999999994</v>
      </c>
      <c r="X55" s="345">
        <f t="shared" si="32"/>
        <v>2.5995293653022118E-3</v>
      </c>
      <c r="Y55" s="323">
        <f t="shared" si="33"/>
        <v>3.0199447299336631E-3</v>
      </c>
      <c r="Z55" s="399">
        <f t="shared" si="34"/>
        <v>2.8368324925144785E-3</v>
      </c>
      <c r="AA55" s="323">
        <f t="shared" si="35"/>
        <v>5.8027505245676946E-3</v>
      </c>
      <c r="AB55" s="323">
        <f t="shared" si="36"/>
        <v>3.3612881898455703E-3</v>
      </c>
      <c r="AC55" s="399">
        <f t="shared" si="37"/>
        <v>4.4631063202233423E-3</v>
      </c>
      <c r="AE55" s="394">
        <f t="shared" si="23"/>
        <v>1.047379887406493</v>
      </c>
      <c r="AF55" s="395">
        <f t="shared" si="23"/>
        <v>-4.223386136331677E-2</v>
      </c>
      <c r="AG55" s="386">
        <f t="shared" si="23"/>
        <v>0.39264910701231898</v>
      </c>
      <c r="AI55" s="27">
        <f t="shared" si="24"/>
        <v>2.9400294751162011</v>
      </c>
      <c r="AJ55" s="28">
        <f t="shared" si="24"/>
        <v>3.0954532841796496</v>
      </c>
      <c r="AK55" s="402">
        <f t="shared" si="24"/>
        <v>3.0314912874104838</v>
      </c>
      <c r="AL55" s="28">
        <f t="shared" si="24"/>
        <v>2.5070766688307855</v>
      </c>
      <c r="AM55" s="28">
        <f t="shared" si="24"/>
        <v>3.3858167907829499</v>
      </c>
      <c r="AN55" s="402">
        <f t="shared" si="24"/>
        <v>2.8082688100299471</v>
      </c>
      <c r="AO55" s="384">
        <f t="shared" si="38"/>
        <v>-0.14726138290443622</v>
      </c>
      <c r="AP55" s="385">
        <f t="shared" si="38"/>
        <v>9.3803226844772714E-2</v>
      </c>
      <c r="AQ55" s="386">
        <f t="shared" si="38"/>
        <v>-7.3634543601546865E-2</v>
      </c>
    </row>
    <row r="56" spans="1:43" ht="19.5" customHeight="1">
      <c r="A56" s="8" t="s">
        <v>213</v>
      </c>
      <c r="B56" s="19">
        <v>438.14999999999992</v>
      </c>
      <c r="C56" s="371">
        <v>405.29</v>
      </c>
      <c r="D56" s="375">
        <v>843.43999999999994</v>
      </c>
      <c r="E56" s="19">
        <v>437.21000000000004</v>
      </c>
      <c r="F56" s="369">
        <v>317.58999999999997</v>
      </c>
      <c r="G56" s="377">
        <v>754.8</v>
      </c>
      <c r="H56" s="345">
        <f t="shared" si="26"/>
        <v>2.623962227879576E-3</v>
      </c>
      <c r="I56" s="323">
        <f t="shared" si="27"/>
        <v>2.0689030632976418E-3</v>
      </c>
      <c r="J56" s="399">
        <f t="shared" si="28"/>
        <v>2.3243177194393308E-3</v>
      </c>
      <c r="K56" s="323">
        <f t="shared" si="29"/>
        <v>2.8876004767205755E-3</v>
      </c>
      <c r="L56" s="323">
        <f t="shared" si="30"/>
        <v>1.839670665411759E-3</v>
      </c>
      <c r="M56" s="399">
        <f t="shared" si="31"/>
        <v>2.3293161065573859E-3</v>
      </c>
      <c r="N56" s="394">
        <f t="shared" si="22"/>
        <v>-2.1453840009126651E-3</v>
      </c>
      <c r="O56" s="395">
        <f t="shared" si="22"/>
        <v>-0.216388265192825</v>
      </c>
      <c r="P56" s="386">
        <f t="shared" si="22"/>
        <v>-0.10509342691833443</v>
      </c>
      <c r="R56" s="401">
        <v>110.92399999999998</v>
      </c>
      <c r="S56" s="369">
        <v>112.569</v>
      </c>
      <c r="T56" s="374">
        <v>223.49299999999999</v>
      </c>
      <c r="U56" s="19">
        <v>100.56399999999999</v>
      </c>
      <c r="V56" s="119">
        <v>77.474000000000004</v>
      </c>
      <c r="W56" s="375">
        <v>178.03800000000001</v>
      </c>
      <c r="X56" s="345">
        <f t="shared" si="32"/>
        <v>2.7796540768564673E-3</v>
      </c>
      <c r="Y56" s="323">
        <f t="shared" si="33"/>
        <v>2.1766968350465645E-3</v>
      </c>
      <c r="Z56" s="399">
        <f t="shared" si="34"/>
        <v>2.4393153283375972E-3</v>
      </c>
      <c r="AA56" s="323">
        <f t="shared" si="35"/>
        <v>2.7475683716641115E-3</v>
      </c>
      <c r="AB56" s="323">
        <f t="shared" si="36"/>
        <v>1.740934345175862E-3</v>
      </c>
      <c r="AC56" s="399">
        <f t="shared" si="37"/>
        <v>2.1952225827071479E-3</v>
      </c>
      <c r="AE56" s="394">
        <f t="shared" si="23"/>
        <v>-9.3397281021239648E-2</v>
      </c>
      <c r="AF56" s="395">
        <f t="shared" si="23"/>
        <v>-0.31176434009363146</v>
      </c>
      <c r="AG56" s="386">
        <f t="shared" si="23"/>
        <v>-0.20338444604528993</v>
      </c>
      <c r="AI56" s="27">
        <f t="shared" si="24"/>
        <v>2.5316444140134657</v>
      </c>
      <c r="AJ56" s="28">
        <f t="shared" si="24"/>
        <v>2.7774926595770926</v>
      </c>
      <c r="AK56" s="402">
        <f t="shared" si="24"/>
        <v>2.6497794745328656</v>
      </c>
      <c r="AL56" s="28">
        <f t="shared" si="24"/>
        <v>2.3001303721323847</v>
      </c>
      <c r="AM56" s="28">
        <f t="shared" si="24"/>
        <v>2.4394344910104229</v>
      </c>
      <c r="AN56" s="402">
        <f t="shared" si="24"/>
        <v>2.3587440381558031</v>
      </c>
      <c r="AO56" s="384">
        <f t="shared" si="38"/>
        <v>-9.1448088285849466E-2</v>
      </c>
      <c r="AP56" s="385">
        <f t="shared" si="38"/>
        <v>-0.12171343366147482</v>
      </c>
      <c r="AQ56" s="386">
        <f t="shared" si="38"/>
        <v>-0.10983383303184865</v>
      </c>
    </row>
    <row r="57" spans="1:43" ht="19.5" customHeight="1">
      <c r="A57" s="8" t="s">
        <v>212</v>
      </c>
      <c r="B57" s="19">
        <v>3103.6</v>
      </c>
      <c r="C57" s="371">
        <v>1279.74</v>
      </c>
      <c r="D57" s="375">
        <v>4383.34</v>
      </c>
      <c r="E57" s="19">
        <v>437.01</v>
      </c>
      <c r="F57" s="369">
        <v>101.47000000000001</v>
      </c>
      <c r="G57" s="377">
        <v>538.48</v>
      </c>
      <c r="H57" s="345">
        <f t="shared" si="26"/>
        <v>1.8586623691537265E-2</v>
      </c>
      <c r="I57" s="323">
        <f t="shared" si="27"/>
        <v>6.5327494046843598E-3</v>
      </c>
      <c r="J57" s="399">
        <f t="shared" si="28"/>
        <v>1.2079430466099777E-2</v>
      </c>
      <c r="K57" s="323">
        <f t="shared" si="29"/>
        <v>2.8862795552060993E-3</v>
      </c>
      <c r="L57" s="323">
        <f t="shared" si="30"/>
        <v>5.8777474863607555E-4</v>
      </c>
      <c r="M57" s="399">
        <f t="shared" si="31"/>
        <v>1.6617516389229217E-3</v>
      </c>
      <c r="N57" s="394">
        <f t="shared" si="22"/>
        <v>-0.85919255058641586</v>
      </c>
      <c r="O57" s="395">
        <f t="shared" si="22"/>
        <v>-0.92071045681153985</v>
      </c>
      <c r="P57" s="386">
        <f t="shared" si="22"/>
        <v>-0.87715303855051174</v>
      </c>
      <c r="R57" s="401">
        <v>610.69100000000014</v>
      </c>
      <c r="S57" s="369">
        <v>185.50299999999999</v>
      </c>
      <c r="T57" s="374">
        <v>796.19400000000019</v>
      </c>
      <c r="U57" s="19">
        <v>107.846</v>
      </c>
      <c r="V57" s="119">
        <v>36.907000000000004</v>
      </c>
      <c r="W57" s="375">
        <v>144.75300000000001</v>
      </c>
      <c r="X57" s="345">
        <f t="shared" si="32"/>
        <v>1.5303358406202025E-2</v>
      </c>
      <c r="Y57" s="323">
        <f t="shared" si="33"/>
        <v>3.5869892509629016E-3</v>
      </c>
      <c r="Z57" s="399">
        <f t="shared" si="34"/>
        <v>8.6900629036722639E-3</v>
      </c>
      <c r="AA57" s="323">
        <f t="shared" si="35"/>
        <v>2.9465241896751105E-3</v>
      </c>
      <c r="AB57" s="323">
        <f t="shared" si="36"/>
        <v>8.2934486250103964E-4</v>
      </c>
      <c r="AC57" s="399">
        <f t="shared" si="37"/>
        <v>1.7848159073602702E-3</v>
      </c>
      <c r="AE57" s="394">
        <f t="shared" si="23"/>
        <v>-0.82340332508584546</v>
      </c>
      <c r="AF57" s="395">
        <f t="shared" si="23"/>
        <v>-0.80104364888977531</v>
      </c>
      <c r="AG57" s="386">
        <f t="shared" si="23"/>
        <v>-0.81819380703697842</v>
      </c>
      <c r="AI57" s="27">
        <f t="shared" si="24"/>
        <v>1.9676859131331361</v>
      </c>
      <c r="AJ57" s="28">
        <f t="shared" si="24"/>
        <v>1.4495366246268773</v>
      </c>
      <c r="AK57" s="402">
        <f t="shared" si="24"/>
        <v>1.8164094047005255</v>
      </c>
      <c r="AL57" s="28">
        <f t="shared" si="24"/>
        <v>2.4678153817990438</v>
      </c>
      <c r="AM57" s="28">
        <f t="shared" si="24"/>
        <v>3.6372326796097365</v>
      </c>
      <c r="AN57" s="402">
        <f t="shared" si="24"/>
        <v>2.6881778339028379</v>
      </c>
      <c r="AO57" s="384">
        <f t="shared" si="38"/>
        <v>0.25417139256211585</v>
      </c>
      <c r="AP57" s="385">
        <f t="shared" si="38"/>
        <v>1.5092382060687775</v>
      </c>
      <c r="AQ57" s="386">
        <f t="shared" si="38"/>
        <v>0.4799404952134359</v>
      </c>
    </row>
    <row r="58" spans="1:43" ht="19.5" customHeight="1">
      <c r="A58" s="8" t="s">
        <v>207</v>
      </c>
      <c r="B58" s="19">
        <v>309.47000000000003</v>
      </c>
      <c r="C58" s="371">
        <v>520.82000000000005</v>
      </c>
      <c r="D58" s="375">
        <v>830.29000000000008</v>
      </c>
      <c r="E58" s="19">
        <v>326.56</v>
      </c>
      <c r="F58" s="369">
        <v>175.99</v>
      </c>
      <c r="G58" s="377">
        <v>502.55</v>
      </c>
      <c r="H58" s="345">
        <f t="shared" si="26"/>
        <v>1.8533323990913902E-3</v>
      </c>
      <c r="I58" s="323">
        <f t="shared" si="27"/>
        <v>2.6586545274412837E-3</v>
      </c>
      <c r="J58" s="399">
        <f t="shared" si="28"/>
        <v>2.28807948315622E-3</v>
      </c>
      <c r="K58" s="323">
        <f t="shared" si="29"/>
        <v>2.1568006488366484E-3</v>
      </c>
      <c r="L58" s="323">
        <f t="shared" si="30"/>
        <v>1.0194390264360198E-3</v>
      </c>
      <c r="M58" s="399">
        <f t="shared" si="31"/>
        <v>1.5508715015241314E-3</v>
      </c>
      <c r="N58" s="394">
        <f t="shared" si="22"/>
        <v>5.5223446537628763E-2</v>
      </c>
      <c r="O58" s="395">
        <f t="shared" si="22"/>
        <v>-0.66209054951806767</v>
      </c>
      <c r="P58" s="386">
        <f t="shared" si="22"/>
        <v>-0.39472955232509127</v>
      </c>
      <c r="R58" s="401">
        <v>84.977999999999994</v>
      </c>
      <c r="S58" s="369">
        <v>202.13899999999995</v>
      </c>
      <c r="T58" s="374">
        <v>287.11699999999996</v>
      </c>
      <c r="U58" s="19">
        <v>96.553999999999988</v>
      </c>
      <c r="V58" s="119">
        <v>39.51400000000001</v>
      </c>
      <c r="W58" s="375">
        <v>136.06799999999998</v>
      </c>
      <c r="X58" s="345">
        <f t="shared" si="32"/>
        <v>2.1294710264966005E-3</v>
      </c>
      <c r="Y58" s="323">
        <f t="shared" si="33"/>
        <v>3.9086722058424379E-3</v>
      </c>
      <c r="Z58" s="399">
        <f t="shared" si="34"/>
        <v>3.1337397552778199E-3</v>
      </c>
      <c r="AA58" s="323">
        <f t="shared" si="35"/>
        <v>2.6380087959673106E-3</v>
      </c>
      <c r="AB58" s="323">
        <f t="shared" si="36"/>
        <v>8.8792730096908673E-4</v>
      </c>
      <c r="AC58" s="399">
        <f t="shared" si="37"/>
        <v>1.6777291723328511E-3</v>
      </c>
      <c r="AE58" s="394">
        <f t="shared" si="23"/>
        <v>0.13622349313940071</v>
      </c>
      <c r="AF58" s="395">
        <f t="shared" si="23"/>
        <v>-0.80452065163080844</v>
      </c>
      <c r="AG58" s="386">
        <f t="shared" si="23"/>
        <v>-0.5260886676859956</v>
      </c>
      <c r="AI58" s="27">
        <f t="shared" si="24"/>
        <v>2.7459204446311429</v>
      </c>
      <c r="AJ58" s="28">
        <f t="shared" si="24"/>
        <v>3.8811681579048414</v>
      </c>
      <c r="AK58" s="402">
        <f t="shared" si="24"/>
        <v>3.4580327355502289</v>
      </c>
      <c r="AL58" s="28">
        <f t="shared" si="24"/>
        <v>2.9567001469867709</v>
      </c>
      <c r="AM58" s="28">
        <f t="shared" si="24"/>
        <v>2.2452412068867553</v>
      </c>
      <c r="AN58" s="402">
        <f t="shared" si="24"/>
        <v>2.7075514874141868</v>
      </c>
      <c r="AO58" s="384">
        <f t="shared" si="38"/>
        <v>7.6761037548537497E-2</v>
      </c>
      <c r="AP58" s="385">
        <f t="shared" si="38"/>
        <v>-0.42150375465854673</v>
      </c>
      <c r="AQ58" s="386">
        <f t="shared" si="38"/>
        <v>-0.21702548978809144</v>
      </c>
    </row>
    <row r="59" spans="1:43" ht="19.5" customHeight="1">
      <c r="A59" s="8" t="s">
        <v>203</v>
      </c>
      <c r="B59" s="19">
        <v>237.79000000000002</v>
      </c>
      <c r="C59" s="371">
        <v>168.14000000000001</v>
      </c>
      <c r="D59" s="375">
        <v>405.93000000000006</v>
      </c>
      <c r="E59" s="19">
        <v>83.76</v>
      </c>
      <c r="F59" s="369">
        <v>154.91</v>
      </c>
      <c r="G59" s="377">
        <v>238.67000000000002</v>
      </c>
      <c r="H59" s="345">
        <f t="shared" si="26"/>
        <v>1.4240602035090369E-3</v>
      </c>
      <c r="I59" s="323">
        <f t="shared" si="27"/>
        <v>8.5831222350135834E-4</v>
      </c>
      <c r="J59" s="399">
        <f t="shared" si="28"/>
        <v>1.1186454185858007E-3</v>
      </c>
      <c r="K59" s="323">
        <f t="shared" si="29"/>
        <v>5.5320193026260926E-4</v>
      </c>
      <c r="L59" s="323">
        <f t="shared" si="30"/>
        <v>8.9733109600093075E-4</v>
      </c>
      <c r="M59" s="399">
        <f t="shared" si="31"/>
        <v>7.3653666554325829E-4</v>
      </c>
      <c r="N59" s="394">
        <f t="shared" si="22"/>
        <v>-0.64775642373522868</v>
      </c>
      <c r="O59" s="395">
        <f t="shared" si="22"/>
        <v>-7.8684429641965134E-2</v>
      </c>
      <c r="P59" s="386">
        <f t="shared" si="22"/>
        <v>-0.41204148498509602</v>
      </c>
      <c r="R59" s="401">
        <v>104.34099999999998</v>
      </c>
      <c r="S59" s="369">
        <v>68.480000000000018</v>
      </c>
      <c r="T59" s="374">
        <v>172.821</v>
      </c>
      <c r="U59" s="19">
        <v>47.643999999999984</v>
      </c>
      <c r="V59" s="119">
        <v>64.037000000000006</v>
      </c>
      <c r="W59" s="375">
        <v>111.68099999999998</v>
      </c>
      <c r="X59" s="345">
        <f t="shared" si="32"/>
        <v>2.6146901124488894E-3</v>
      </c>
      <c r="Y59" s="323">
        <f t="shared" si="33"/>
        <v>1.3241673930121862E-3</v>
      </c>
      <c r="Z59" s="399">
        <f t="shared" si="34"/>
        <v>1.8862555621815087E-3</v>
      </c>
      <c r="AA59" s="323">
        <f t="shared" si="35"/>
        <v>1.301709831545731E-3</v>
      </c>
      <c r="AB59" s="323">
        <f t="shared" si="36"/>
        <v>1.4389887273411296E-3</v>
      </c>
      <c r="AC59" s="399">
        <f t="shared" si="37"/>
        <v>1.3770355388137191E-3</v>
      </c>
      <c r="AE59" s="394">
        <f t="shared" si="23"/>
        <v>-0.54338179622583649</v>
      </c>
      <c r="AF59" s="395">
        <f t="shared" si="23"/>
        <v>-6.4880257009345951E-2</v>
      </c>
      <c r="AG59" s="386">
        <f t="shared" si="23"/>
        <v>-0.3537764507785513</v>
      </c>
      <c r="AI59" s="27">
        <f t="shared" si="24"/>
        <v>4.3879473485007772</v>
      </c>
      <c r="AJ59" s="28">
        <f t="shared" si="24"/>
        <v>4.0727964791245395</v>
      </c>
      <c r="AK59" s="402">
        <f t="shared" si="24"/>
        <v>4.2574089128667501</v>
      </c>
      <c r="AL59" s="28">
        <f t="shared" si="24"/>
        <v>5.6881566380133695</v>
      </c>
      <c r="AM59" s="28">
        <f t="shared" si="24"/>
        <v>4.1338196372087026</v>
      </c>
      <c r="AN59" s="402">
        <f t="shared" si="24"/>
        <v>4.679306154941969</v>
      </c>
      <c r="AO59" s="384">
        <f t="shared" si="38"/>
        <v>0.29631378552361909</v>
      </c>
      <c r="AP59" s="385">
        <f t="shared" si="38"/>
        <v>1.49831101055362E-2</v>
      </c>
      <c r="AQ59" s="386">
        <f t="shared" si="38"/>
        <v>9.9097185802416166E-2</v>
      </c>
    </row>
    <row r="60" spans="1:43" ht="19.5" customHeight="1">
      <c r="A60" s="8" t="s">
        <v>215</v>
      </c>
      <c r="B60" s="19">
        <v>130.72999999999999</v>
      </c>
      <c r="C60" s="371">
        <v>72.250000000000014</v>
      </c>
      <c r="D60" s="375">
        <v>202.98000000000002</v>
      </c>
      <c r="E60" s="19">
        <v>204.58</v>
      </c>
      <c r="F60" s="369">
        <v>54.370000000000005</v>
      </c>
      <c r="G60" s="377">
        <v>258.95000000000005</v>
      </c>
      <c r="H60" s="345">
        <f t="shared" si="26"/>
        <v>7.8290672612278212E-4</v>
      </c>
      <c r="I60" s="323">
        <f t="shared" si="27"/>
        <v>3.6881799778739829E-4</v>
      </c>
      <c r="J60" s="399">
        <f t="shared" si="28"/>
        <v>5.593640456840978E-4</v>
      </c>
      <c r="K60" s="323">
        <f t="shared" si="29"/>
        <v>1.3511706171576482E-3</v>
      </c>
      <c r="L60" s="323">
        <f t="shared" si="30"/>
        <v>3.1494346194287402E-4</v>
      </c>
      <c r="M60" s="399">
        <f t="shared" si="31"/>
        <v>7.9912083438398937E-4</v>
      </c>
      <c r="N60" s="394">
        <f t="shared" si="22"/>
        <v>0.5649047655473115</v>
      </c>
      <c r="O60" s="395">
        <f t="shared" si="22"/>
        <v>-0.24747404844290666</v>
      </c>
      <c r="P60" s="386">
        <f t="shared" si="22"/>
        <v>0.27574145235983849</v>
      </c>
      <c r="R60" s="401">
        <v>36.851999999999997</v>
      </c>
      <c r="S60" s="369">
        <v>29.763999999999999</v>
      </c>
      <c r="T60" s="374">
        <v>66.616</v>
      </c>
      <c r="U60" s="19">
        <v>49.850999999999999</v>
      </c>
      <c r="V60" s="119">
        <v>19.425999999999998</v>
      </c>
      <c r="W60" s="375">
        <v>69.277000000000001</v>
      </c>
      <c r="X60" s="345">
        <f t="shared" si="32"/>
        <v>9.2347744437916532E-4</v>
      </c>
      <c r="Y60" s="323">
        <f t="shared" si="33"/>
        <v>5.7553326935769124E-4</v>
      </c>
      <c r="Z60" s="399">
        <f t="shared" si="34"/>
        <v>7.2708062405774402E-4</v>
      </c>
      <c r="AA60" s="323">
        <f t="shared" si="35"/>
        <v>1.3620085805638961E-3</v>
      </c>
      <c r="AB60" s="323">
        <f t="shared" si="36"/>
        <v>4.3652568073658635E-4</v>
      </c>
      <c r="AC60" s="399">
        <f t="shared" si="37"/>
        <v>8.5419087420777063E-4</v>
      </c>
      <c r="AE60" s="394">
        <f t="shared" si="23"/>
        <v>0.35273526538586791</v>
      </c>
      <c r="AF60" s="395">
        <f t="shared" si="23"/>
        <v>-0.34733234780271471</v>
      </c>
      <c r="AG60" s="386">
        <f t="shared" si="23"/>
        <v>3.9945358472439074E-2</v>
      </c>
      <c r="AI60" s="27">
        <f t="shared" si="24"/>
        <v>2.8189397995869347</v>
      </c>
      <c r="AJ60" s="28">
        <f t="shared" si="24"/>
        <v>4.1195847750865049</v>
      </c>
      <c r="AK60" s="402">
        <f t="shared" si="24"/>
        <v>3.2818996945511869</v>
      </c>
      <c r="AL60" s="28">
        <f t="shared" si="24"/>
        <v>2.4367484602600449</v>
      </c>
      <c r="AM60" s="28">
        <f t="shared" si="24"/>
        <v>3.572926246091594</v>
      </c>
      <c r="AN60" s="402">
        <f t="shared" si="24"/>
        <v>2.6753041127630812</v>
      </c>
      <c r="AO60" s="384">
        <f t="shared" si="38"/>
        <v>-0.13557981599425897</v>
      </c>
      <c r="AP60" s="385">
        <f t="shared" si="38"/>
        <v>-0.13269748259602981</v>
      </c>
      <c r="AQ60" s="386">
        <f t="shared" si="38"/>
        <v>-0.18483062806435346</v>
      </c>
    </row>
    <row r="61" spans="1:43" ht="19.5" customHeight="1">
      <c r="A61" s="8" t="s">
        <v>231</v>
      </c>
      <c r="B61" s="19">
        <v>159.21</v>
      </c>
      <c r="C61" s="371">
        <v>156.22999999999999</v>
      </c>
      <c r="D61" s="375">
        <v>315.44</v>
      </c>
      <c r="E61" s="19">
        <v>85.22</v>
      </c>
      <c r="F61" s="369">
        <v>18.659999999999997</v>
      </c>
      <c r="G61" s="377">
        <v>103.88</v>
      </c>
      <c r="H61" s="345">
        <f t="shared" si="26"/>
        <v>9.5346576811755645E-4</v>
      </c>
      <c r="I61" s="323">
        <f t="shared" si="27"/>
        <v>7.975146822743975E-4</v>
      </c>
      <c r="J61" s="399">
        <f t="shared" si="28"/>
        <v>8.6927674928855936E-4</v>
      </c>
      <c r="K61" s="323">
        <f t="shared" si="29"/>
        <v>5.6284465731828515E-4</v>
      </c>
      <c r="L61" s="323">
        <f t="shared" si="30"/>
        <v>1.0808984733959954E-4</v>
      </c>
      <c r="M61" s="399">
        <f t="shared" si="31"/>
        <v>3.205741350678077E-4</v>
      </c>
      <c r="N61" s="394">
        <f t="shared" si="22"/>
        <v>-0.46473211481690851</v>
      </c>
      <c r="O61" s="395">
        <f t="shared" si="22"/>
        <v>-0.88056071177110673</v>
      </c>
      <c r="P61" s="386">
        <f t="shared" si="22"/>
        <v>-0.67068222165863556</v>
      </c>
      <c r="R61" s="401">
        <v>34.584000000000003</v>
      </c>
      <c r="S61" s="369">
        <v>65.463999999999999</v>
      </c>
      <c r="T61" s="374">
        <v>100.048</v>
      </c>
      <c r="U61" s="19">
        <v>33.975999999999999</v>
      </c>
      <c r="V61" s="119">
        <v>12.147000000000002</v>
      </c>
      <c r="W61" s="375">
        <v>46.123000000000005</v>
      </c>
      <c r="X61" s="345">
        <f t="shared" si="32"/>
        <v>8.6664343689376591E-4</v>
      </c>
      <c r="Y61" s="323">
        <f t="shared" si="33"/>
        <v>1.265848338436766E-3</v>
      </c>
      <c r="Z61" s="399">
        <f t="shared" si="34"/>
        <v>1.0919743346302566E-3</v>
      </c>
      <c r="AA61" s="323">
        <f t="shared" si="35"/>
        <v>9.2827834011833122E-4</v>
      </c>
      <c r="AB61" s="323">
        <f t="shared" si="36"/>
        <v>2.7295775990462864E-4</v>
      </c>
      <c r="AC61" s="399">
        <f t="shared" si="37"/>
        <v>5.6870022794123609E-4</v>
      </c>
      <c r="AE61" s="394">
        <f t="shared" si="23"/>
        <v>-1.7580383992597849E-2</v>
      </c>
      <c r="AF61" s="395">
        <f t="shared" si="23"/>
        <v>-0.81444763534156173</v>
      </c>
      <c r="AG61" s="386">
        <f t="shared" si="23"/>
        <v>-0.53899128418359188</v>
      </c>
      <c r="AI61" s="27">
        <f t="shared" si="24"/>
        <v>2.1722253627284718</v>
      </c>
      <c r="AJ61" s="28">
        <f t="shared" si="24"/>
        <v>4.190232349740767</v>
      </c>
      <c r="AK61" s="402">
        <f t="shared" si="24"/>
        <v>3.1716966776566071</v>
      </c>
      <c r="AL61" s="28">
        <f t="shared" si="24"/>
        <v>3.9868575451771884</v>
      </c>
      <c r="AM61" s="28">
        <f t="shared" si="24"/>
        <v>6.5096463022508066</v>
      </c>
      <c r="AN61" s="402">
        <f t="shared" si="24"/>
        <v>4.4400269541778981</v>
      </c>
      <c r="AO61" s="384">
        <f t="shared" si="38"/>
        <v>0.83537933659397456</v>
      </c>
      <c r="AP61" s="385">
        <f t="shared" si="38"/>
        <v>0.55352872082464177</v>
      </c>
      <c r="AQ61" s="386">
        <f t="shared" si="38"/>
        <v>0.3998901551514033</v>
      </c>
    </row>
    <row r="62" spans="1:43" ht="19.5" customHeight="1" thickBot="1">
      <c r="A62" s="8" t="s">
        <v>17</v>
      </c>
      <c r="B62" s="19">
        <f t="shared" ref="B62:G62" si="39">B63-SUM(B40:B61)</f>
        <v>642.9999999999709</v>
      </c>
      <c r="C62" s="371">
        <f t="shared" si="39"/>
        <v>74.760000000038417</v>
      </c>
      <c r="D62" s="376">
        <f t="shared" si="39"/>
        <v>717.76000000000931</v>
      </c>
      <c r="E62" s="21">
        <f t="shared" si="39"/>
        <v>121.07999999995809</v>
      </c>
      <c r="F62" s="119">
        <f t="shared" si="39"/>
        <v>76.07999999995809</v>
      </c>
      <c r="G62" s="375">
        <f t="shared" si="39"/>
        <v>197.15999999997439</v>
      </c>
      <c r="H62" s="345">
        <f t="shared" si="26"/>
        <v>3.85075365177791E-3</v>
      </c>
      <c r="I62" s="323">
        <f t="shared" si="27"/>
        <v>3.8163091369688664E-4</v>
      </c>
      <c r="J62" s="399">
        <f t="shared" si="28"/>
        <v>1.9779738763928624E-3</v>
      </c>
      <c r="K62" s="323">
        <f t="shared" si="29"/>
        <v>7.9968588486358102E-4</v>
      </c>
      <c r="L62" s="323">
        <f t="shared" si="30"/>
        <v>4.4070072805960369E-4</v>
      </c>
      <c r="M62" s="399">
        <f t="shared" si="31"/>
        <v>6.0843662370004578E-4</v>
      </c>
      <c r="N62" s="396">
        <f t="shared" si="22"/>
        <v>-0.81169517884920128</v>
      </c>
      <c r="O62" s="397">
        <f t="shared" si="22"/>
        <v>1.7656500801484686E-2</v>
      </c>
      <c r="P62" s="388">
        <f t="shared" si="22"/>
        <v>-0.72531208203303077</v>
      </c>
      <c r="R62" s="19">
        <f t="shared" ref="R62:W62" si="40">R63-SUM(R40:R61)</f>
        <v>170.08600000000297</v>
      </c>
      <c r="S62" s="119">
        <f t="shared" si="40"/>
        <v>42.864999999997963</v>
      </c>
      <c r="T62" s="375">
        <f t="shared" si="40"/>
        <v>212.95100000001548</v>
      </c>
      <c r="U62" s="119">
        <f t="shared" si="40"/>
        <v>56.423000000002503</v>
      </c>
      <c r="V62" s="123">
        <f t="shared" si="40"/>
        <v>39.290000000015425</v>
      </c>
      <c r="W62" s="376">
        <f t="shared" si="40"/>
        <v>95.713000000017928</v>
      </c>
      <c r="X62" s="345">
        <f t="shared" si="32"/>
        <v>4.2621997341983466E-3</v>
      </c>
      <c r="Y62" s="323">
        <f t="shared" si="33"/>
        <v>8.2886149680877117E-4</v>
      </c>
      <c r="Z62" s="399">
        <f t="shared" si="34"/>
        <v>2.3242546231195494E-3</v>
      </c>
      <c r="AA62" s="323">
        <f t="shared" si="35"/>
        <v>1.5415660697109409E-3</v>
      </c>
      <c r="AB62" s="323">
        <f t="shared" si="36"/>
        <v>8.8289375044513598E-4</v>
      </c>
      <c r="AC62" s="399">
        <f t="shared" si="37"/>
        <v>1.180148839341537E-3</v>
      </c>
      <c r="AE62" s="396">
        <f t="shared" si="23"/>
        <v>-0.66826781745704222</v>
      </c>
      <c r="AF62" s="397">
        <f t="shared" si="23"/>
        <v>-8.3401376413920619E-2</v>
      </c>
      <c r="AG62" s="388">
        <f t="shared" si="23"/>
        <v>-0.55053979553976751</v>
      </c>
      <c r="AI62" s="27">
        <f t="shared" si="24"/>
        <v>2.6451944012443338</v>
      </c>
      <c r="AJ62" s="28">
        <f t="shared" si="24"/>
        <v>5.7336811128913769</v>
      </c>
      <c r="AK62" s="402">
        <f t="shared" si="24"/>
        <v>2.9668830806956743</v>
      </c>
      <c r="AL62" s="28">
        <f t="shared" si="24"/>
        <v>4.6599768747953449</v>
      </c>
      <c r="AM62" s="28">
        <f t="shared" si="24"/>
        <v>5.1643007360721693</v>
      </c>
      <c r="AN62" s="402">
        <f t="shared" si="24"/>
        <v>4.8545851085428264</v>
      </c>
      <c r="AO62" s="387">
        <f t="shared" si="38"/>
        <v>0.76167652275508801</v>
      </c>
      <c r="AP62" s="385">
        <f t="shared" si="38"/>
        <v>-9.9304507106095549E-2</v>
      </c>
      <c r="AQ62" s="386">
        <f t="shared" si="38"/>
        <v>0.63625764025878773</v>
      </c>
    </row>
    <row r="63" spans="1:43" ht="25.5" customHeight="1" thickBot="1">
      <c r="A63" s="12" t="s">
        <v>18</v>
      </c>
      <c r="B63" s="17">
        <v>166980.29999999999</v>
      </c>
      <c r="C63" s="372">
        <v>195896.08000000005</v>
      </c>
      <c r="D63" s="18">
        <v>362876.38</v>
      </c>
      <c r="E63" s="17">
        <v>151409.44999999995</v>
      </c>
      <c r="F63" s="373">
        <v>172634.15999999995</v>
      </c>
      <c r="G63" s="378">
        <v>324043.61</v>
      </c>
      <c r="H63" s="334">
        <f t="shared" ref="H63:M63" si="41">SUM(H40:H62)</f>
        <v>0.99999999999999978</v>
      </c>
      <c r="I63" s="338">
        <f t="shared" si="41"/>
        <v>1</v>
      </c>
      <c r="J63" s="335">
        <f t="shared" si="41"/>
        <v>0.99999999999999989</v>
      </c>
      <c r="K63" s="338">
        <f t="shared" si="41"/>
        <v>0.99999999999999989</v>
      </c>
      <c r="L63" s="338">
        <f t="shared" si="41"/>
        <v>1.0000000000000002</v>
      </c>
      <c r="M63" s="335">
        <f t="shared" si="41"/>
        <v>1</v>
      </c>
      <c r="N63" s="389">
        <f t="shared" si="22"/>
        <v>-9.3249622859702827E-2</v>
      </c>
      <c r="O63" s="390">
        <f t="shared" si="22"/>
        <v>-0.11874622503931725</v>
      </c>
      <c r="P63" s="391">
        <f t="shared" si="22"/>
        <v>-0.10701377146674583</v>
      </c>
      <c r="R63" s="17">
        <v>39905.685000000005</v>
      </c>
      <c r="S63" s="372">
        <v>51715.516000000011</v>
      </c>
      <c r="T63" s="18">
        <v>91621.201000000001</v>
      </c>
      <c r="U63" s="17">
        <v>36601.091000000008</v>
      </c>
      <c r="V63" s="373">
        <v>44501.391000000003</v>
      </c>
      <c r="W63" s="378">
        <v>81102.482000000018</v>
      </c>
      <c r="X63" s="334">
        <f t="shared" ref="X63:AC63" si="42">SUM(X40:X62)</f>
        <v>0.99999999999999978</v>
      </c>
      <c r="Y63" s="338">
        <f t="shared" si="42"/>
        <v>0.99999999999999989</v>
      </c>
      <c r="Z63" s="335">
        <f t="shared" si="42"/>
        <v>1</v>
      </c>
      <c r="AA63" s="338">
        <f t="shared" si="42"/>
        <v>1</v>
      </c>
      <c r="AB63" s="338">
        <f t="shared" si="42"/>
        <v>1.0000000000000002</v>
      </c>
      <c r="AC63" s="335">
        <f t="shared" si="42"/>
        <v>1</v>
      </c>
      <c r="AE63" s="389">
        <f t="shared" si="23"/>
        <v>-8.2810105878397947E-2</v>
      </c>
      <c r="AF63" s="390">
        <f t="shared" si="23"/>
        <v>-0.13949633607059062</v>
      </c>
      <c r="AG63" s="391">
        <f t="shared" si="23"/>
        <v>-0.1148066046416482</v>
      </c>
      <c r="AI63" s="403">
        <f t="shared" si="24"/>
        <v>2.3898438917644782</v>
      </c>
      <c r="AJ63" s="404">
        <f t="shared" si="24"/>
        <v>2.6399464450743477</v>
      </c>
      <c r="AK63" s="405">
        <f t="shared" si="24"/>
        <v>2.5248598710117203</v>
      </c>
      <c r="AL63" s="404">
        <f t="shared" si="24"/>
        <v>2.4173584277599596</v>
      </c>
      <c r="AM63" s="404">
        <f t="shared" si="24"/>
        <v>2.5777859376151291</v>
      </c>
      <c r="AN63" s="405">
        <f t="shared" si="24"/>
        <v>2.5028261473818296</v>
      </c>
      <c r="AO63" s="389">
        <f t="shared" si="38"/>
        <v>1.1513110161838537E-2</v>
      </c>
      <c r="AP63" s="390">
        <f t="shared" si="38"/>
        <v>-2.3546124420515673E-2</v>
      </c>
      <c r="AQ63" s="391">
        <f t="shared" si="38"/>
        <v>-8.7267114832244742E-3</v>
      </c>
    </row>
    <row r="64" spans="1:43" ht="20.100000000000001" customHeight="1"/>
    <row r="65" spans="1:43" ht="20.100000000000001" customHeight="1" thickBot="1"/>
    <row r="66" spans="1:43" ht="15" customHeight="1">
      <c r="A66" s="492" t="s">
        <v>15</v>
      </c>
      <c r="B66" s="457" t="s">
        <v>132</v>
      </c>
      <c r="C66" s="511"/>
      <c r="D66" s="511"/>
      <c r="E66" s="511"/>
      <c r="F66" s="511"/>
      <c r="G66" s="522"/>
      <c r="H66" s="511" t="s">
        <v>134</v>
      </c>
      <c r="I66" s="511"/>
      <c r="J66" s="511"/>
      <c r="K66" s="511"/>
      <c r="L66" s="511"/>
      <c r="M66" s="522"/>
      <c r="N66" s="526" t="s">
        <v>152</v>
      </c>
      <c r="O66" s="517"/>
      <c r="P66" s="527"/>
      <c r="R66" s="512" t="s">
        <v>133</v>
      </c>
      <c r="S66" s="511"/>
      <c r="T66" s="511"/>
      <c r="U66" s="511"/>
      <c r="V66" s="511"/>
      <c r="W66" s="522"/>
      <c r="X66" s="511" t="s">
        <v>135</v>
      </c>
      <c r="Y66" s="511"/>
      <c r="Z66" s="511"/>
      <c r="AA66" s="511"/>
      <c r="AB66" s="511"/>
      <c r="AC66" s="458"/>
      <c r="AE66" s="517" t="s">
        <v>152</v>
      </c>
      <c r="AF66" s="517"/>
      <c r="AG66" s="517"/>
      <c r="AI66" s="475" t="s">
        <v>153</v>
      </c>
      <c r="AJ66" s="480"/>
      <c r="AK66" s="480"/>
      <c r="AL66" s="480"/>
      <c r="AM66" s="480"/>
      <c r="AN66" s="476"/>
      <c r="AO66" s="517" t="s">
        <v>152</v>
      </c>
      <c r="AP66" s="517"/>
      <c r="AQ66" s="517"/>
    </row>
    <row r="67" spans="1:43" ht="15" customHeight="1">
      <c r="A67" s="493"/>
      <c r="B67" s="523" t="str">
        <f>B5</f>
        <v>jan-jul 2025</v>
      </c>
      <c r="C67" s="498"/>
      <c r="D67" s="499"/>
      <c r="E67" s="524" t="str">
        <f>E5</f>
        <v>jan-jul 26</v>
      </c>
      <c r="F67" s="514"/>
      <c r="G67" s="525"/>
      <c r="H67" s="533" t="str">
        <f>B67</f>
        <v>jan-jul 2025</v>
      </c>
      <c r="I67" s="498"/>
      <c r="J67" s="499"/>
      <c r="K67" s="523" t="str">
        <f>E67</f>
        <v>jan-jul 26</v>
      </c>
      <c r="L67" s="498"/>
      <c r="M67" s="499"/>
      <c r="N67" s="500" t="s">
        <v>136</v>
      </c>
      <c r="O67" s="498"/>
      <c r="P67" s="501"/>
      <c r="R67" s="521" t="str">
        <f>H67</f>
        <v>jan-jul 2025</v>
      </c>
      <c r="S67" s="498"/>
      <c r="T67" s="499"/>
      <c r="U67" s="538" t="str">
        <f>K67</f>
        <v>jan-jul 26</v>
      </c>
      <c r="V67" s="514"/>
      <c r="W67" s="525"/>
      <c r="X67" s="533" t="str">
        <f>R67</f>
        <v>jan-jul 2025</v>
      </c>
      <c r="Y67" s="498"/>
      <c r="Z67" s="499"/>
      <c r="AA67" s="523" t="str">
        <f>U67</f>
        <v>jan-jul 26</v>
      </c>
      <c r="AB67" s="498"/>
      <c r="AC67" s="501"/>
      <c r="AE67" s="497" t="s">
        <v>137</v>
      </c>
      <c r="AF67" s="498"/>
      <c r="AG67" s="501"/>
      <c r="AI67" s="528" t="str">
        <f>X67</f>
        <v>jan-jul 2025</v>
      </c>
      <c r="AJ67" s="529"/>
      <c r="AK67" s="540"/>
      <c r="AL67" s="539" t="str">
        <f>AA67</f>
        <v>jan-jul 26</v>
      </c>
      <c r="AM67" s="529"/>
      <c r="AN67" s="540"/>
      <c r="AO67" s="498" t="s">
        <v>138</v>
      </c>
      <c r="AP67" s="498"/>
      <c r="AQ67" s="501"/>
    </row>
    <row r="68" spans="1:43" ht="19.5" customHeight="1" thickBot="1">
      <c r="A68" s="494"/>
      <c r="B68" s="99" t="s">
        <v>29</v>
      </c>
      <c r="C68" s="135" t="s">
        <v>30</v>
      </c>
      <c r="D68" s="263" t="s">
        <v>12</v>
      </c>
      <c r="E68" s="159" t="s">
        <v>29</v>
      </c>
      <c r="F68" s="353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2" t="s">
        <v>29</v>
      </c>
      <c r="V68" s="353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7" t="s">
        <v>29</v>
      </c>
      <c r="AJ68" s="135" t="s">
        <v>30</v>
      </c>
      <c r="AK68" s="263" t="s">
        <v>12</v>
      </c>
      <c r="AL68" s="408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167</v>
      </c>
      <c r="B69" s="39">
        <v>44212.10000000002</v>
      </c>
      <c r="C69" s="370">
        <v>70717.440000000046</v>
      </c>
      <c r="D69" s="375">
        <v>114929.54000000007</v>
      </c>
      <c r="E69" s="39">
        <v>43694.769999999968</v>
      </c>
      <c r="F69" s="379">
        <v>77231.940000000031</v>
      </c>
      <c r="G69" s="377">
        <v>120926.70999999999</v>
      </c>
      <c r="H69" s="345">
        <f t="shared" ref="H69:H96" si="43">B69/$B$97</f>
        <v>0.17800059787001266</v>
      </c>
      <c r="I69" s="323">
        <f t="shared" ref="I69:I96" si="44">C69/$C$97</f>
        <v>0.20936690892467349</v>
      </c>
      <c r="J69" s="398">
        <f t="shared" ref="J69:J96" si="45">D69/$D$97</f>
        <v>0.19607539192971407</v>
      </c>
      <c r="K69" s="323">
        <f t="shared" ref="K69:K96" si="46">E69/$E$97</f>
        <v>0.1870020901375789</v>
      </c>
      <c r="L69" s="323">
        <f t="shared" ref="L69:L96" si="47">F69/$F$97</f>
        <v>0.22554216149703912</v>
      </c>
      <c r="M69" s="399">
        <f t="shared" ref="M69:M96" si="48">G69/$G$97</f>
        <v>0.20991042311111194</v>
      </c>
      <c r="N69" s="392">
        <f t="shared" ref="N69:P97" si="49">(E69-B69)/B69</f>
        <v>-1.1701095401486301E-2</v>
      </c>
      <c r="O69" s="393">
        <f t="shared" si="49"/>
        <v>9.2120133307992777E-2</v>
      </c>
      <c r="P69" s="382">
        <f t="shared" si="49"/>
        <v>5.2181275588503377E-2</v>
      </c>
      <c r="R69" s="401">
        <v>13033.117</v>
      </c>
      <c r="S69" s="369">
        <v>25198.704999999994</v>
      </c>
      <c r="T69" s="374">
        <v>38231.821999999993</v>
      </c>
      <c r="U69" s="39">
        <v>12759.286999999998</v>
      </c>
      <c r="V69" s="112">
        <v>26330.280999999995</v>
      </c>
      <c r="W69" s="380">
        <v>39089.567999999992</v>
      </c>
      <c r="X69" s="345">
        <f t="shared" ref="X69:X96" si="50">R69/$R$97</f>
        <v>0.18187166464622961</v>
      </c>
      <c r="Y69" s="323">
        <f t="shared" ref="Y69:Y96" si="51">S69/$S$97</f>
        <v>0.22216464551103837</v>
      </c>
      <c r="Z69" s="398">
        <f t="shared" ref="Z69:Z96" si="52">T69/$T$97</f>
        <v>0.20656400933661567</v>
      </c>
      <c r="AA69" s="323">
        <f t="shared" ref="AA69:AA96" si="53">U69/$U$97</f>
        <v>0.18666249724781783</v>
      </c>
      <c r="AB69" s="323">
        <f t="shared" ref="AB69:AB96" si="54">V69/$V$97</f>
        <v>0.23792844125027537</v>
      </c>
      <c r="AC69" s="399">
        <f t="shared" ref="AC69:AC96" si="55">W69/$W$97</f>
        <v>0.21835361942245002</v>
      </c>
      <c r="AE69" s="392">
        <f t="shared" ref="AE69:AG97" si="56">(U69-R69)/R69</f>
        <v>-2.1010323163676174E-2</v>
      </c>
      <c r="AF69" s="393">
        <f t="shared" si="56"/>
        <v>4.4906117199276757E-2</v>
      </c>
      <c r="AG69" s="382">
        <f t="shared" si="56"/>
        <v>2.2435394263972022E-2</v>
      </c>
      <c r="AI69" s="125">
        <f t="shared" ref="AI69:AN97" si="57">(R69/B69)*10</f>
        <v>2.9478620106260491</v>
      </c>
      <c r="AJ69" s="364">
        <f t="shared" si="57"/>
        <v>3.5632942878022704</v>
      </c>
      <c r="AK69" s="366">
        <f t="shared" si="57"/>
        <v>3.3265444201725658</v>
      </c>
      <c r="AL69" s="364">
        <f t="shared" si="57"/>
        <v>2.9200947847991894</v>
      </c>
      <c r="AM69" s="364">
        <f t="shared" si="57"/>
        <v>3.4092476506481622</v>
      </c>
      <c r="AN69" s="363">
        <f t="shared" si="57"/>
        <v>3.2325007436322379</v>
      </c>
      <c r="AO69" s="383">
        <f t="shared" ref="AO69:AQ82" si="58">(AL69-AI69)/AI69</f>
        <v>-9.4194455937110563E-3</v>
      </c>
      <c r="AP69" s="381">
        <f t="shared" si="58"/>
        <v>-4.3231522493506834E-2</v>
      </c>
      <c r="AQ69" s="382">
        <f t="shared" si="58"/>
        <v>-2.8270681121837931E-2</v>
      </c>
    </row>
    <row r="70" spans="1:43" ht="19.5" customHeight="1">
      <c r="A70" s="8" t="s">
        <v>166</v>
      </c>
      <c r="B70" s="19">
        <v>53227.499999999978</v>
      </c>
      <c r="C70" s="371">
        <v>50469.26</v>
      </c>
      <c r="D70" s="375">
        <v>103696.75999999998</v>
      </c>
      <c r="E70" s="19">
        <v>54170.259999999995</v>
      </c>
      <c r="F70" s="369">
        <v>44466.19</v>
      </c>
      <c r="G70" s="377">
        <v>98636.45</v>
      </c>
      <c r="H70" s="345">
        <f t="shared" si="43"/>
        <v>0.21429714542231856</v>
      </c>
      <c r="I70" s="323">
        <f t="shared" si="44"/>
        <v>0.1494199021049922</v>
      </c>
      <c r="J70" s="399">
        <f t="shared" si="45"/>
        <v>0.17691172225035862</v>
      </c>
      <c r="K70" s="323">
        <f t="shared" si="46"/>
        <v>0.23183442419530054</v>
      </c>
      <c r="L70" s="323">
        <f t="shared" si="47"/>
        <v>0.12985560904125965</v>
      </c>
      <c r="M70" s="399">
        <f t="shared" si="48"/>
        <v>0.17121791334336342</v>
      </c>
      <c r="N70" s="394">
        <f t="shared" si="49"/>
        <v>1.7711897045700378E-2</v>
      </c>
      <c r="O70" s="395">
        <f t="shared" si="49"/>
        <v>-0.11894507666646983</v>
      </c>
      <c r="P70" s="386">
        <f t="shared" si="49"/>
        <v>-4.8799113877810496E-2</v>
      </c>
      <c r="R70" s="401">
        <v>15700.755000000003</v>
      </c>
      <c r="S70" s="369">
        <v>15384.515999999994</v>
      </c>
      <c r="T70" s="374">
        <v>31085.270999999997</v>
      </c>
      <c r="U70" s="19">
        <v>15658.081</v>
      </c>
      <c r="V70" s="119">
        <v>13380.565999999999</v>
      </c>
      <c r="W70" s="375">
        <v>29038.646999999997</v>
      </c>
      <c r="X70" s="345">
        <f t="shared" si="50"/>
        <v>0.2190974306493691</v>
      </c>
      <c r="Y70" s="323">
        <f t="shared" si="51"/>
        <v>0.13563774580871904</v>
      </c>
      <c r="Z70" s="399">
        <f t="shared" si="52"/>
        <v>0.16795166626051014</v>
      </c>
      <c r="AA70" s="323">
        <f t="shared" si="53"/>
        <v>0.22907051950227383</v>
      </c>
      <c r="AB70" s="323">
        <f t="shared" si="54"/>
        <v>0.1209108710775412</v>
      </c>
      <c r="AC70" s="399">
        <f t="shared" si="55"/>
        <v>0.162209356613531</v>
      </c>
      <c r="AE70" s="394">
        <f t="shared" si="56"/>
        <v>-2.7179584676025261E-3</v>
      </c>
      <c r="AF70" s="395">
        <f t="shared" si="56"/>
        <v>-0.13025759146404059</v>
      </c>
      <c r="AG70" s="386">
        <f t="shared" si="56"/>
        <v>-6.5839027107082324E-2</v>
      </c>
      <c r="AI70" s="125">
        <f t="shared" si="57"/>
        <v>2.9497449626602807</v>
      </c>
      <c r="AJ70" s="364">
        <f t="shared" si="57"/>
        <v>3.048294347886217</v>
      </c>
      <c r="AK70" s="363">
        <f t="shared" si="57"/>
        <v>2.9977089930292906</v>
      </c>
      <c r="AL70" s="364">
        <f t="shared" si="57"/>
        <v>2.8905308927813902</v>
      </c>
      <c r="AM70" s="364">
        <f t="shared" si="57"/>
        <v>3.0091550456650316</v>
      </c>
      <c r="AN70" s="363">
        <f t="shared" si="57"/>
        <v>2.9440077172282657</v>
      </c>
      <c r="AO70" s="384">
        <f t="shared" si="58"/>
        <v>-2.0074301550967739E-2</v>
      </c>
      <c r="AP70" s="385">
        <f t="shared" si="58"/>
        <v>-1.283973847483786E-2</v>
      </c>
      <c r="AQ70" s="386">
        <f t="shared" si="58"/>
        <v>-1.7914105714029925E-2</v>
      </c>
    </row>
    <row r="71" spans="1:43" ht="19.5" customHeight="1">
      <c r="A71" s="8" t="s">
        <v>168</v>
      </c>
      <c r="B71" s="19">
        <v>25144.809999999994</v>
      </c>
      <c r="C71" s="371">
        <v>51378.41</v>
      </c>
      <c r="D71" s="375">
        <v>76523.22</v>
      </c>
      <c r="E71" s="19">
        <v>28642.780000000002</v>
      </c>
      <c r="F71" s="369">
        <v>66259.290000000023</v>
      </c>
      <c r="G71" s="377">
        <v>94902.070000000022</v>
      </c>
      <c r="H71" s="345">
        <f t="shared" si="43"/>
        <v>0.10123453111993932</v>
      </c>
      <c r="I71" s="323">
        <f t="shared" si="44"/>
        <v>0.15211154260058801</v>
      </c>
      <c r="J71" s="399">
        <f t="shared" si="45"/>
        <v>0.13055233974854269</v>
      </c>
      <c r="K71" s="323">
        <f t="shared" si="46"/>
        <v>0.12258354323299669</v>
      </c>
      <c r="L71" s="323">
        <f t="shared" si="47"/>
        <v>0.19349848632391145</v>
      </c>
      <c r="M71" s="399">
        <f t="shared" si="48"/>
        <v>0.16473559619558301</v>
      </c>
      <c r="N71" s="394">
        <f t="shared" si="49"/>
        <v>0.13911300184809547</v>
      </c>
      <c r="O71" s="395">
        <f t="shared" si="49"/>
        <v>0.28963294115174093</v>
      </c>
      <c r="P71" s="386">
        <f t="shared" si="49"/>
        <v>0.24017350550591077</v>
      </c>
      <c r="R71" s="401">
        <v>8028.5420000000013</v>
      </c>
      <c r="S71" s="369">
        <v>15266.905000000002</v>
      </c>
      <c r="T71" s="374">
        <v>23295.447000000004</v>
      </c>
      <c r="U71" s="19">
        <v>8923.2350000000006</v>
      </c>
      <c r="V71" s="119">
        <v>18244.924000000003</v>
      </c>
      <c r="W71" s="375">
        <v>27168.159000000003</v>
      </c>
      <c r="X71" s="345">
        <f t="shared" si="50"/>
        <v>0.11203492596760774</v>
      </c>
      <c r="Y71" s="323">
        <f t="shared" si="51"/>
        <v>0.1346008272002748</v>
      </c>
      <c r="Z71" s="399">
        <f t="shared" si="52"/>
        <v>0.12586376164883373</v>
      </c>
      <c r="AA71" s="323">
        <f t="shared" si="53"/>
        <v>0.13054282176027016</v>
      </c>
      <c r="AB71" s="323">
        <f t="shared" si="54"/>
        <v>0.16486669200566986</v>
      </c>
      <c r="AC71" s="399">
        <f t="shared" si="55"/>
        <v>0.15176084449678778</v>
      </c>
      <c r="AE71" s="394">
        <f t="shared" si="56"/>
        <v>0.11143903837085228</v>
      </c>
      <c r="AF71" s="395">
        <f t="shared" si="56"/>
        <v>0.19506370151645011</v>
      </c>
      <c r="AG71" s="386">
        <f t="shared" si="56"/>
        <v>0.16624330067587881</v>
      </c>
      <c r="AI71" s="125">
        <f t="shared" si="57"/>
        <v>3.1929221179241374</v>
      </c>
      <c r="AJ71" s="364">
        <f t="shared" si="57"/>
        <v>2.9714631106723628</v>
      </c>
      <c r="AK71" s="363">
        <f t="shared" si="57"/>
        <v>3.0442324565014389</v>
      </c>
      <c r="AL71" s="364">
        <f t="shared" si="57"/>
        <v>3.1153522807492844</v>
      </c>
      <c r="AM71" s="364">
        <f t="shared" si="57"/>
        <v>2.7535646699504319</v>
      </c>
      <c r="AN71" s="363">
        <f t="shared" si="57"/>
        <v>2.8627572612483583</v>
      </c>
      <c r="AO71" s="384">
        <f t="shared" si="58"/>
        <v>-2.4294309197020015E-2</v>
      </c>
      <c r="AP71" s="385">
        <f t="shared" si="58"/>
        <v>-7.3330353635999296E-2</v>
      </c>
      <c r="AQ71" s="386">
        <f t="shared" si="58"/>
        <v>-5.9612791679397453E-2</v>
      </c>
    </row>
    <row r="72" spans="1:43" ht="19.5" customHeight="1">
      <c r="A72" s="8" t="s">
        <v>171</v>
      </c>
      <c r="B72" s="19">
        <v>22498.730000000003</v>
      </c>
      <c r="C72" s="371">
        <v>36977.090000000011</v>
      </c>
      <c r="D72" s="375">
        <v>59475.820000000014</v>
      </c>
      <c r="E72" s="19">
        <v>20898.499999999996</v>
      </c>
      <c r="F72" s="369">
        <v>37707.189999999988</v>
      </c>
      <c r="G72" s="377">
        <v>58605.689999999988</v>
      </c>
      <c r="H72" s="345">
        <f t="shared" si="43"/>
        <v>9.0581252447090019E-2</v>
      </c>
      <c r="I72" s="323">
        <f t="shared" si="44"/>
        <v>0.10947482027530199</v>
      </c>
      <c r="J72" s="399">
        <f t="shared" si="45"/>
        <v>0.10146864519636224</v>
      </c>
      <c r="K72" s="323">
        <f t="shared" si="46"/>
        <v>8.9440067558204231E-2</v>
      </c>
      <c r="L72" s="323">
        <f t="shared" si="47"/>
        <v>0.11011715019174105</v>
      </c>
      <c r="M72" s="399">
        <f t="shared" si="48"/>
        <v>0.10173058693665495</v>
      </c>
      <c r="N72" s="394">
        <f t="shared" si="49"/>
        <v>-7.1125347964085373E-2</v>
      </c>
      <c r="O72" s="395">
        <f t="shared" si="49"/>
        <v>1.9744658111278537E-2</v>
      </c>
      <c r="P72" s="386">
        <f t="shared" si="49"/>
        <v>-1.4629979040222165E-2</v>
      </c>
      <c r="R72" s="401">
        <v>8073.9600000000009</v>
      </c>
      <c r="S72" s="369">
        <v>13996.669000000004</v>
      </c>
      <c r="T72" s="374">
        <v>22070.629000000004</v>
      </c>
      <c r="U72" s="19">
        <v>7353.6820000000025</v>
      </c>
      <c r="V72" s="119">
        <v>13961.084000000001</v>
      </c>
      <c r="W72" s="375">
        <v>21314.766000000003</v>
      </c>
      <c r="X72" s="345">
        <f t="shared" si="50"/>
        <v>0.11266871505005842</v>
      </c>
      <c r="Y72" s="323">
        <f t="shared" si="51"/>
        <v>0.12340177825488816</v>
      </c>
      <c r="Z72" s="399">
        <f t="shared" si="52"/>
        <v>0.1192461508850136</v>
      </c>
      <c r="AA72" s="323">
        <f t="shared" si="53"/>
        <v>0.10758098364636896</v>
      </c>
      <c r="AB72" s="323">
        <f t="shared" si="54"/>
        <v>0.12615660859389083</v>
      </c>
      <c r="AC72" s="399">
        <f t="shared" si="55"/>
        <v>0.11906389713088103</v>
      </c>
      <c r="AE72" s="394">
        <f t="shared" ref="AE72:AE74" si="59">(U72-R72)/R72</f>
        <v>-8.9210003517480679E-2</v>
      </c>
      <c r="AF72" s="395">
        <f t="shared" ref="AF72:AF74" si="60">(V72-S72)/S72</f>
        <v>-2.542390621654535E-3</v>
      </c>
      <c r="AG72" s="386">
        <f t="shared" ref="AG72:AG74" si="61">(W72-T72)/T72</f>
        <v>-3.4247460731635745E-2</v>
      </c>
      <c r="AI72" s="125">
        <f t="shared" ref="AI72:AI74" si="62">(R72/B72)*10</f>
        <v>3.5886292248495804</v>
      </c>
      <c r="AJ72" s="364">
        <f t="shared" ref="AJ72:AJ74" si="63">(S72/C72)*10</f>
        <v>3.7852272853272115</v>
      </c>
      <c r="AK72" s="363">
        <f t="shared" ref="AK72:AK74" si="64">(T72/D72)*10</f>
        <v>3.7108574543402679</v>
      </c>
      <c r="AL72" s="364">
        <f t="shared" ref="AL72:AL74" si="65">(U72/E72)*10</f>
        <v>3.5187606766035855</v>
      </c>
      <c r="AM72" s="364">
        <f t="shared" ref="AM72:AM74" si="66">(V72/F72)*10</f>
        <v>3.7024991785386301</v>
      </c>
      <c r="AN72" s="363">
        <f t="shared" ref="AN72:AN74" si="67">(W72/G72)*10</f>
        <v>3.6369789349805464</v>
      </c>
      <c r="AO72" s="384">
        <f t="shared" ref="AO72:AO74" si="68">(AL72-AI72)/AI72</f>
        <v>-1.9469425195054374E-2</v>
      </c>
      <c r="AP72" s="385">
        <f t="shared" ref="AP72:AP74" si="69">(AM72-AJ72)/AJ72</f>
        <v>-2.1855518982773599E-2</v>
      </c>
      <c r="AQ72" s="386">
        <f t="shared" ref="AQ72:AQ74" si="70">(AN72-AK72)/AK72</f>
        <v>-1.9908746231497593E-2</v>
      </c>
    </row>
    <row r="73" spans="1:43" ht="19.5" customHeight="1">
      <c r="A73" s="8" t="s">
        <v>176</v>
      </c>
      <c r="B73" s="19">
        <v>53758.34</v>
      </c>
      <c r="C73" s="371">
        <v>18137.650000000005</v>
      </c>
      <c r="D73" s="375">
        <v>71895.990000000005</v>
      </c>
      <c r="E73" s="19">
        <v>33682.14</v>
      </c>
      <c r="F73" s="369">
        <v>17892.819999999996</v>
      </c>
      <c r="G73" s="377">
        <v>51574.959999999992</v>
      </c>
      <c r="H73" s="345">
        <f t="shared" si="43"/>
        <v>0.21643433947945045</v>
      </c>
      <c r="I73" s="323">
        <f t="shared" si="44"/>
        <v>5.3698546152937697E-2</v>
      </c>
      <c r="J73" s="399">
        <f t="shared" si="45"/>
        <v>0.12265806003769611</v>
      </c>
      <c r="K73" s="323">
        <f t="shared" si="46"/>
        <v>0.14415067479029084</v>
      </c>
      <c r="L73" s="323">
        <f t="shared" si="47"/>
        <v>5.2252802377843278E-2</v>
      </c>
      <c r="M73" s="399">
        <f t="shared" si="48"/>
        <v>8.9526306268802591E-2</v>
      </c>
      <c r="N73" s="394">
        <f t="shared" si="49"/>
        <v>-0.37345275170327058</v>
      </c>
      <c r="O73" s="395">
        <f t="shared" si="49"/>
        <v>-1.3498441088013549E-2</v>
      </c>
      <c r="P73" s="386">
        <f t="shared" si="49"/>
        <v>-0.28264483179103606</v>
      </c>
      <c r="R73" s="401">
        <v>10605.124000000002</v>
      </c>
      <c r="S73" s="369">
        <v>4460.0029999999997</v>
      </c>
      <c r="T73" s="374">
        <v>15065.127</v>
      </c>
      <c r="U73" s="19">
        <v>6931.496000000001</v>
      </c>
      <c r="V73" s="119">
        <v>4226.0760000000009</v>
      </c>
      <c r="W73" s="375">
        <v>11157.572000000002</v>
      </c>
      <c r="X73" s="345">
        <f t="shared" si="50"/>
        <v>0.14799004379840075</v>
      </c>
      <c r="Y73" s="323">
        <f t="shared" si="51"/>
        <v>3.9321662977250926E-2</v>
      </c>
      <c r="Z73" s="399">
        <f t="shared" si="52"/>
        <v>8.1395886240663642E-2</v>
      </c>
      <c r="AA73" s="323">
        <f t="shared" si="53"/>
        <v>0.10140459674770703</v>
      </c>
      <c r="AB73" s="323">
        <f t="shared" si="54"/>
        <v>3.8188110308629036E-2</v>
      </c>
      <c r="AC73" s="399">
        <f t="shared" si="55"/>
        <v>6.2325995267243306E-2</v>
      </c>
      <c r="AE73" s="394">
        <f t="shared" si="59"/>
        <v>-0.34640123019777985</v>
      </c>
      <c r="AF73" s="395">
        <f t="shared" si="60"/>
        <v>-5.2449964719754404E-2</v>
      </c>
      <c r="AG73" s="386">
        <f t="shared" si="61"/>
        <v>-0.25937750143095362</v>
      </c>
      <c r="AI73" s="125">
        <f t="shared" si="62"/>
        <v>1.9727402297020336</v>
      </c>
      <c r="AJ73" s="364">
        <f t="shared" si="63"/>
        <v>2.4589751152988386</v>
      </c>
      <c r="AK73" s="363">
        <f t="shared" si="64"/>
        <v>2.095405738205983</v>
      </c>
      <c r="AL73" s="364">
        <f t="shared" si="65"/>
        <v>2.0579143724240803</v>
      </c>
      <c r="AM73" s="364">
        <f t="shared" si="66"/>
        <v>2.361883705307493</v>
      </c>
      <c r="AN73" s="363">
        <f t="shared" si="67"/>
        <v>2.1633699764381791</v>
      </c>
      <c r="AO73" s="384">
        <f t="shared" si="68"/>
        <v>4.3175549137005012E-2</v>
      </c>
      <c r="AP73" s="385">
        <f t="shared" si="69"/>
        <v>-3.9484502867588429E-2</v>
      </c>
      <c r="AQ73" s="386">
        <f t="shared" si="70"/>
        <v>3.2434882177226849E-2</v>
      </c>
    </row>
    <row r="74" spans="1:43" ht="19.5" customHeight="1">
      <c r="A74" s="8" t="s">
        <v>175</v>
      </c>
      <c r="B74" s="19">
        <v>6230.45</v>
      </c>
      <c r="C74" s="371">
        <v>19950.459999999995</v>
      </c>
      <c r="D74" s="375">
        <v>26180.909999999996</v>
      </c>
      <c r="E74" s="19">
        <v>6219.83</v>
      </c>
      <c r="F74" s="369">
        <v>16940.45</v>
      </c>
      <c r="G74" s="377">
        <v>23160.28</v>
      </c>
      <c r="H74" s="345">
        <f t="shared" si="43"/>
        <v>2.5084169831318118E-2</v>
      </c>
      <c r="I74" s="323">
        <f t="shared" si="44"/>
        <v>5.9065573383670814E-2</v>
      </c>
      <c r="J74" s="399">
        <f t="shared" si="45"/>
        <v>4.4665907384007338E-2</v>
      </c>
      <c r="K74" s="323">
        <f t="shared" si="46"/>
        <v>2.6619231782211424E-2</v>
      </c>
      <c r="L74" s="323">
        <f t="shared" si="47"/>
        <v>4.9471574969274568E-2</v>
      </c>
      <c r="M74" s="399">
        <f t="shared" si="48"/>
        <v>4.0202732499476944E-2</v>
      </c>
      <c r="N74" s="394">
        <f t="shared" si="49"/>
        <v>-1.7045317753934131E-3</v>
      </c>
      <c r="O74" s="395">
        <f t="shared" si="49"/>
        <v>-0.15087421543162391</v>
      </c>
      <c r="P74" s="386">
        <f t="shared" si="49"/>
        <v>-0.1153752868024831</v>
      </c>
      <c r="R74" s="401">
        <v>2278.6460000000002</v>
      </c>
      <c r="S74" s="369">
        <v>8962.7009999999991</v>
      </c>
      <c r="T74" s="374">
        <v>11241.347</v>
      </c>
      <c r="U74" s="19">
        <v>2286.2890000000002</v>
      </c>
      <c r="V74" s="119">
        <v>6975.4230000000007</v>
      </c>
      <c r="W74" s="375">
        <v>9261.7120000000014</v>
      </c>
      <c r="X74" s="345">
        <f t="shared" si="50"/>
        <v>3.1797546293758625E-2</v>
      </c>
      <c r="Y74" s="323">
        <f t="shared" si="51"/>
        <v>7.9019746867405663E-2</v>
      </c>
      <c r="Z74" s="399">
        <f t="shared" si="52"/>
        <v>6.0736255433082344E-2</v>
      </c>
      <c r="AA74" s="323">
        <f t="shared" si="53"/>
        <v>3.3447355966694396E-2</v>
      </c>
      <c r="AB74" s="323">
        <f t="shared" si="54"/>
        <v>6.3032047453322665E-2</v>
      </c>
      <c r="AC74" s="399">
        <f t="shared" si="55"/>
        <v>5.1735755617671166E-2</v>
      </c>
      <c r="AE74" s="394">
        <f t="shared" si="59"/>
        <v>3.3541848975224887E-3</v>
      </c>
      <c r="AF74" s="395">
        <f t="shared" si="60"/>
        <v>-0.22172757966599563</v>
      </c>
      <c r="AG74" s="386">
        <f t="shared" si="61"/>
        <v>-0.17610300616109426</v>
      </c>
      <c r="AI74" s="125">
        <f t="shared" si="62"/>
        <v>3.6572735516696229</v>
      </c>
      <c r="AJ74" s="364">
        <f t="shared" si="63"/>
        <v>4.4924783689198149</v>
      </c>
      <c r="AK74" s="363">
        <f t="shared" si="64"/>
        <v>4.2937189730991019</v>
      </c>
      <c r="AL74" s="364">
        <f t="shared" si="65"/>
        <v>3.6758062519393619</v>
      </c>
      <c r="AM74" s="364">
        <f t="shared" si="66"/>
        <v>4.1176137587844481</v>
      </c>
      <c r="AN74" s="363">
        <f t="shared" si="67"/>
        <v>3.998963743098098</v>
      </c>
      <c r="AO74" s="384">
        <f t="shared" si="68"/>
        <v>5.0673541390631027E-3</v>
      </c>
      <c r="AP74" s="385">
        <f t="shared" si="69"/>
        <v>-8.3442718996441234E-2</v>
      </c>
      <c r="AQ74" s="386">
        <f t="shared" si="70"/>
        <v>-6.8648002314007237E-2</v>
      </c>
    </row>
    <row r="75" spans="1:43" ht="19.5" customHeight="1">
      <c r="A75" s="8" t="s">
        <v>169</v>
      </c>
      <c r="B75" s="19">
        <v>3364.46</v>
      </c>
      <c r="C75" s="371">
        <v>21960.329999999998</v>
      </c>
      <c r="D75" s="375">
        <v>25324.789999999997</v>
      </c>
      <c r="E75" s="19">
        <v>2398.88</v>
      </c>
      <c r="F75" s="369">
        <v>17114.669999999998</v>
      </c>
      <c r="G75" s="377">
        <v>19513.55</v>
      </c>
      <c r="H75" s="345">
        <f t="shared" si="43"/>
        <v>1.3545520151943529E-2</v>
      </c>
      <c r="I75" s="323">
        <f t="shared" si="44"/>
        <v>6.5016018835887882E-2</v>
      </c>
      <c r="J75" s="399">
        <f t="shared" si="45"/>
        <v>4.320532497378568E-2</v>
      </c>
      <c r="K75" s="323">
        <f t="shared" si="46"/>
        <v>1.0266573642320023E-2</v>
      </c>
      <c r="L75" s="323">
        <f t="shared" si="47"/>
        <v>4.9980353531304908E-2</v>
      </c>
      <c r="M75" s="399">
        <f t="shared" si="48"/>
        <v>3.3872562454563084E-2</v>
      </c>
      <c r="N75" s="394">
        <f t="shared" si="49"/>
        <v>-0.2869940495651605</v>
      </c>
      <c r="O75" s="395">
        <f t="shared" si="49"/>
        <v>-0.22065515408921452</v>
      </c>
      <c r="P75" s="386">
        <f t="shared" si="49"/>
        <v>-0.22946843784291987</v>
      </c>
      <c r="R75" s="401">
        <v>1150.951</v>
      </c>
      <c r="S75" s="369">
        <v>7764.1690000000008</v>
      </c>
      <c r="T75" s="374">
        <v>8915.1200000000008</v>
      </c>
      <c r="U75" s="19">
        <v>783.37300000000005</v>
      </c>
      <c r="V75" s="119">
        <v>5983.7309999999998</v>
      </c>
      <c r="W75" s="375">
        <v>6767.1039999999994</v>
      </c>
      <c r="X75" s="345">
        <f t="shared" si="50"/>
        <v>1.6061036994929351E-2</v>
      </c>
      <c r="Y75" s="323">
        <f t="shared" si="51"/>
        <v>6.8452876986051223E-2</v>
      </c>
      <c r="Z75" s="399">
        <f t="shared" si="52"/>
        <v>4.8167804582189402E-2</v>
      </c>
      <c r="AA75" s="323">
        <f t="shared" si="53"/>
        <v>1.146038649781252E-2</v>
      </c>
      <c r="AB75" s="323">
        <f t="shared" si="54"/>
        <v>5.4070816399223072E-2</v>
      </c>
      <c r="AC75" s="399">
        <f t="shared" si="55"/>
        <v>3.7800920475973006E-2</v>
      </c>
      <c r="AE75" s="394">
        <f t="shared" si="56"/>
        <v>-0.31936893925110621</v>
      </c>
      <c r="AF75" s="395">
        <f t="shared" si="56"/>
        <v>-0.22931468905429556</v>
      </c>
      <c r="AG75" s="386">
        <f t="shared" si="56"/>
        <v>-0.24094078374716227</v>
      </c>
      <c r="AI75" s="125">
        <f t="shared" si="57"/>
        <v>3.4209085559049597</v>
      </c>
      <c r="AJ75" s="364">
        <f t="shared" si="57"/>
        <v>3.5355429540448622</v>
      </c>
      <c r="AK75" s="363">
        <f t="shared" si="57"/>
        <v>3.5203134951958148</v>
      </c>
      <c r="AL75" s="364">
        <f t="shared" si="57"/>
        <v>3.2655781031147866</v>
      </c>
      <c r="AM75" s="364">
        <f t="shared" si="57"/>
        <v>3.4962584729942208</v>
      </c>
      <c r="AN75" s="363">
        <f t="shared" si="57"/>
        <v>3.4678999976939102</v>
      </c>
      <c r="AO75" s="384">
        <f t="shared" si="58"/>
        <v>-4.5406198456270142E-2</v>
      </c>
      <c r="AP75" s="385">
        <f t="shared" si="58"/>
        <v>-1.1111300742562818E-2</v>
      </c>
      <c r="AQ75" s="386">
        <f t="shared" si="58"/>
        <v>-1.4888872134096438E-2</v>
      </c>
    </row>
    <row r="76" spans="1:43" ht="19.5" customHeight="1">
      <c r="A76" s="8" t="s">
        <v>181</v>
      </c>
      <c r="B76" s="19">
        <v>6028.0000000000027</v>
      </c>
      <c r="C76" s="371">
        <v>13524.259999999998</v>
      </c>
      <c r="D76" s="375">
        <v>19552.260000000002</v>
      </c>
      <c r="E76" s="19">
        <v>7105.1600000000017</v>
      </c>
      <c r="F76" s="369">
        <v>12304.949999999999</v>
      </c>
      <c r="G76" s="377">
        <v>19410.11</v>
      </c>
      <c r="H76" s="345">
        <f t="shared" si="43"/>
        <v>2.4269093844455168E-2</v>
      </c>
      <c r="I76" s="323">
        <f t="shared" si="44"/>
        <v>4.0040087872151513E-2</v>
      </c>
      <c r="J76" s="399">
        <f t="shared" si="45"/>
        <v>3.3357107690604779E-2</v>
      </c>
      <c r="K76" s="323">
        <f t="shared" si="46"/>
        <v>3.0408210656834252E-2</v>
      </c>
      <c r="L76" s="323">
        <f t="shared" si="47"/>
        <v>3.5934420656958642E-2</v>
      </c>
      <c r="M76" s="399">
        <f t="shared" si="48"/>
        <v>3.3693006307152697E-2</v>
      </c>
      <c r="N76" s="394">
        <f t="shared" si="49"/>
        <v>0.17869276708692741</v>
      </c>
      <c r="O76" s="395">
        <f t="shared" si="49"/>
        <v>-9.0157243353795297E-2</v>
      </c>
      <c r="P76" s="386">
        <f t="shared" si="49"/>
        <v>-7.2702592948335094E-3</v>
      </c>
      <c r="R76" s="401">
        <v>2601.9599999999996</v>
      </c>
      <c r="S76" s="369">
        <v>3865.5229999999997</v>
      </c>
      <c r="T76" s="374">
        <v>6467.4829999999993</v>
      </c>
      <c r="U76" s="19">
        <v>2989.0139999999997</v>
      </c>
      <c r="V76" s="119">
        <v>3405.5549999999998</v>
      </c>
      <c r="W76" s="375">
        <v>6394.5689999999995</v>
      </c>
      <c r="X76" s="345">
        <f t="shared" si="50"/>
        <v>3.6309257144158495E-2</v>
      </c>
      <c r="Y76" s="323">
        <f t="shared" si="51"/>
        <v>3.4080423855502327E-2</v>
      </c>
      <c r="Z76" s="399">
        <f t="shared" si="52"/>
        <v>3.4943383519529969E-2</v>
      </c>
      <c r="AA76" s="323">
        <f t="shared" si="53"/>
        <v>4.3727899337062406E-2</v>
      </c>
      <c r="AB76" s="323">
        <f t="shared" si="54"/>
        <v>3.0773632561767256E-2</v>
      </c>
      <c r="AC76" s="399">
        <f t="shared" si="55"/>
        <v>3.5719946707945122E-2</v>
      </c>
      <c r="AE76" s="394">
        <f t="shared" si="56"/>
        <v>0.14875478485449437</v>
      </c>
      <c r="AF76" s="395">
        <f t="shared" si="56"/>
        <v>-0.11899243646978686</v>
      </c>
      <c r="AG76" s="386">
        <f t="shared" si="56"/>
        <v>-1.1273937635398464E-2</v>
      </c>
      <c r="AI76" s="125">
        <f t="shared" si="57"/>
        <v>4.316456536164563</v>
      </c>
      <c r="AJ76" s="364">
        <f t="shared" si="57"/>
        <v>2.8582140538558121</v>
      </c>
      <c r="AK76" s="363">
        <f t="shared" si="57"/>
        <v>3.3077930633082819</v>
      </c>
      <c r="AL76" s="364">
        <f t="shared" si="57"/>
        <v>4.2068215212606033</v>
      </c>
      <c r="AM76" s="364">
        <f t="shared" si="57"/>
        <v>2.7676301000816745</v>
      </c>
      <c r="AN76" s="363">
        <f t="shared" si="57"/>
        <v>3.2944527362286968</v>
      </c>
      <c r="AO76" s="384">
        <f t="shared" si="58"/>
        <v>-2.5399309360676945E-2</v>
      </c>
      <c r="AP76" s="385">
        <f t="shared" si="58"/>
        <v>-3.169250170467016E-2</v>
      </c>
      <c r="AQ76" s="386">
        <f t="shared" si="58"/>
        <v>-4.0329992911475555E-3</v>
      </c>
    </row>
    <row r="77" spans="1:43" ht="19.5" customHeight="1">
      <c r="A77" s="8" t="s">
        <v>184</v>
      </c>
      <c r="B77" s="19">
        <v>5369.14</v>
      </c>
      <c r="C77" s="371">
        <v>2567.0600000000004</v>
      </c>
      <c r="D77" s="375">
        <v>7936.2000000000007</v>
      </c>
      <c r="E77" s="19">
        <v>6077.4000000000005</v>
      </c>
      <c r="F77" s="369">
        <v>3300.9899999999993</v>
      </c>
      <c r="G77" s="377">
        <v>9378.39</v>
      </c>
      <c r="H77" s="345">
        <f t="shared" si="43"/>
        <v>2.1616483497680486E-2</v>
      </c>
      <c r="I77" s="323">
        <f t="shared" si="44"/>
        <v>7.6000689112073637E-3</v>
      </c>
      <c r="J77" s="399">
        <f t="shared" si="45"/>
        <v>1.3539543666777018E-2</v>
      </c>
      <c r="K77" s="323">
        <f t="shared" si="46"/>
        <v>2.6009668951275475E-2</v>
      </c>
      <c r="L77" s="323">
        <f t="shared" si="47"/>
        <v>9.6399549160633632E-3</v>
      </c>
      <c r="M77" s="399">
        <f t="shared" si="48"/>
        <v>1.6279462270998864E-2</v>
      </c>
      <c r="N77" s="394">
        <f t="shared" si="49"/>
        <v>0.13191311830199998</v>
      </c>
      <c r="O77" s="395">
        <f t="shared" si="49"/>
        <v>0.28590293954952312</v>
      </c>
      <c r="P77" s="386">
        <f t="shared" si="49"/>
        <v>0.18172299085204488</v>
      </c>
      <c r="R77" s="401">
        <v>1772.5000000000005</v>
      </c>
      <c r="S77" s="369">
        <v>1030.4769999999999</v>
      </c>
      <c r="T77" s="374">
        <v>2802.9770000000003</v>
      </c>
      <c r="U77" s="19">
        <v>1873.9939999999999</v>
      </c>
      <c r="V77" s="119">
        <v>1047.0350000000001</v>
      </c>
      <c r="W77" s="375">
        <v>2921.029</v>
      </c>
      <c r="X77" s="345">
        <f t="shared" si="50"/>
        <v>2.4734491801573028E-2</v>
      </c>
      <c r="Y77" s="323">
        <f t="shared" si="51"/>
        <v>9.0852112206670273E-3</v>
      </c>
      <c r="Z77" s="399">
        <f t="shared" si="52"/>
        <v>1.5144299615077701E-2</v>
      </c>
      <c r="AA77" s="323">
        <f t="shared" si="53"/>
        <v>2.741566984639715E-2</v>
      </c>
      <c r="AB77" s="323">
        <f t="shared" si="54"/>
        <v>9.4613272636354367E-3</v>
      </c>
      <c r="AC77" s="399">
        <f t="shared" si="55"/>
        <v>1.6316815130521266E-2</v>
      </c>
      <c r="AE77" s="394">
        <f t="shared" si="56"/>
        <v>5.726036671368092E-2</v>
      </c>
      <c r="AF77" s="395">
        <f t="shared" si="56"/>
        <v>1.6068286822510568E-2</v>
      </c>
      <c r="AG77" s="386">
        <f t="shared" si="56"/>
        <v>4.211664954796264E-2</v>
      </c>
      <c r="AI77" s="125">
        <f t="shared" si="57"/>
        <v>3.3012735745389401</v>
      </c>
      <c r="AJ77" s="364">
        <f t="shared" si="57"/>
        <v>4.0142302867872184</v>
      </c>
      <c r="AK77" s="363">
        <f t="shared" si="57"/>
        <v>3.5318880572566211</v>
      </c>
      <c r="AL77" s="364">
        <f t="shared" si="57"/>
        <v>3.0835455951558228</v>
      </c>
      <c r="AM77" s="364">
        <f t="shared" si="57"/>
        <v>3.1718817688026935</v>
      </c>
      <c r="AN77" s="363">
        <f t="shared" si="57"/>
        <v>3.1146380135609633</v>
      </c>
      <c r="AO77" s="384">
        <f t="shared" si="58"/>
        <v>-6.595272232581495E-2</v>
      </c>
      <c r="AP77" s="385">
        <f t="shared" si="58"/>
        <v>-0.20984060649362918</v>
      </c>
      <c r="AQ77" s="386">
        <f t="shared" si="58"/>
        <v>-0.1181379582057748</v>
      </c>
    </row>
    <row r="78" spans="1:43" ht="19.5" customHeight="1">
      <c r="A78" s="8" t="s">
        <v>180</v>
      </c>
      <c r="B78" s="19">
        <v>524.33000000000004</v>
      </c>
      <c r="C78" s="371">
        <v>941.05000000000007</v>
      </c>
      <c r="D78" s="375">
        <v>1465.38</v>
      </c>
      <c r="E78" s="19">
        <v>462.79</v>
      </c>
      <c r="F78" s="369">
        <v>884.41000000000008</v>
      </c>
      <c r="G78" s="377">
        <v>1347.2</v>
      </c>
      <c r="H78" s="345">
        <f t="shared" si="43"/>
        <v>2.1109844020343682E-3</v>
      </c>
      <c r="I78" s="323">
        <f t="shared" si="44"/>
        <v>2.7860840217570639E-3</v>
      </c>
      <c r="J78" s="399">
        <f t="shared" si="45"/>
        <v>2.5000096391751352E-3</v>
      </c>
      <c r="K78" s="323">
        <f t="shared" si="46"/>
        <v>1.9806191288973536E-3</v>
      </c>
      <c r="L78" s="323">
        <f t="shared" si="47"/>
        <v>2.5827623007993366E-3</v>
      </c>
      <c r="M78" s="399">
        <f t="shared" si="48"/>
        <v>2.3385348201012831E-3</v>
      </c>
      <c r="N78" s="394">
        <f t="shared" si="49"/>
        <v>-0.11736883260542028</v>
      </c>
      <c r="O78" s="395">
        <f t="shared" si="49"/>
        <v>-6.018808777429465E-2</v>
      </c>
      <c r="P78" s="386">
        <f t="shared" si="49"/>
        <v>-8.0648023038392816E-2</v>
      </c>
      <c r="R78" s="401">
        <v>817.51700000000005</v>
      </c>
      <c r="S78" s="369">
        <v>2227.9059999999999</v>
      </c>
      <c r="T78" s="374">
        <v>3045.4229999999998</v>
      </c>
      <c r="U78" s="19">
        <v>750.71899999999994</v>
      </c>
      <c r="V78" s="119">
        <v>2095.6570000000002</v>
      </c>
      <c r="W78" s="375">
        <v>2846.3760000000002</v>
      </c>
      <c r="X78" s="345">
        <f t="shared" si="50"/>
        <v>1.1408105802057306E-2</v>
      </c>
      <c r="Y78" s="323">
        <f t="shared" si="51"/>
        <v>1.9642356491014739E-2</v>
      </c>
      <c r="Z78" s="399">
        <f t="shared" si="52"/>
        <v>1.6454219341310604E-2</v>
      </c>
      <c r="AA78" s="323">
        <f t="shared" si="53"/>
        <v>1.0982673504513579E-2</v>
      </c>
      <c r="AB78" s="323">
        <f t="shared" si="54"/>
        <v>1.8936995142787443E-2</v>
      </c>
      <c r="AC78" s="399">
        <f t="shared" si="55"/>
        <v>1.589980482355793E-2</v>
      </c>
      <c r="AE78" s="394">
        <f t="shared" si="56"/>
        <v>-8.170839260834957E-2</v>
      </c>
      <c r="AF78" s="395">
        <f t="shared" si="56"/>
        <v>-5.9360224354169253E-2</v>
      </c>
      <c r="AG78" s="386">
        <f t="shared" si="56"/>
        <v>-6.535939342416458E-2</v>
      </c>
      <c r="AI78" s="125">
        <f t="shared" si="57"/>
        <v>15.591650296568956</v>
      </c>
      <c r="AJ78" s="364">
        <f t="shared" si="57"/>
        <v>23.674682535465699</v>
      </c>
      <c r="AK78" s="363">
        <f t="shared" si="57"/>
        <v>20.7824796298571</v>
      </c>
      <c r="AL78" s="364">
        <f t="shared" si="57"/>
        <v>16.221590786317766</v>
      </c>
      <c r="AM78" s="364">
        <f t="shared" si="57"/>
        <v>23.695537137752854</v>
      </c>
      <c r="AN78" s="363">
        <f t="shared" si="57"/>
        <v>21.128087885985746</v>
      </c>
      <c r="AO78" s="384">
        <f t="shared" si="58"/>
        <v>4.0402425514086369E-2</v>
      </c>
      <c r="AP78" s="385">
        <f t="shared" si="58"/>
        <v>8.8088202475002954E-4</v>
      </c>
      <c r="AQ78" s="386">
        <f t="shared" si="58"/>
        <v>1.6629789239977336E-2</v>
      </c>
    </row>
    <row r="79" spans="1:43" ht="19.5" customHeight="1">
      <c r="A79" s="8" t="s">
        <v>189</v>
      </c>
      <c r="B79" s="19">
        <v>2414.9799999999996</v>
      </c>
      <c r="C79" s="371">
        <v>6668.0400000000009</v>
      </c>
      <c r="D79" s="375">
        <v>9083.02</v>
      </c>
      <c r="E79" s="19">
        <v>2738.01</v>
      </c>
      <c r="F79" s="369">
        <v>8183.25</v>
      </c>
      <c r="G79" s="377">
        <v>10921.26</v>
      </c>
      <c r="H79" s="345">
        <f t="shared" si="43"/>
        <v>9.7228560471934802E-3</v>
      </c>
      <c r="I79" s="323">
        <f t="shared" si="44"/>
        <v>1.9741479943081636E-2</v>
      </c>
      <c r="J79" s="399">
        <f t="shared" si="45"/>
        <v>1.5496074433130337E-2</v>
      </c>
      <c r="K79" s="323">
        <f t="shared" si="46"/>
        <v>1.1717960589278599E-2</v>
      </c>
      <c r="L79" s="323">
        <f t="shared" si="47"/>
        <v>2.3897727974600207E-2</v>
      </c>
      <c r="M79" s="399">
        <f t="shared" si="48"/>
        <v>1.89576505265583E-2</v>
      </c>
      <c r="N79" s="394">
        <f t="shared" si="49"/>
        <v>0.13376094211960377</v>
      </c>
      <c r="O79" s="395">
        <f t="shared" si="49"/>
        <v>0.22723468965393112</v>
      </c>
      <c r="P79" s="386">
        <f t="shared" si="49"/>
        <v>0.20238202712313744</v>
      </c>
      <c r="R79" s="401">
        <v>627.69000000000005</v>
      </c>
      <c r="S79" s="369">
        <v>1372.145</v>
      </c>
      <c r="T79" s="374">
        <v>1999.835</v>
      </c>
      <c r="U79" s="19">
        <v>702.84199999999998</v>
      </c>
      <c r="V79" s="119">
        <v>1581.6609999999996</v>
      </c>
      <c r="W79" s="375">
        <v>2284.5029999999997</v>
      </c>
      <c r="X79" s="345">
        <f t="shared" si="50"/>
        <v>8.7591498780983761E-3</v>
      </c>
      <c r="Y79" s="323">
        <f t="shared" si="51"/>
        <v>1.2097530707024183E-2</v>
      </c>
      <c r="Z79" s="399">
        <f t="shared" si="52"/>
        <v>1.0804976430673142E-2</v>
      </c>
      <c r="AA79" s="323">
        <f t="shared" si="53"/>
        <v>1.0282255026527014E-2</v>
      </c>
      <c r="AB79" s="323">
        <f t="shared" si="54"/>
        <v>1.4292370685916789E-2</v>
      </c>
      <c r="AC79" s="399">
        <f t="shared" si="55"/>
        <v>1.276119241408463E-2</v>
      </c>
      <c r="AE79" s="394">
        <f t="shared" si="56"/>
        <v>0.11972789115646246</v>
      </c>
      <c r="AF79" s="395">
        <f t="shared" si="56"/>
        <v>0.15269231750288753</v>
      </c>
      <c r="AG79" s="386">
        <f t="shared" si="56"/>
        <v>0.14234574352384055</v>
      </c>
      <c r="AI79" s="125">
        <f t="shared" si="57"/>
        <v>2.5991519598505999</v>
      </c>
      <c r="AJ79" s="364">
        <f t="shared" si="57"/>
        <v>2.0577935945195285</v>
      </c>
      <c r="AK79" s="363">
        <f t="shared" si="57"/>
        <v>2.2017291605655389</v>
      </c>
      <c r="AL79" s="364">
        <f t="shared" si="57"/>
        <v>2.5669811286299171</v>
      </c>
      <c r="AM79" s="364">
        <f t="shared" si="57"/>
        <v>1.9328029817004242</v>
      </c>
      <c r="AN79" s="363">
        <f t="shared" si="57"/>
        <v>2.0917943533987833</v>
      </c>
      <c r="AO79" s="384">
        <f t="shared" si="58"/>
        <v>-1.2377433762099831E-2</v>
      </c>
      <c r="AP79" s="385">
        <f t="shared" si="58"/>
        <v>-6.0740111715766217E-2</v>
      </c>
      <c r="AQ79" s="386">
        <f t="shared" si="58"/>
        <v>-4.9931121927148221E-2</v>
      </c>
    </row>
    <row r="80" spans="1:43" ht="19.5" customHeight="1">
      <c r="A80" s="8" t="s">
        <v>185</v>
      </c>
      <c r="B80" s="19">
        <v>8109.5100000000011</v>
      </c>
      <c r="C80" s="371">
        <v>4887.2</v>
      </c>
      <c r="D80" s="375">
        <v>12996.710000000001</v>
      </c>
      <c r="E80" s="19">
        <v>7595.2000000000007</v>
      </c>
      <c r="F80" s="369">
        <v>3083.3</v>
      </c>
      <c r="G80" s="377">
        <v>10678.5</v>
      </c>
      <c r="H80" s="345">
        <f t="shared" si="43"/>
        <v>3.2649379433070266E-2</v>
      </c>
      <c r="I80" s="323">
        <f t="shared" si="44"/>
        <v>1.4469103481357125E-2</v>
      </c>
      <c r="J80" s="399">
        <f t="shared" si="45"/>
        <v>2.217302015693122E-2</v>
      </c>
      <c r="K80" s="323">
        <f t="shared" si="46"/>
        <v>3.2505452597941138E-2</v>
      </c>
      <c r="L80" s="323">
        <f t="shared" si="47"/>
        <v>9.0042299409262613E-3</v>
      </c>
      <c r="M80" s="399">
        <f t="shared" si="48"/>
        <v>1.8536255994990758E-2</v>
      </c>
      <c r="N80" s="394">
        <f t="shared" si="49"/>
        <v>-6.3420601244711494E-2</v>
      </c>
      <c r="O80" s="395">
        <f t="shared" si="49"/>
        <v>-0.36910705516451131</v>
      </c>
      <c r="P80" s="386">
        <f t="shared" si="49"/>
        <v>-0.1783689872283063</v>
      </c>
      <c r="R80" s="401">
        <v>1654.4919999999997</v>
      </c>
      <c r="S80" s="369">
        <v>1156.127</v>
      </c>
      <c r="T80" s="374">
        <v>2810.6189999999997</v>
      </c>
      <c r="U80" s="19">
        <v>1492.9929999999999</v>
      </c>
      <c r="V80" s="119">
        <v>693.95800000000008</v>
      </c>
      <c r="W80" s="375">
        <v>2186.951</v>
      </c>
      <c r="X80" s="345">
        <f t="shared" si="50"/>
        <v>2.3087739808049731E-2</v>
      </c>
      <c r="Y80" s="323">
        <f t="shared" si="51"/>
        <v>1.0193005756475989E-2</v>
      </c>
      <c r="Z80" s="399">
        <f t="shared" si="52"/>
        <v>1.5185588836380057E-2</v>
      </c>
      <c r="AA80" s="323">
        <f t="shared" si="53"/>
        <v>2.184180054524295E-2</v>
      </c>
      <c r="AB80" s="323">
        <f t="shared" si="54"/>
        <v>6.2708159184916654E-3</v>
      </c>
      <c r="AC80" s="399">
        <f t="shared" si="55"/>
        <v>1.2216268707537177E-2</v>
      </c>
      <c r="AE80" s="394">
        <f t="shared" si="56"/>
        <v>-9.7612439346941429E-2</v>
      </c>
      <c r="AF80" s="395">
        <f t="shared" si="56"/>
        <v>-0.39975625515189933</v>
      </c>
      <c r="AG80" s="386">
        <f t="shared" si="56"/>
        <v>-0.22189702695384886</v>
      </c>
      <c r="AI80" s="125">
        <f t="shared" si="57"/>
        <v>2.0401873849344776</v>
      </c>
      <c r="AJ80" s="364">
        <f t="shared" si="57"/>
        <v>2.3656224422982488</v>
      </c>
      <c r="AK80" s="363">
        <f t="shared" si="57"/>
        <v>2.1625619098987356</v>
      </c>
      <c r="AL80" s="364">
        <f t="shared" si="57"/>
        <v>1.9657059721929637</v>
      </c>
      <c r="AM80" s="364">
        <f t="shared" si="57"/>
        <v>2.2506989264748807</v>
      </c>
      <c r="AN80" s="363">
        <f t="shared" si="57"/>
        <v>2.0479945685255423</v>
      </c>
      <c r="AO80" s="384">
        <f t="shared" si="58"/>
        <v>-3.6507143065148358E-2</v>
      </c>
      <c r="AP80" s="385">
        <f t="shared" si="58"/>
        <v>-4.8580666875867845E-2</v>
      </c>
      <c r="AQ80" s="386">
        <f t="shared" si="58"/>
        <v>-5.2977600709964462E-2</v>
      </c>
    </row>
    <row r="81" spans="1:43" ht="19.5" customHeight="1">
      <c r="A81" s="8" t="s">
        <v>188</v>
      </c>
      <c r="B81" s="19">
        <v>2228.38</v>
      </c>
      <c r="C81" s="371">
        <v>4206.9800000000005</v>
      </c>
      <c r="D81" s="375">
        <v>6435.3600000000006</v>
      </c>
      <c r="E81" s="19">
        <v>2484.89</v>
      </c>
      <c r="F81" s="369">
        <v>3609.18</v>
      </c>
      <c r="G81" s="377">
        <v>6094.07</v>
      </c>
      <c r="H81" s="345">
        <f t="shared" si="43"/>
        <v>8.9715931222805207E-3</v>
      </c>
      <c r="I81" s="323">
        <f t="shared" si="44"/>
        <v>1.2455235915043338E-2</v>
      </c>
      <c r="J81" s="399">
        <f t="shared" si="45"/>
        <v>1.0979037540816783E-2</v>
      </c>
      <c r="K81" s="323">
        <f t="shared" si="46"/>
        <v>1.063467375527938E-2</v>
      </c>
      <c r="L81" s="323">
        <f t="shared" si="47"/>
        <v>1.0539969065025212E-2</v>
      </c>
      <c r="M81" s="399">
        <f t="shared" si="48"/>
        <v>1.0578381005889715E-2</v>
      </c>
      <c r="N81" s="394">
        <f t="shared" si="49"/>
        <v>0.11511052872490318</v>
      </c>
      <c r="O81" s="395">
        <f t="shared" si="49"/>
        <v>-0.142097181350993</v>
      </c>
      <c r="P81" s="386">
        <f t="shared" si="49"/>
        <v>-5.3033552124512204E-2</v>
      </c>
      <c r="R81" s="401">
        <v>689.84999999999991</v>
      </c>
      <c r="S81" s="369">
        <v>1234.7050000000002</v>
      </c>
      <c r="T81" s="374">
        <v>1924.5550000000001</v>
      </c>
      <c r="U81" s="19">
        <v>830.8309999999999</v>
      </c>
      <c r="V81" s="119">
        <v>1080.9939999999999</v>
      </c>
      <c r="W81" s="375">
        <v>1911.8249999999998</v>
      </c>
      <c r="X81" s="345">
        <f t="shared" si="50"/>
        <v>9.6265665271171499E-3</v>
      </c>
      <c r="Y81" s="323">
        <f t="shared" si="51"/>
        <v>1.08857895132193E-2</v>
      </c>
      <c r="Z81" s="399">
        <f t="shared" si="52"/>
        <v>1.039824356236097E-2</v>
      </c>
      <c r="AA81" s="323">
        <f t="shared" si="53"/>
        <v>1.215467519861429E-2</v>
      </c>
      <c r="AB81" s="323">
        <f t="shared" si="54"/>
        <v>9.7681911340368986E-3</v>
      </c>
      <c r="AC81" s="399">
        <f t="shared" si="55"/>
        <v>1.0679419850644693E-2</v>
      </c>
      <c r="AE81" s="394">
        <f t="shared" si="56"/>
        <v>0.2043647169674567</v>
      </c>
      <c r="AF81" s="395">
        <f t="shared" si="56"/>
        <v>-0.12449208515394383</v>
      </c>
      <c r="AG81" s="386">
        <f t="shared" si="56"/>
        <v>-6.6145160829387808E-3</v>
      </c>
      <c r="AI81" s="125">
        <f t="shared" si="57"/>
        <v>3.0957466859332783</v>
      </c>
      <c r="AJ81" s="364">
        <f t="shared" si="57"/>
        <v>2.9348962914014329</v>
      </c>
      <c r="AK81" s="363">
        <f t="shared" si="57"/>
        <v>2.990594154794759</v>
      </c>
      <c r="AL81" s="364">
        <f t="shared" si="57"/>
        <v>3.343532309277272</v>
      </c>
      <c r="AM81" s="364">
        <f t="shared" si="57"/>
        <v>2.9951235460686361</v>
      </c>
      <c r="AN81" s="363">
        <f t="shared" si="57"/>
        <v>3.1371891035055386</v>
      </c>
      <c r="AO81" s="384">
        <f t="shared" si="58"/>
        <v>8.0040664977500717E-2</v>
      </c>
      <c r="AP81" s="385">
        <f t="shared" si="58"/>
        <v>2.0521084456597345E-2</v>
      </c>
      <c r="AQ81" s="386">
        <f t="shared" si="58"/>
        <v>4.9018670245090559E-2</v>
      </c>
    </row>
    <row r="82" spans="1:43" ht="19.5" customHeight="1">
      <c r="A82" s="8" t="s">
        <v>187</v>
      </c>
      <c r="B82" s="19">
        <v>1103.44</v>
      </c>
      <c r="C82" s="371">
        <v>4186.7800000000007</v>
      </c>
      <c r="D82" s="375">
        <v>5290.2200000000012</v>
      </c>
      <c r="E82" s="19">
        <v>1375.6899999999996</v>
      </c>
      <c r="F82" s="369">
        <v>2674.0899999999997</v>
      </c>
      <c r="G82" s="377">
        <v>4049.7799999999993</v>
      </c>
      <c r="H82" s="345">
        <f t="shared" si="43"/>
        <v>4.4425164087136025E-3</v>
      </c>
      <c r="I82" s="323">
        <f t="shared" si="44"/>
        <v>1.2395431550514894E-2</v>
      </c>
      <c r="J82" s="399">
        <f t="shared" si="45"/>
        <v>9.025372936273925E-3</v>
      </c>
      <c r="K82" s="323">
        <f t="shared" si="46"/>
        <v>5.8875903313226289E-3</v>
      </c>
      <c r="L82" s="323">
        <f t="shared" si="47"/>
        <v>7.8092048268840206E-3</v>
      </c>
      <c r="M82" s="399">
        <f t="shared" si="48"/>
        <v>7.0298036993392014E-3</v>
      </c>
      <c r="N82" s="394">
        <f t="shared" si="49"/>
        <v>0.2467284129630968</v>
      </c>
      <c r="O82" s="395">
        <f t="shared" si="49"/>
        <v>-0.36130152527718218</v>
      </c>
      <c r="P82" s="386">
        <f t="shared" si="49"/>
        <v>-0.23447796121900444</v>
      </c>
      <c r="R82" s="401">
        <v>306.33300000000003</v>
      </c>
      <c r="S82" s="369">
        <v>2002.5440000000001</v>
      </c>
      <c r="T82" s="374">
        <v>2308.877</v>
      </c>
      <c r="U82" s="19">
        <v>340.00500000000005</v>
      </c>
      <c r="V82" s="119">
        <v>1157.8200000000004</v>
      </c>
      <c r="W82" s="375">
        <v>1497.8250000000005</v>
      </c>
      <c r="X82" s="345">
        <f t="shared" si="50"/>
        <v>4.2747481393801239E-3</v>
      </c>
      <c r="Y82" s="323">
        <f t="shared" si="51"/>
        <v>1.7655450066987845E-2</v>
      </c>
      <c r="Z82" s="399">
        <f t="shared" si="52"/>
        <v>1.2474709946732261E-2</v>
      </c>
      <c r="AA82" s="323">
        <f t="shared" si="53"/>
        <v>4.9741166866725641E-3</v>
      </c>
      <c r="AB82" s="323">
        <f t="shared" si="54"/>
        <v>1.0462414276869813E-2</v>
      </c>
      <c r="AC82" s="399">
        <f t="shared" si="55"/>
        <v>8.366823343031864E-3</v>
      </c>
      <c r="AE82" s="394">
        <f t="shared" si="56"/>
        <v>0.10991959730097646</v>
      </c>
      <c r="AF82" s="395">
        <f t="shared" si="56"/>
        <v>-0.42182543804280936</v>
      </c>
      <c r="AG82" s="386">
        <f t="shared" si="56"/>
        <v>-0.35127553351694329</v>
      </c>
      <c r="AI82" s="125">
        <f t="shared" si="57"/>
        <v>2.7761636337272533</v>
      </c>
      <c r="AJ82" s="364">
        <f t="shared" si="57"/>
        <v>4.7830170202398978</v>
      </c>
      <c r="AK82" s="363">
        <f t="shared" si="57"/>
        <v>4.3644252980027289</v>
      </c>
      <c r="AL82" s="364">
        <f t="shared" si="57"/>
        <v>2.4715233809942658</v>
      </c>
      <c r="AM82" s="364">
        <f t="shared" si="57"/>
        <v>4.3297719972027888</v>
      </c>
      <c r="AN82" s="363">
        <f t="shared" si="57"/>
        <v>3.6985342413661999</v>
      </c>
      <c r="AO82" s="384">
        <f t="shared" si="58"/>
        <v>-0.10973425666698908</v>
      </c>
      <c r="AP82" s="385">
        <f t="shared" si="58"/>
        <v>-9.4761323474106304E-2</v>
      </c>
      <c r="AQ82" s="386">
        <f t="shared" si="58"/>
        <v>-0.15257244910143325</v>
      </c>
    </row>
    <row r="83" spans="1:43" ht="19.5" customHeight="1">
      <c r="A83" s="8" t="s">
        <v>219</v>
      </c>
      <c r="B83" s="19">
        <v>780.45</v>
      </c>
      <c r="C83" s="371">
        <v>2217.8199999999997</v>
      </c>
      <c r="D83" s="375">
        <v>2998.2699999999995</v>
      </c>
      <c r="E83" s="19">
        <v>693.68999999999994</v>
      </c>
      <c r="F83" s="369">
        <v>1984.4299999999994</v>
      </c>
      <c r="G83" s="377">
        <v>2678.1199999999994</v>
      </c>
      <c r="H83" s="345">
        <f t="shared" si="43"/>
        <v>3.1421390661753529E-3</v>
      </c>
      <c r="I83" s="323">
        <f t="shared" si="44"/>
        <v>6.5661047395284529E-3</v>
      </c>
      <c r="J83" s="399">
        <f t="shared" si="45"/>
        <v>5.1151946258647116E-3</v>
      </c>
      <c r="K83" s="323">
        <f t="shared" si="46"/>
        <v>2.9688102239132327E-3</v>
      </c>
      <c r="L83" s="323">
        <f t="shared" si="47"/>
        <v>5.7951753062213517E-3</v>
      </c>
      <c r="M83" s="399">
        <f t="shared" si="48"/>
        <v>4.6488100299952846E-3</v>
      </c>
      <c r="N83" s="394">
        <f t="shared" si="49"/>
        <v>-0.11116663463386521</v>
      </c>
      <c r="O83" s="395">
        <f t="shared" si="49"/>
        <v>-0.10523396849158198</v>
      </c>
      <c r="P83" s="386">
        <f t="shared" si="49"/>
        <v>-0.10677824211962236</v>
      </c>
      <c r="R83" s="401">
        <v>347.91</v>
      </c>
      <c r="S83" s="369">
        <v>1234.5690000000004</v>
      </c>
      <c r="T83" s="374">
        <v>1582.4790000000005</v>
      </c>
      <c r="U83" s="19">
        <v>312.56099999999998</v>
      </c>
      <c r="V83" s="119">
        <v>1065.6950000000002</v>
      </c>
      <c r="W83" s="375">
        <v>1378.2560000000001</v>
      </c>
      <c r="X83" s="345">
        <f t="shared" si="50"/>
        <v>4.8549376827561469E-3</v>
      </c>
      <c r="Y83" s="323">
        <f t="shared" si="51"/>
        <v>1.088459046780052E-2</v>
      </c>
      <c r="Z83" s="399">
        <f t="shared" si="52"/>
        <v>8.550029525953495E-3</v>
      </c>
      <c r="AA83" s="323">
        <f t="shared" si="53"/>
        <v>4.5726235958384815E-3</v>
      </c>
      <c r="AB83" s="323">
        <f t="shared" si="54"/>
        <v>9.6299447088396932E-3</v>
      </c>
      <c r="AC83" s="399">
        <f t="shared" si="55"/>
        <v>7.6989130729382413E-3</v>
      </c>
      <c r="AE83" s="394">
        <f t="shared" si="56"/>
        <v>-0.10160386306803497</v>
      </c>
      <c r="AF83" s="395">
        <f t="shared" si="56"/>
        <v>-0.1367878182588419</v>
      </c>
      <c r="AG83" s="386">
        <f t="shared" si="56"/>
        <v>-0.12905258142446147</v>
      </c>
      <c r="AI83" s="125">
        <f t="shared" si="57"/>
        <v>4.457812800307515</v>
      </c>
      <c r="AJ83" s="364">
        <f t="shared" si="57"/>
        <v>5.5665879106510019</v>
      </c>
      <c r="AK83" s="363">
        <f t="shared" si="57"/>
        <v>5.2779736314608119</v>
      </c>
      <c r="AL83" s="364">
        <f t="shared" si="57"/>
        <v>4.5057734723003069</v>
      </c>
      <c r="AM83" s="364">
        <f t="shared" si="57"/>
        <v>5.3702826504336283</v>
      </c>
      <c r="AN83" s="363">
        <f t="shared" si="57"/>
        <v>5.1463563992651569</v>
      </c>
      <c r="AO83" s="384">
        <f>(AL83-AI83)/AI83</f>
        <v>1.0758790048223507E-2</v>
      </c>
      <c r="AP83" s="385">
        <f>(AM83-AJ83)/AJ83</f>
        <v>-3.5264916923662862E-2</v>
      </c>
      <c r="AQ83" s="386">
        <f>(AN83-AK83)/AK83</f>
        <v>-2.493707649676655E-2</v>
      </c>
    </row>
    <row r="84" spans="1:43" ht="19.5" customHeight="1">
      <c r="A84" s="8" t="s">
        <v>216</v>
      </c>
      <c r="B84" s="19">
        <v>1247.1599999999996</v>
      </c>
      <c r="C84" s="371">
        <v>2761.66</v>
      </c>
      <c r="D84" s="375">
        <v>4008.8199999999997</v>
      </c>
      <c r="E84" s="19">
        <v>1841.2400000000005</v>
      </c>
      <c r="F84" s="369">
        <v>3145.66</v>
      </c>
      <c r="G84" s="377">
        <v>4986.9000000000005</v>
      </c>
      <c r="H84" s="345">
        <f t="shared" si="43"/>
        <v>5.0211418512028337E-3</v>
      </c>
      <c r="I84" s="323">
        <f t="shared" si="44"/>
        <v>8.1762040269120796E-3</v>
      </c>
      <c r="J84" s="399">
        <f t="shared" si="45"/>
        <v>6.839242136318268E-3</v>
      </c>
      <c r="K84" s="323">
        <f t="shared" si="46"/>
        <v>7.880021532208915E-3</v>
      </c>
      <c r="L84" s="323">
        <f t="shared" si="47"/>
        <v>9.1863412434645027E-3</v>
      </c>
      <c r="M84" s="399">
        <f t="shared" si="48"/>
        <v>8.6565018515165452E-3</v>
      </c>
      <c r="N84" s="394">
        <f t="shared" ref="N84:N85" si="71">(E84-B84)/B84</f>
        <v>0.47634625869976666</v>
      </c>
      <c r="O84" s="395">
        <f t="shared" ref="O84:O85" si="72">(F84-C84)/C84</f>
        <v>0.13904680518239032</v>
      </c>
      <c r="P84" s="386">
        <f t="shared" ref="P84:P85" si="73">(G84-D84)/D84</f>
        <v>0.24398201964667929</v>
      </c>
      <c r="R84" s="401">
        <v>290.65899999999999</v>
      </c>
      <c r="S84" s="369">
        <v>529.55100000000004</v>
      </c>
      <c r="T84" s="374">
        <v>820.21</v>
      </c>
      <c r="U84" s="19">
        <v>478.51599999999996</v>
      </c>
      <c r="V84" s="119">
        <v>783.38</v>
      </c>
      <c r="W84" s="375">
        <v>1261.896</v>
      </c>
      <c r="X84" s="345">
        <f t="shared" si="50"/>
        <v>4.0560240634998097E-3</v>
      </c>
      <c r="Y84" s="323">
        <f t="shared" si="51"/>
        <v>4.6687919158947223E-3</v>
      </c>
      <c r="Z84" s="399">
        <f t="shared" si="52"/>
        <v>4.4315404611892572E-3</v>
      </c>
      <c r="AA84" s="323">
        <f t="shared" si="53"/>
        <v>7.0004688767512481E-3</v>
      </c>
      <c r="AB84" s="323">
        <f t="shared" si="54"/>
        <v>7.0788603549897834E-3</v>
      </c>
      <c r="AC84" s="399">
        <f t="shared" si="55"/>
        <v>7.0489282187695713E-3</v>
      </c>
      <c r="AE84" s="394">
        <f t="shared" ref="AE84" si="74">(U84-R84)/R84</f>
        <v>0.64631406562329041</v>
      </c>
      <c r="AF84" s="395">
        <f t="shared" ref="AF84" si="75">(V84-S84)/S84</f>
        <v>0.47932871432590995</v>
      </c>
      <c r="AG84" s="386">
        <f t="shared" ref="AG84" si="76">(W84-T84)/T84</f>
        <v>0.53850355396788618</v>
      </c>
      <c r="AI84" s="125">
        <f t="shared" ref="AI84:AI85" si="77">(R84/B84)*10</f>
        <v>2.330567048333815</v>
      </c>
      <c r="AJ84" s="364">
        <f t="shared" ref="AJ84:AJ85" si="78">(S84/C84)*10</f>
        <v>1.9175097586234369</v>
      </c>
      <c r="AK84" s="363">
        <f t="shared" ref="AK84:AK85" si="79">(T84/D84)*10</f>
        <v>2.0460135401439827</v>
      </c>
      <c r="AL84" s="364">
        <f t="shared" ref="AL84:AL85" si="80">(U84/E84)*10</f>
        <v>2.5988790163150908</v>
      </c>
      <c r="AM84" s="364">
        <f t="shared" ref="AM84:AM85" si="81">(V84/F84)*10</f>
        <v>2.4903517862706077</v>
      </c>
      <c r="AN84" s="363">
        <f t="shared" ref="AN84:AN85" si="82">(W84/G84)*10</f>
        <v>2.5304217048667503</v>
      </c>
      <c r="AO84" s="384">
        <f t="shared" ref="AO84:AO85" si="83">(AL84-AI84)/AI84</f>
        <v>0.11512733271205358</v>
      </c>
      <c r="AP84" s="385">
        <f t="shared" ref="AP84:AP85" si="84">(AM84-AJ84)/AJ84</f>
        <v>0.29874269221889593</v>
      </c>
      <c r="AQ84" s="386">
        <f t="shared" ref="AQ84:AQ85" si="85">(AN84-AK84)/AK84</f>
        <v>0.23675706695894039</v>
      </c>
    </row>
    <row r="85" spans="1:43" ht="19.5" customHeight="1">
      <c r="A85" s="8" t="s">
        <v>218</v>
      </c>
      <c r="B85" s="19">
        <v>623.56000000000006</v>
      </c>
      <c r="C85" s="371">
        <v>2535.64</v>
      </c>
      <c r="D85" s="375">
        <v>3159.2</v>
      </c>
      <c r="E85" s="19">
        <v>818.01000000000022</v>
      </c>
      <c r="F85" s="369">
        <v>2534.329999999999</v>
      </c>
      <c r="G85" s="377">
        <v>3352.3399999999992</v>
      </c>
      <c r="H85" s="345">
        <f t="shared" si="43"/>
        <v>2.5104904043876009E-3</v>
      </c>
      <c r="I85" s="323">
        <f t="shared" si="44"/>
        <v>7.5070464788566825E-3</v>
      </c>
      <c r="J85" s="399">
        <f t="shared" si="45"/>
        <v>5.3897490426251795E-3</v>
      </c>
      <c r="K85" s="323">
        <f t="shared" si="46"/>
        <v>3.5008670317624073E-3</v>
      </c>
      <c r="L85" s="323">
        <f t="shared" si="47"/>
        <v>7.4010605734724615E-3</v>
      </c>
      <c r="M85" s="399">
        <f t="shared" si="48"/>
        <v>5.8191536659874801E-3</v>
      </c>
      <c r="N85" s="394">
        <f t="shared" si="71"/>
        <v>0.31183847584835483</v>
      </c>
      <c r="O85" s="395">
        <f t="shared" si="72"/>
        <v>-5.166348535284405E-4</v>
      </c>
      <c r="P85" s="386">
        <f t="shared" si="73"/>
        <v>6.1135730564699745E-2</v>
      </c>
      <c r="R85" s="401">
        <v>210.72099999999998</v>
      </c>
      <c r="S85" s="369">
        <v>782.80300000000011</v>
      </c>
      <c r="T85" s="374">
        <v>993.52400000000011</v>
      </c>
      <c r="U85" s="19">
        <v>257.38599999999997</v>
      </c>
      <c r="V85" s="119">
        <v>957.35</v>
      </c>
      <c r="W85" s="375">
        <v>1214.7359999999999</v>
      </c>
      <c r="X85" s="345">
        <f t="shared" si="50"/>
        <v>2.9405229037626338E-3</v>
      </c>
      <c r="Y85" s="323">
        <f t="shared" si="51"/>
        <v>6.9015908158763491E-3</v>
      </c>
      <c r="Z85" s="399">
        <f t="shared" si="52"/>
        <v>5.367944557080011E-3</v>
      </c>
      <c r="AA85" s="323">
        <f t="shared" si="53"/>
        <v>3.7654387362418321E-3</v>
      </c>
      <c r="AB85" s="323">
        <f t="shared" si="54"/>
        <v>8.6509062790082331E-3</v>
      </c>
      <c r="AC85" s="399">
        <f t="shared" si="55"/>
        <v>6.7854933122501954E-3</v>
      </c>
      <c r="AE85" s="394">
        <f t="shared" si="56"/>
        <v>0.22145396045007379</v>
      </c>
      <c r="AF85" s="395">
        <f t="shared" si="56"/>
        <v>0.22297691756418905</v>
      </c>
      <c r="AG85" s="386">
        <f t="shared" si="56"/>
        <v>0.22265390669978757</v>
      </c>
      <c r="AI85" s="125">
        <f t="shared" si="77"/>
        <v>3.379321957790749</v>
      </c>
      <c r="AJ85" s="364">
        <f t="shared" si="78"/>
        <v>3.08720086447603</v>
      </c>
      <c r="AK85" s="363">
        <f t="shared" si="79"/>
        <v>3.1448594580906564</v>
      </c>
      <c r="AL85" s="364">
        <f t="shared" si="80"/>
        <v>3.1464896517157479</v>
      </c>
      <c r="AM85" s="364">
        <f t="shared" si="81"/>
        <v>3.7775269992463505</v>
      </c>
      <c r="AN85" s="363">
        <f t="shared" si="82"/>
        <v>3.6235465376423637</v>
      </c>
      <c r="AO85" s="384">
        <f t="shared" si="83"/>
        <v>-6.889911910826528E-2</v>
      </c>
      <c r="AP85" s="385">
        <f t="shared" si="84"/>
        <v>0.22360907666028557</v>
      </c>
      <c r="AQ85" s="386">
        <f t="shared" si="85"/>
        <v>0.15221255064998465</v>
      </c>
    </row>
    <row r="86" spans="1:43" ht="19.5" customHeight="1">
      <c r="A86" s="8" t="s">
        <v>220</v>
      </c>
      <c r="B86" s="19">
        <v>519.32999999999993</v>
      </c>
      <c r="C86" s="371">
        <v>4023.5699999999997</v>
      </c>
      <c r="D86" s="375">
        <v>4542.8999999999996</v>
      </c>
      <c r="E86" s="19">
        <v>727.08999999999992</v>
      </c>
      <c r="F86" s="369">
        <v>3226.99</v>
      </c>
      <c r="G86" s="377">
        <v>3954.08</v>
      </c>
      <c r="H86" s="345">
        <f t="shared" si="43"/>
        <v>2.0908540985801085E-3</v>
      </c>
      <c r="I86" s="323">
        <f t="shared" si="44"/>
        <v>1.1912230048797693E-2</v>
      </c>
      <c r="J86" s="399">
        <f t="shared" si="45"/>
        <v>7.7504086242535858E-3</v>
      </c>
      <c r="K86" s="323">
        <f t="shared" si="46"/>
        <v>3.1117534139241915E-3</v>
      </c>
      <c r="L86" s="323">
        <f t="shared" si="47"/>
        <v>9.4238510612232457E-3</v>
      </c>
      <c r="M86" s="399">
        <f t="shared" si="48"/>
        <v>6.8636830177153212E-3</v>
      </c>
      <c r="N86" s="394">
        <f t="shared" si="49"/>
        <v>0.4000539156220515</v>
      </c>
      <c r="O86" s="395">
        <f t="shared" si="49"/>
        <v>-0.1979784122060757</v>
      </c>
      <c r="P86" s="386">
        <f t="shared" si="49"/>
        <v>-0.12961324264236496</v>
      </c>
      <c r="R86" s="401">
        <v>181.45000000000002</v>
      </c>
      <c r="S86" s="369">
        <v>987.55600000000015</v>
      </c>
      <c r="T86" s="374">
        <v>1169.0060000000001</v>
      </c>
      <c r="U86" s="19">
        <v>248.86100000000002</v>
      </c>
      <c r="V86" s="119">
        <v>801.34400000000016</v>
      </c>
      <c r="W86" s="375">
        <v>1050.2050000000002</v>
      </c>
      <c r="X86" s="345">
        <f t="shared" si="50"/>
        <v>2.5320584131991114E-3</v>
      </c>
      <c r="Y86" s="323">
        <f t="shared" si="51"/>
        <v>8.7067977764055376E-3</v>
      </c>
      <c r="Z86" s="399">
        <f t="shared" si="52"/>
        <v>6.316062213790382E-3</v>
      </c>
      <c r="AA86" s="323">
        <f t="shared" si="53"/>
        <v>3.6407219092719836E-3</v>
      </c>
      <c r="AB86" s="323">
        <f t="shared" si="54"/>
        <v>7.2411885321414056E-3</v>
      </c>
      <c r="AC86" s="399">
        <f t="shared" si="55"/>
        <v>5.8664261238587801E-3</v>
      </c>
      <c r="AE86" s="394">
        <f t="shared" si="56"/>
        <v>0.37151281344723064</v>
      </c>
      <c r="AF86" s="395">
        <f t="shared" si="56"/>
        <v>-0.18855842099080961</v>
      </c>
      <c r="AG86" s="386">
        <f t="shared" si="56"/>
        <v>-0.10162565461597282</v>
      </c>
      <c r="AI86" s="125">
        <f t="shared" si="57"/>
        <v>3.4939248647295562</v>
      </c>
      <c r="AJ86" s="364">
        <f t="shared" si="57"/>
        <v>2.4544272872101152</v>
      </c>
      <c r="AK86" s="363">
        <f t="shared" si="57"/>
        <v>2.5732593717669334</v>
      </c>
      <c r="AL86" s="364">
        <f t="shared" si="57"/>
        <v>3.422698703049142</v>
      </c>
      <c r="AM86" s="364">
        <f t="shared" si="57"/>
        <v>2.4832552936327668</v>
      </c>
      <c r="AN86" s="363">
        <f t="shared" si="57"/>
        <v>2.6560034192530253</v>
      </c>
      <c r="AO86" s="384">
        <f t="shared" ref="AO86:AQ97" si="86">(AL86-AI86)/AI86</f>
        <v>-2.038571647588288E-2</v>
      </c>
      <c r="AP86" s="385">
        <f t="shared" si="86"/>
        <v>1.1745308802942644E-2</v>
      </c>
      <c r="AQ86" s="386">
        <f t="shared" si="86"/>
        <v>3.2155346792451599E-2</v>
      </c>
    </row>
    <row r="87" spans="1:43" ht="19.5" customHeight="1">
      <c r="A87" s="8" t="s">
        <v>221</v>
      </c>
      <c r="B87" s="19">
        <v>133.88000000000002</v>
      </c>
      <c r="C87" s="371">
        <v>144.67000000000002</v>
      </c>
      <c r="D87" s="375">
        <v>278.55000000000007</v>
      </c>
      <c r="E87" s="19">
        <v>118.4</v>
      </c>
      <c r="F87" s="369">
        <v>172.32999999999998</v>
      </c>
      <c r="G87" s="377">
        <v>290.73</v>
      </c>
      <c r="H87" s="345">
        <f t="shared" si="43"/>
        <v>5.3900900529125031E-4</v>
      </c>
      <c r="I87" s="323">
        <f t="shared" si="44"/>
        <v>4.2831175328366663E-4</v>
      </c>
      <c r="J87" s="399">
        <f t="shared" si="45"/>
        <v>4.7521986446671444E-4</v>
      </c>
      <c r="K87" s="323">
        <f t="shared" si="46"/>
        <v>5.0672076938016516E-4</v>
      </c>
      <c r="L87" s="323">
        <f t="shared" si="47"/>
        <v>5.0325915276483717E-4</v>
      </c>
      <c r="M87" s="399">
        <f t="shared" si="48"/>
        <v>5.0466317417461855E-4</v>
      </c>
      <c r="N87" s="394">
        <f t="shared" si="49"/>
        <v>-0.11562593367194514</v>
      </c>
      <c r="O87" s="395">
        <f t="shared" si="49"/>
        <v>0.19119375129605284</v>
      </c>
      <c r="P87" s="386">
        <f t="shared" si="49"/>
        <v>4.3726440495422535E-2</v>
      </c>
      <c r="R87" s="401">
        <v>57.306000000000004</v>
      </c>
      <c r="S87" s="369">
        <v>335.17700000000002</v>
      </c>
      <c r="T87" s="374">
        <v>392.483</v>
      </c>
      <c r="U87" s="19">
        <v>67.78</v>
      </c>
      <c r="V87" s="119">
        <v>910.274</v>
      </c>
      <c r="W87" s="375">
        <v>978.05399999999997</v>
      </c>
      <c r="X87" s="345">
        <f t="shared" si="50"/>
        <v>7.996811211175987E-4</v>
      </c>
      <c r="Y87" s="323">
        <f t="shared" si="51"/>
        <v>2.9550915171415886E-3</v>
      </c>
      <c r="Z87" s="399">
        <f t="shared" si="52"/>
        <v>2.120559728397536E-3</v>
      </c>
      <c r="AA87" s="323">
        <f t="shared" si="53"/>
        <v>9.9159020903417982E-4</v>
      </c>
      <c r="AB87" s="323">
        <f t="shared" si="54"/>
        <v>8.2255132002067577E-3</v>
      </c>
      <c r="AC87" s="399">
        <f t="shared" si="55"/>
        <v>5.4633919436153644E-3</v>
      </c>
      <c r="AE87" s="394">
        <f t="shared" si="56"/>
        <v>0.18277318256378033</v>
      </c>
      <c r="AF87" s="395">
        <f t="shared" si="56"/>
        <v>1.7158009051933754</v>
      </c>
      <c r="AG87" s="386">
        <f t="shared" si="56"/>
        <v>1.4919652570939377</v>
      </c>
      <c r="AI87" s="125">
        <f t="shared" si="57"/>
        <v>4.2804003585300263</v>
      </c>
      <c r="AJ87" s="364">
        <f t="shared" si="57"/>
        <v>23.168383216976565</v>
      </c>
      <c r="AK87" s="363">
        <f t="shared" si="57"/>
        <v>14.090217196194576</v>
      </c>
      <c r="AL87" s="364">
        <f t="shared" si="57"/>
        <v>5.7246621621621614</v>
      </c>
      <c r="AM87" s="364">
        <f t="shared" si="57"/>
        <v>52.821563279753967</v>
      </c>
      <c r="AN87" s="363">
        <f t="shared" si="57"/>
        <v>33.641316685584563</v>
      </c>
      <c r="AO87" s="384">
        <f t="shared" si="86"/>
        <v>0.3374127844733017</v>
      </c>
      <c r="AP87" s="385">
        <f t="shared" si="86"/>
        <v>1.2798985490299177</v>
      </c>
      <c r="AQ87" s="386">
        <f t="shared" si="86"/>
        <v>1.3875655156451572</v>
      </c>
    </row>
    <row r="88" spans="1:43" ht="19.5" customHeight="1">
      <c r="A88" s="8" t="s">
        <v>222</v>
      </c>
      <c r="B88" s="19">
        <v>1440.73</v>
      </c>
      <c r="C88" s="371">
        <v>743.23</v>
      </c>
      <c r="D88" s="375">
        <v>2183.96</v>
      </c>
      <c r="E88" s="19">
        <v>2415.6000000000004</v>
      </c>
      <c r="F88" s="369">
        <v>874.39</v>
      </c>
      <c r="G88" s="377">
        <v>3289.9900000000002</v>
      </c>
      <c r="H88" s="345">
        <f t="shared" si="43"/>
        <v>5.8004664191310343E-3</v>
      </c>
      <c r="I88" s="323">
        <f t="shared" si="44"/>
        <v>2.2004157350730595E-3</v>
      </c>
      <c r="J88" s="399">
        <f t="shared" si="45"/>
        <v>3.7259421116522182E-3</v>
      </c>
      <c r="K88" s="323">
        <f t="shared" si="46"/>
        <v>1.033813083205006E-2</v>
      </c>
      <c r="L88" s="323">
        <f t="shared" si="47"/>
        <v>2.5535006707250391E-3</v>
      </c>
      <c r="M88" s="399">
        <f t="shared" si="48"/>
        <v>5.7109235249294989E-3</v>
      </c>
      <c r="N88" s="394">
        <f t="shared" si="49"/>
        <v>0.67665003158121251</v>
      </c>
      <c r="O88" s="395">
        <f t="shared" si="49"/>
        <v>0.17647296260915191</v>
      </c>
      <c r="P88" s="386">
        <f t="shared" si="49"/>
        <v>0.50643326800857169</v>
      </c>
      <c r="R88" s="401">
        <v>346.02200000000005</v>
      </c>
      <c r="S88" s="369">
        <v>250.315</v>
      </c>
      <c r="T88" s="374">
        <v>596.33699999999999</v>
      </c>
      <c r="U88" s="19">
        <v>493.41299999999995</v>
      </c>
      <c r="V88" s="119">
        <v>314.72499999999997</v>
      </c>
      <c r="W88" s="375">
        <v>808.13799999999992</v>
      </c>
      <c r="X88" s="345">
        <f t="shared" si="50"/>
        <v>4.8285914370459248E-3</v>
      </c>
      <c r="Y88" s="323">
        <f t="shared" si="51"/>
        <v>2.2069048088421838E-3</v>
      </c>
      <c r="Z88" s="399">
        <f t="shared" si="52"/>
        <v>3.2219694273469207E-3</v>
      </c>
      <c r="AA88" s="323">
        <f t="shared" si="53"/>
        <v>7.2184051314573873E-3</v>
      </c>
      <c r="AB88" s="323">
        <f t="shared" si="54"/>
        <v>2.8439509883123894E-3</v>
      </c>
      <c r="AC88" s="399">
        <f t="shared" si="55"/>
        <v>4.5142442426792722E-3</v>
      </c>
      <c r="AE88" s="394">
        <f t="shared" si="56"/>
        <v>0.42595846506869472</v>
      </c>
      <c r="AF88" s="395">
        <f t="shared" si="56"/>
        <v>0.25731578211453554</v>
      </c>
      <c r="AG88" s="386">
        <f t="shared" si="56"/>
        <v>0.35516997939084766</v>
      </c>
      <c r="AI88" s="125">
        <f t="shared" si="57"/>
        <v>2.4017130204826724</v>
      </c>
      <c r="AJ88" s="364">
        <f t="shared" si="57"/>
        <v>3.3679345559248146</v>
      </c>
      <c r="AK88" s="363">
        <f t="shared" si="57"/>
        <v>2.7305307789519957</v>
      </c>
      <c r="AL88" s="364">
        <f t="shared" si="57"/>
        <v>2.0426105315449572</v>
      </c>
      <c r="AM88" s="364">
        <f t="shared" si="57"/>
        <v>3.5993664154439093</v>
      </c>
      <c r="AN88" s="363">
        <f t="shared" si="57"/>
        <v>2.4563539706807616</v>
      </c>
      <c r="AO88" s="384">
        <f t="shared" si="86"/>
        <v>-0.14951931636925814</v>
      </c>
      <c r="AP88" s="385">
        <f t="shared" si="86"/>
        <v>6.8716257895202762E-2</v>
      </c>
      <c r="AQ88" s="386">
        <f t="shared" si="86"/>
        <v>-0.10041154283434442</v>
      </c>
    </row>
    <row r="89" spans="1:43" ht="19.5" customHeight="1">
      <c r="A89" s="8" t="s">
        <v>205</v>
      </c>
      <c r="B89" s="19">
        <v>233.04999999999998</v>
      </c>
      <c r="C89" s="371">
        <v>2332.65</v>
      </c>
      <c r="D89" s="375">
        <v>2565.7000000000003</v>
      </c>
      <c r="E89" s="19">
        <v>261.65000000000003</v>
      </c>
      <c r="F89" s="369">
        <v>2861.670000000001</v>
      </c>
      <c r="G89" s="377">
        <v>3123.3200000000011</v>
      </c>
      <c r="H89" s="345">
        <f t="shared" si="43"/>
        <v>9.3827344400303149E-4</v>
      </c>
      <c r="I89" s="323">
        <f t="shared" si="44"/>
        <v>6.9060718275879233E-3</v>
      </c>
      <c r="J89" s="399">
        <f t="shared" si="45"/>
        <v>4.3772091411317503E-3</v>
      </c>
      <c r="K89" s="323">
        <f t="shared" si="46"/>
        <v>1.119792984022975E-3</v>
      </c>
      <c r="L89" s="323">
        <f t="shared" si="47"/>
        <v>8.3569988956801022E-3</v>
      </c>
      <c r="M89" s="399">
        <f t="shared" si="48"/>
        <v>5.4216096899634371E-3</v>
      </c>
      <c r="N89" s="394">
        <f t="shared" si="49"/>
        <v>0.12272044625616843</v>
      </c>
      <c r="O89" s="395">
        <f t="shared" si="49"/>
        <v>0.22678927400167229</v>
      </c>
      <c r="P89" s="386">
        <f t="shared" si="49"/>
        <v>0.21733639942315966</v>
      </c>
      <c r="R89" s="401">
        <v>58.25200000000001</v>
      </c>
      <c r="S89" s="369">
        <v>523.04899999999998</v>
      </c>
      <c r="T89" s="374">
        <v>581.30099999999993</v>
      </c>
      <c r="U89" s="19">
        <v>63.914999999999999</v>
      </c>
      <c r="V89" s="119">
        <v>700.21100000000001</v>
      </c>
      <c r="W89" s="375">
        <v>764.12599999999998</v>
      </c>
      <c r="X89" s="345">
        <f t="shared" si="50"/>
        <v>8.1288215313130149E-4</v>
      </c>
      <c r="Y89" s="323">
        <f t="shared" si="51"/>
        <v>4.6114669650644006E-3</v>
      </c>
      <c r="Z89" s="399">
        <f t="shared" si="52"/>
        <v>3.1407309123636334E-3</v>
      </c>
      <c r="AA89" s="323">
        <f t="shared" si="53"/>
        <v>9.35047037627908E-4</v>
      </c>
      <c r="AB89" s="323">
        <f t="shared" si="54"/>
        <v>6.3273199316139696E-3</v>
      </c>
      <c r="AC89" s="399">
        <f t="shared" si="55"/>
        <v>4.268394007188799E-3</v>
      </c>
      <c r="AE89" s="394">
        <f t="shared" si="56"/>
        <v>9.7215546247338955E-2</v>
      </c>
      <c r="AF89" s="395">
        <f t="shared" si="56"/>
        <v>0.338710139967766</v>
      </c>
      <c r="AG89" s="386">
        <f t="shared" si="56"/>
        <v>0.31451003868907856</v>
      </c>
      <c r="AI89" s="125">
        <f t="shared" si="57"/>
        <v>2.4995494529071021</v>
      </c>
      <c r="AJ89" s="364">
        <f t="shared" si="57"/>
        <v>2.2422952436070562</v>
      </c>
      <c r="AK89" s="363">
        <f t="shared" si="57"/>
        <v>2.2656623923295784</v>
      </c>
      <c r="AL89" s="364">
        <f t="shared" si="57"/>
        <v>2.4427670552264473</v>
      </c>
      <c r="AM89" s="364">
        <f t="shared" si="57"/>
        <v>2.446861448035587</v>
      </c>
      <c r="AN89" s="363">
        <f t="shared" si="57"/>
        <v>2.4465184483178151</v>
      </c>
      <c r="AO89" s="384">
        <f t="shared" si="86"/>
        <v>-2.2717053113157634E-2</v>
      </c>
      <c r="AP89" s="385">
        <f t="shared" si="86"/>
        <v>9.1230717726295693E-2</v>
      </c>
      <c r="AQ89" s="386">
        <f t="shared" si="86"/>
        <v>7.9824803819195003E-2</v>
      </c>
    </row>
    <row r="90" spans="1:43" ht="19.5" customHeight="1">
      <c r="A90" s="8" t="s">
        <v>224</v>
      </c>
      <c r="B90" s="19">
        <v>2182.0800000000004</v>
      </c>
      <c r="C90" s="371">
        <v>2026.11</v>
      </c>
      <c r="D90" s="375">
        <v>4208.1900000000005</v>
      </c>
      <c r="E90" s="19">
        <v>1678.0700000000002</v>
      </c>
      <c r="F90" s="369">
        <v>1595.8700000000003</v>
      </c>
      <c r="G90" s="377">
        <v>3273.9400000000005</v>
      </c>
      <c r="H90" s="345">
        <f t="shared" si="43"/>
        <v>8.7851865122940808E-3</v>
      </c>
      <c r="I90" s="323">
        <f t="shared" si="44"/>
        <v>5.9985257928082507E-3</v>
      </c>
      <c r="J90" s="399">
        <f t="shared" si="45"/>
        <v>7.1793770649800134E-3</v>
      </c>
      <c r="K90" s="323">
        <f t="shared" si="46"/>
        <v>7.181696971906874E-3</v>
      </c>
      <c r="L90" s="323">
        <f t="shared" si="47"/>
        <v>4.6604548489689599E-3</v>
      </c>
      <c r="M90" s="399">
        <f t="shared" si="48"/>
        <v>5.6830631598295692E-3</v>
      </c>
      <c r="N90" s="394">
        <f t="shared" si="49"/>
        <v>-0.23097686610940027</v>
      </c>
      <c r="O90" s="395">
        <f t="shared" si="49"/>
        <v>-0.2123477994778169</v>
      </c>
      <c r="P90" s="386">
        <f t="shared" si="49"/>
        <v>-0.22200756144565714</v>
      </c>
      <c r="R90" s="401">
        <v>447.19800000000004</v>
      </c>
      <c r="S90" s="369">
        <v>428.36500000000001</v>
      </c>
      <c r="T90" s="374">
        <v>875.5630000000001</v>
      </c>
      <c r="U90" s="19">
        <v>352.0630000000001</v>
      </c>
      <c r="V90" s="119">
        <v>357.17500000000007</v>
      </c>
      <c r="W90" s="375">
        <v>709.23800000000017</v>
      </c>
      <c r="X90" s="345">
        <f t="shared" si="50"/>
        <v>6.2404599518645154E-3</v>
      </c>
      <c r="Y90" s="323">
        <f t="shared" si="51"/>
        <v>3.7766844912996908E-3</v>
      </c>
      <c r="Z90" s="399">
        <f t="shared" si="52"/>
        <v>4.7306090645325583E-3</v>
      </c>
      <c r="AA90" s="323">
        <f t="shared" si="53"/>
        <v>5.1505196778282763E-3</v>
      </c>
      <c r="AB90" s="323">
        <f t="shared" si="54"/>
        <v>3.2275421216950606E-3</v>
      </c>
      <c r="AC90" s="399">
        <f t="shared" si="55"/>
        <v>3.9617906325273193E-3</v>
      </c>
      <c r="AE90" s="394">
        <f t="shared" si="56"/>
        <v>-0.21273574568759235</v>
      </c>
      <c r="AF90" s="395">
        <f t="shared" si="56"/>
        <v>-0.16619004820655267</v>
      </c>
      <c r="AG90" s="386">
        <f t="shared" si="56"/>
        <v>-0.18996348635106772</v>
      </c>
      <c r="AI90" s="125">
        <f t="shared" si="57"/>
        <v>2.0494115706115266</v>
      </c>
      <c r="AJ90" s="364">
        <f t="shared" si="57"/>
        <v>2.114223808184156</v>
      </c>
      <c r="AK90" s="363">
        <f t="shared" si="57"/>
        <v>2.0806166071398868</v>
      </c>
      <c r="AL90" s="364">
        <f t="shared" si="57"/>
        <v>2.0980233244143571</v>
      </c>
      <c r="AM90" s="364">
        <f t="shared" si="57"/>
        <v>2.2381208995720203</v>
      </c>
      <c r="AN90" s="363">
        <f t="shared" si="57"/>
        <v>2.1663133716561696</v>
      </c>
      <c r="AO90" s="384">
        <f t="shared" si="86"/>
        <v>2.371985915368148E-2</v>
      </c>
      <c r="AP90" s="385">
        <f t="shared" si="86"/>
        <v>5.8601691508845435E-2</v>
      </c>
      <c r="AQ90" s="386">
        <f t="shared" si="86"/>
        <v>4.1188157502061618E-2</v>
      </c>
    </row>
    <row r="91" spans="1:43" ht="19.5" customHeight="1">
      <c r="A91" s="8" t="s">
        <v>225</v>
      </c>
      <c r="B91" s="19">
        <v>1249.8400000000001</v>
      </c>
      <c r="C91" s="371">
        <v>1224.6600000000005</v>
      </c>
      <c r="D91" s="375">
        <v>2474.5000000000009</v>
      </c>
      <c r="E91" s="19">
        <v>1073.93</v>
      </c>
      <c r="F91" s="369">
        <v>1247.0800000000002</v>
      </c>
      <c r="G91" s="377">
        <v>2321.0100000000002</v>
      </c>
      <c r="H91" s="345">
        <f t="shared" si="43"/>
        <v>5.0319316938543194E-3</v>
      </c>
      <c r="I91" s="323">
        <f t="shared" si="44"/>
        <v>3.6257432209606368E-3</v>
      </c>
      <c r="J91" s="399">
        <f t="shared" si="45"/>
        <v>4.2216174999924073E-3</v>
      </c>
      <c r="K91" s="323">
        <f t="shared" si="46"/>
        <v>4.5961371271996693E-3</v>
      </c>
      <c r="L91" s="323">
        <f t="shared" si="47"/>
        <v>3.6418756120813163E-3</v>
      </c>
      <c r="M91" s="399">
        <f t="shared" si="48"/>
        <v>4.0289212461425772E-3</v>
      </c>
      <c r="N91" s="394">
        <f t="shared" si="49"/>
        <v>-0.14074601548998278</v>
      </c>
      <c r="O91" s="395">
        <f t="shared" si="49"/>
        <v>1.8307121976711582E-2</v>
      </c>
      <c r="P91" s="386">
        <f t="shared" si="49"/>
        <v>-6.2028692665185139E-2</v>
      </c>
      <c r="R91" s="401">
        <v>466.57</v>
      </c>
      <c r="S91" s="369">
        <v>360.98700000000002</v>
      </c>
      <c r="T91" s="374">
        <v>827.55700000000002</v>
      </c>
      <c r="U91" s="19">
        <v>347.56599999999997</v>
      </c>
      <c r="V91" s="119">
        <v>328.529</v>
      </c>
      <c r="W91" s="375">
        <v>676.09500000000003</v>
      </c>
      <c r="X91" s="345">
        <f t="shared" si="50"/>
        <v>6.5107880619802118E-3</v>
      </c>
      <c r="Y91" s="323">
        <f t="shared" si="51"/>
        <v>3.1826456513972933E-3</v>
      </c>
      <c r="Z91" s="399">
        <f t="shared" si="52"/>
        <v>4.4712358169741867E-3</v>
      </c>
      <c r="AA91" s="323">
        <f t="shared" si="53"/>
        <v>5.0847306372554402E-3</v>
      </c>
      <c r="AB91" s="323">
        <f t="shared" si="54"/>
        <v>2.9686881380229756E-3</v>
      </c>
      <c r="AC91" s="399">
        <f t="shared" si="55"/>
        <v>3.7766544343345357E-3</v>
      </c>
      <c r="AE91" s="394">
        <f t="shared" si="56"/>
        <v>-0.25506140557686952</v>
      </c>
      <c r="AF91" s="395">
        <f t="shared" si="56"/>
        <v>-8.9914595262433339E-2</v>
      </c>
      <c r="AG91" s="386">
        <f t="shared" si="56"/>
        <v>-0.18302304252154231</v>
      </c>
      <c r="AI91" s="125">
        <f t="shared" si="57"/>
        <v>3.7330378288420913</v>
      </c>
      <c r="AJ91" s="364">
        <f t="shared" si="57"/>
        <v>2.9476507765420594</v>
      </c>
      <c r="AK91" s="363">
        <f t="shared" si="57"/>
        <v>3.3443402707617684</v>
      </c>
      <c r="AL91" s="364">
        <f t="shared" si="57"/>
        <v>3.2363934334640057</v>
      </c>
      <c r="AM91" s="364">
        <f t="shared" si="57"/>
        <v>2.634385925522019</v>
      </c>
      <c r="AN91" s="363">
        <f t="shared" si="57"/>
        <v>2.9129344552587018</v>
      </c>
      <c r="AO91" s="384">
        <f t="shared" si="86"/>
        <v>-0.13304027929771453</v>
      </c>
      <c r="AP91" s="385">
        <f t="shared" si="86"/>
        <v>-0.10627610757456719</v>
      </c>
      <c r="AQ91" s="386">
        <f t="shared" si="86"/>
        <v>-0.12899579007395731</v>
      </c>
    </row>
    <row r="92" spans="1:43" ht="19.5" customHeight="1">
      <c r="A92" s="8" t="s">
        <v>217</v>
      </c>
      <c r="B92" s="19">
        <v>809.95999999999992</v>
      </c>
      <c r="C92" s="371">
        <v>492.91999999999996</v>
      </c>
      <c r="D92" s="375">
        <v>1302.8799999999999</v>
      </c>
      <c r="E92" s="19">
        <v>904.91000000000008</v>
      </c>
      <c r="F92" s="369">
        <v>706.69999999999993</v>
      </c>
      <c r="G92" s="377">
        <v>1611.6100000000001</v>
      </c>
      <c r="H92" s="345">
        <f t="shared" si="43"/>
        <v>3.2609481171623914E-3</v>
      </c>
      <c r="I92" s="323">
        <f t="shared" si="44"/>
        <v>1.4593449189782602E-3</v>
      </c>
      <c r="J92" s="399">
        <f t="shared" si="45"/>
        <v>2.2227767259608427E-3</v>
      </c>
      <c r="K92" s="323">
        <f t="shared" si="46"/>
        <v>3.8727761099645718E-3</v>
      </c>
      <c r="L92" s="323">
        <f t="shared" si="47"/>
        <v>2.0637918137231498E-3</v>
      </c>
      <c r="M92" s="399">
        <f t="shared" si="48"/>
        <v>2.7975104672086025E-3</v>
      </c>
      <c r="N92" s="394">
        <f t="shared" si="49"/>
        <v>0.11722801125981551</v>
      </c>
      <c r="O92" s="395">
        <f t="shared" si="49"/>
        <v>0.43370120912115556</v>
      </c>
      <c r="P92" s="386">
        <f t="shared" si="49"/>
        <v>0.23695965860248086</v>
      </c>
      <c r="R92" s="401">
        <v>287.94600000000003</v>
      </c>
      <c r="S92" s="369">
        <v>177.56299999999999</v>
      </c>
      <c r="T92" s="374">
        <v>465.50900000000001</v>
      </c>
      <c r="U92" s="19">
        <v>320.52300000000002</v>
      </c>
      <c r="V92" s="119">
        <v>277.423</v>
      </c>
      <c r="W92" s="375">
        <v>597.94600000000003</v>
      </c>
      <c r="X92" s="345">
        <f t="shared" si="50"/>
        <v>4.0181652898706611E-3</v>
      </c>
      <c r="Y92" s="323">
        <f t="shared" si="51"/>
        <v>1.5654860418770136E-3</v>
      </c>
      <c r="Z92" s="399">
        <f t="shared" si="52"/>
        <v>2.5151143835697564E-3</v>
      </c>
      <c r="AA92" s="323">
        <f t="shared" si="53"/>
        <v>4.689103991889384E-3</v>
      </c>
      <c r="AB92" s="323">
        <f t="shared" si="54"/>
        <v>2.5068787513879993E-3</v>
      </c>
      <c r="AC92" s="399">
        <f t="shared" si="55"/>
        <v>3.3401155346402477E-3</v>
      </c>
      <c r="AE92" s="394">
        <f t="shared" ref="AE92:AE93" si="87">(U92-R92)/R92</f>
        <v>0.11313579629513866</v>
      </c>
      <c r="AF92" s="395">
        <f t="shared" ref="AF92:AF93" si="88">(V92-S92)/S92</f>
        <v>0.56239193976222535</v>
      </c>
      <c r="AG92" s="386">
        <f t="shared" ref="AG92:AG93" si="89">(W92-T92)/T92</f>
        <v>0.28449933298819141</v>
      </c>
      <c r="AI92" s="125">
        <f t="shared" ref="AI92" si="90">(R92/B92)*10</f>
        <v>3.5550644476270437</v>
      </c>
      <c r="AJ92" s="364">
        <f t="shared" ref="AJ92" si="91">(S92/C92)*10</f>
        <v>3.6022681165300656</v>
      </c>
      <c r="AK92" s="363">
        <f t="shared" ref="AK92" si="92">(T92/D92)*10</f>
        <v>3.5729230627532855</v>
      </c>
      <c r="AL92" s="364">
        <f t="shared" si="57"/>
        <v>3.5420428550905614</v>
      </c>
      <c r="AM92" s="364">
        <f t="shared" si="57"/>
        <v>3.9256119994339893</v>
      </c>
      <c r="AN92" s="363">
        <f t="shared" si="57"/>
        <v>3.7102400704885174</v>
      </c>
      <c r="AO92" s="384">
        <f t="shared" ref="AO92" si="93">(AL92-AI92)/AI92</f>
        <v>-3.6628288258385884E-3</v>
      </c>
      <c r="AP92" s="385">
        <f t="shared" ref="AP92" si="94">(AM92-AJ92)/AJ92</f>
        <v>8.9761192794108047E-2</v>
      </c>
      <c r="AQ92" s="386">
        <f t="shared" ref="AQ92" si="95">(AN92-AK92)/AK92</f>
        <v>3.8432679720065338E-2</v>
      </c>
    </row>
    <row r="93" spans="1:43" ht="19.5" customHeight="1">
      <c r="A93" s="8" t="s">
        <v>232</v>
      </c>
      <c r="B93" s="19">
        <v>299.66000000000003</v>
      </c>
      <c r="C93" s="371">
        <v>122.82000000000002</v>
      </c>
      <c r="D93" s="375">
        <v>422.48</v>
      </c>
      <c r="E93" s="19">
        <v>361.08000000000004</v>
      </c>
      <c r="F93" s="369">
        <v>789.65999999999985</v>
      </c>
      <c r="G93" s="377">
        <v>1150.7399999999998</v>
      </c>
      <c r="H93" s="345">
        <f t="shared" si="43"/>
        <v>1.2064493466206756E-3</v>
      </c>
      <c r="I93" s="323">
        <f t="shared" si="44"/>
        <v>3.6362237878136404E-4</v>
      </c>
      <c r="J93" s="399">
        <f t="shared" si="45"/>
        <v>7.2077145338322554E-4</v>
      </c>
      <c r="K93" s="323">
        <f t="shared" si="46"/>
        <v>1.5453271571603891E-3</v>
      </c>
      <c r="L93" s="323">
        <f t="shared" si="47"/>
        <v>2.3060617569331007E-3</v>
      </c>
      <c r="M93" s="399">
        <f t="shared" si="48"/>
        <v>1.9975100644917978E-3</v>
      </c>
      <c r="N93" s="394">
        <f t="shared" si="49"/>
        <v>0.20496562771140631</v>
      </c>
      <c r="O93" s="395">
        <f t="shared" si="49"/>
        <v>5.4294088910600857</v>
      </c>
      <c r="P93" s="386">
        <f t="shared" si="49"/>
        <v>1.7237739064571098</v>
      </c>
      <c r="R93" s="401">
        <v>75.616</v>
      </c>
      <c r="S93" s="369">
        <v>51.18099999999999</v>
      </c>
      <c r="T93" s="374">
        <v>126.797</v>
      </c>
      <c r="U93" s="19">
        <v>109.05999999999999</v>
      </c>
      <c r="V93" s="119">
        <v>466.24099999999993</v>
      </c>
      <c r="W93" s="375">
        <v>575.30099999999993</v>
      </c>
      <c r="X93" s="345">
        <f t="shared" si="50"/>
        <v>1.0551894680212951E-3</v>
      </c>
      <c r="Y93" s="323">
        <f t="shared" si="51"/>
        <v>4.5123782043166326E-4</v>
      </c>
      <c r="Z93" s="399">
        <f t="shared" si="52"/>
        <v>6.8507581699493324E-4</v>
      </c>
      <c r="AA93" s="323">
        <f t="shared" si="53"/>
        <v>1.5954976128248399E-3</v>
      </c>
      <c r="AB93" s="323">
        <f t="shared" si="54"/>
        <v>4.2130957271959858E-3</v>
      </c>
      <c r="AC93" s="399">
        <f t="shared" si="55"/>
        <v>3.2136209744593473E-3</v>
      </c>
      <c r="AE93" s="394">
        <f t="shared" si="87"/>
        <v>0.44228734659331342</v>
      </c>
      <c r="AF93" s="395">
        <f t="shared" si="88"/>
        <v>8.1096500654539767</v>
      </c>
      <c r="AG93" s="386">
        <f t="shared" si="89"/>
        <v>3.5371814790570748</v>
      </c>
      <c r="AI93" s="125">
        <f t="shared" si="57"/>
        <v>2.5233931789361277</v>
      </c>
      <c r="AJ93" s="364">
        <f t="shared" si="57"/>
        <v>4.1671551864517165</v>
      </c>
      <c r="AK93" s="363">
        <f t="shared" si="57"/>
        <v>3.0012544972543074</v>
      </c>
      <c r="AL93" s="364">
        <f t="shared" si="57"/>
        <v>3.0203832945607618</v>
      </c>
      <c r="AM93" s="364">
        <f t="shared" si="57"/>
        <v>5.9043259124180025</v>
      </c>
      <c r="AN93" s="363">
        <f t="shared" si="57"/>
        <v>4.999400385838678</v>
      </c>
      <c r="AO93" s="384">
        <f t="shared" ref="AO93" si="96">(AL93-AI93)/AI93</f>
        <v>0.1969531025815672</v>
      </c>
      <c r="AP93" s="385">
        <f t="shared" ref="AP93" si="97">(AM93-AJ93)/AJ93</f>
        <v>0.41687209816763904</v>
      </c>
      <c r="AQ93" s="386">
        <f t="shared" ref="AQ93" si="98">(AN93-AK93)/AK93</f>
        <v>0.66577022722077417</v>
      </c>
    </row>
    <row r="94" spans="1:43" ht="19.5" customHeight="1">
      <c r="A94" s="8" t="s">
        <v>233</v>
      </c>
      <c r="B94" s="19">
        <v>796.74</v>
      </c>
      <c r="C94" s="371">
        <v>178.77</v>
      </c>
      <c r="D94" s="375">
        <v>975.51</v>
      </c>
      <c r="E94" s="19">
        <v>942.1</v>
      </c>
      <c r="F94" s="369">
        <v>544.04</v>
      </c>
      <c r="G94" s="377">
        <v>1486.1399999999999</v>
      </c>
      <c r="H94" s="345">
        <f t="shared" si="43"/>
        <v>3.2077235948293299E-3</v>
      </c>
      <c r="I94" s="323">
        <f t="shared" si="44"/>
        <v>5.2926862607673381E-4</v>
      </c>
      <c r="J94" s="399">
        <f t="shared" si="45"/>
        <v>1.6642675641210716E-3</v>
      </c>
      <c r="K94" s="323">
        <f t="shared" si="46"/>
        <v>4.0319395002791688E-3</v>
      </c>
      <c r="L94" s="323">
        <f t="shared" si="47"/>
        <v>1.5887721782056636E-3</v>
      </c>
      <c r="M94" s="399">
        <f t="shared" si="48"/>
        <v>2.5797135819071561E-3</v>
      </c>
      <c r="N94" s="394">
        <f t="shared" si="49"/>
        <v>0.18244345708763213</v>
      </c>
      <c r="O94" s="395">
        <f t="shared" si="49"/>
        <v>2.0432399172120599</v>
      </c>
      <c r="P94" s="386">
        <f t="shared" si="49"/>
        <v>0.52344927268813224</v>
      </c>
      <c r="R94" s="401">
        <v>228.14100000000002</v>
      </c>
      <c r="S94" s="369">
        <v>67.632999999999996</v>
      </c>
      <c r="T94" s="374">
        <v>295.774</v>
      </c>
      <c r="U94" s="19">
        <v>256.57</v>
      </c>
      <c r="V94" s="119">
        <v>179.01499999999999</v>
      </c>
      <c r="W94" s="375">
        <v>435.58499999999998</v>
      </c>
      <c r="X94" s="345">
        <f t="shared" si="50"/>
        <v>3.1836116750931856E-3</v>
      </c>
      <c r="Y94" s="323">
        <f t="shared" si="51"/>
        <v>5.9628705006261478E-4</v>
      </c>
      <c r="Z94" s="399">
        <f t="shared" si="52"/>
        <v>1.5980473883124948E-3</v>
      </c>
      <c r="AA94" s="323">
        <f t="shared" si="53"/>
        <v>3.7535010317482961E-3</v>
      </c>
      <c r="AB94" s="323">
        <f t="shared" si="54"/>
        <v>1.6176340810953765E-3</v>
      </c>
      <c r="AC94" s="399">
        <f t="shared" si="55"/>
        <v>2.4331699269771389E-3</v>
      </c>
      <c r="AE94" s="394">
        <f t="shared" si="56"/>
        <v>0.12461153409514279</v>
      </c>
      <c r="AF94" s="395">
        <f t="shared" si="56"/>
        <v>1.6468587819555542</v>
      </c>
      <c r="AG94" s="386">
        <f t="shared" si="56"/>
        <v>0.47269536876128387</v>
      </c>
      <c r="AI94" s="125">
        <f t="shared" si="57"/>
        <v>2.8634309812485883</v>
      </c>
      <c r="AJ94" s="364">
        <f t="shared" si="57"/>
        <v>3.7832410359680031</v>
      </c>
      <c r="AK94" s="363">
        <f t="shared" si="57"/>
        <v>3.0319935213375571</v>
      </c>
      <c r="AL94" s="364">
        <f t="shared" si="57"/>
        <v>2.7233839295191591</v>
      </c>
      <c r="AM94" s="364">
        <f t="shared" si="57"/>
        <v>3.2904749650760974</v>
      </c>
      <c r="AN94" s="363">
        <f t="shared" si="57"/>
        <v>2.9309822762323874</v>
      </c>
      <c r="AO94" s="384">
        <f t="shared" si="86"/>
        <v>-4.8908827433431702E-2</v>
      </c>
      <c r="AP94" s="385">
        <f t="shared" si="86"/>
        <v>-0.13024971610507591</v>
      </c>
      <c r="AQ94" s="386">
        <f t="shared" si="86"/>
        <v>-3.331512564070678E-2</v>
      </c>
    </row>
    <row r="95" spans="1:43" ht="19.5" customHeight="1">
      <c r="A95" s="8" t="s">
        <v>228</v>
      </c>
      <c r="B95" s="19">
        <v>24.979999999999997</v>
      </c>
      <c r="C95" s="371">
        <v>1525.1900000000003</v>
      </c>
      <c r="D95" s="375">
        <v>1550.1700000000003</v>
      </c>
      <c r="E95" s="19">
        <v>12.059999999999999</v>
      </c>
      <c r="F95" s="369">
        <v>1394.83</v>
      </c>
      <c r="G95" s="377">
        <v>1406.8899999999999</v>
      </c>
      <c r="H95" s="345">
        <f t="shared" si="43"/>
        <v>1.0057099605748005E-4</v>
      </c>
      <c r="I95" s="323">
        <f t="shared" si="44"/>
        <v>4.5154959769870429E-3</v>
      </c>
      <c r="J95" s="399">
        <f t="shared" si="45"/>
        <v>2.6446655081686114E-3</v>
      </c>
      <c r="K95" s="323">
        <f t="shared" si="46"/>
        <v>5.1613618908148576E-5</v>
      </c>
      <c r="L95" s="323">
        <f t="shared" si="47"/>
        <v>4.0733532411708802E-3</v>
      </c>
      <c r="M95" s="399">
        <f t="shared" si="48"/>
        <v>2.4421476047003371E-3</v>
      </c>
      <c r="N95" s="394">
        <f t="shared" si="49"/>
        <v>-0.51721377101681343</v>
      </c>
      <c r="O95" s="395">
        <f t="shared" si="49"/>
        <v>-8.547131832755285E-2</v>
      </c>
      <c r="P95" s="386">
        <f t="shared" si="49"/>
        <v>-9.2428572350129592E-2</v>
      </c>
      <c r="R95" s="401">
        <v>5.8790000000000004</v>
      </c>
      <c r="S95" s="369">
        <v>422.03699999999998</v>
      </c>
      <c r="T95" s="374">
        <v>427.916</v>
      </c>
      <c r="U95" s="19">
        <v>3.6799999999999997</v>
      </c>
      <c r="V95" s="119">
        <v>383.32300000000004</v>
      </c>
      <c r="W95" s="375">
        <v>387.00300000000004</v>
      </c>
      <c r="X95" s="345">
        <f t="shared" si="50"/>
        <v>8.2038971679237129E-5</v>
      </c>
      <c r="Y95" s="323">
        <f t="shared" si="51"/>
        <v>3.7208936132845762E-3</v>
      </c>
      <c r="Z95" s="399">
        <f t="shared" si="52"/>
        <v>2.3120018873096673E-3</v>
      </c>
      <c r="AA95" s="323">
        <f t="shared" si="53"/>
        <v>5.3836706539477448E-5</v>
      </c>
      <c r="AB95" s="323">
        <f t="shared" si="54"/>
        <v>3.4638234162931774E-3</v>
      </c>
      <c r="AC95" s="399">
        <f t="shared" si="55"/>
        <v>2.1617917541924855E-3</v>
      </c>
      <c r="AE95" s="394">
        <f t="shared" si="56"/>
        <v>-0.37404320462663726</v>
      </c>
      <c r="AF95" s="395">
        <f t="shared" si="56"/>
        <v>-9.1731293701736924E-2</v>
      </c>
      <c r="AG95" s="386">
        <f t="shared" si="56"/>
        <v>-9.5609886052402698E-2</v>
      </c>
      <c r="AI95" s="125">
        <f t="shared" si="57"/>
        <v>2.3534827862289838</v>
      </c>
      <c r="AJ95" s="364">
        <f t="shared" si="57"/>
        <v>2.767110982893934</v>
      </c>
      <c r="AK95" s="363">
        <f t="shared" si="57"/>
        <v>2.7604456285439656</v>
      </c>
      <c r="AL95" s="364">
        <f t="shared" si="57"/>
        <v>3.0514096185737976</v>
      </c>
      <c r="AM95" s="364">
        <f t="shared" si="57"/>
        <v>2.7481700278887038</v>
      </c>
      <c r="AN95" s="363">
        <f t="shared" si="57"/>
        <v>2.7507694276027275</v>
      </c>
      <c r="AO95" s="384">
        <f t="shared" si="86"/>
        <v>0.2965506424897677</v>
      </c>
      <c r="AP95" s="385">
        <f t="shared" si="86"/>
        <v>-6.8450290293095234E-3</v>
      </c>
      <c r="AQ95" s="386">
        <f t="shared" si="86"/>
        <v>-3.5053039412125475E-3</v>
      </c>
    </row>
    <row r="96" spans="1:43" ht="19.5" customHeight="1" thickBot="1">
      <c r="A96" s="8" t="s">
        <v>17</v>
      </c>
      <c r="B96" s="19">
        <f>B97-SUM(B69:B95)</f>
        <v>3826.1600000000035</v>
      </c>
      <c r="C96" s="371">
        <f t="shared" ref="C96:G96" si="99">C97-SUM(C69:C95)</f>
        <v>10866.270000000077</v>
      </c>
      <c r="D96" s="376">
        <f t="shared" si="99"/>
        <v>14692.430000000517</v>
      </c>
      <c r="E96" s="21">
        <f t="shared" si="99"/>
        <v>4265.1299999999173</v>
      </c>
      <c r="F96" s="119">
        <f t="shared" si="99"/>
        <v>9697.2499999999418</v>
      </c>
      <c r="G96" s="375">
        <f t="shared" si="99"/>
        <v>13962.380000000121</v>
      </c>
      <c r="H96" s="345">
        <f t="shared" si="43"/>
        <v>1.5404352372909857E-2</v>
      </c>
      <c r="I96" s="323">
        <f t="shared" si="44"/>
        <v>3.2170810502203225E-2</v>
      </c>
      <c r="J96" s="399">
        <f t="shared" si="45"/>
        <v>2.5066001052905882E-2</v>
      </c>
      <c r="K96" s="323">
        <f t="shared" si="46"/>
        <v>1.8253631377587686E-2</v>
      </c>
      <c r="L96" s="323">
        <f t="shared" si="47"/>
        <v>2.8319096031734391E-2</v>
      </c>
      <c r="M96" s="399">
        <f t="shared" si="48"/>
        <v>2.4236573486851275E-2</v>
      </c>
      <c r="N96" s="396">
        <f t="shared" si="49"/>
        <v>0.11472860518115119</v>
      </c>
      <c r="O96" s="397">
        <f t="shared" si="49"/>
        <v>-0.10758245469697759</v>
      </c>
      <c r="P96" s="388">
        <f t="shared" si="49"/>
        <v>-4.968885337553898E-2</v>
      </c>
      <c r="R96" s="19">
        <f t="shared" ref="R96:W96" si="100">R97-SUM(R69:R95)</f>
        <v>1315.9569999999949</v>
      </c>
      <c r="S96" s="119">
        <f t="shared" si="100"/>
        <v>3349.6790000000328</v>
      </c>
      <c r="T96" s="375">
        <f t="shared" si="100"/>
        <v>4665.6359999999404</v>
      </c>
      <c r="U96" s="119">
        <f t="shared" si="100"/>
        <v>1367.1150000000052</v>
      </c>
      <c r="V96" s="123">
        <f t="shared" si="100"/>
        <v>2975.2559999999794</v>
      </c>
      <c r="W96" s="376">
        <f t="shared" si="100"/>
        <v>4342.3710000000719</v>
      </c>
      <c r="X96" s="345">
        <f t="shared" si="50"/>
        <v>1.8363626306190411E-2</v>
      </c>
      <c r="Y96" s="323">
        <f t="shared" si="51"/>
        <v>2.9532479848102391E-2</v>
      </c>
      <c r="Z96" s="399">
        <f t="shared" si="52"/>
        <v>2.5208123177211855E-2</v>
      </c>
      <c r="AA96" s="323">
        <f t="shared" si="53"/>
        <v>2.0000263331716849E-2</v>
      </c>
      <c r="AB96" s="323">
        <f t="shared" si="54"/>
        <v>2.688531969713975E-2</v>
      </c>
      <c r="AC96" s="399">
        <f t="shared" si="55"/>
        <v>2.4256405819708716E-2</v>
      </c>
      <c r="AE96" s="396">
        <f t="shared" si="56"/>
        <v>3.8875130418403153E-2</v>
      </c>
      <c r="AF96" s="397">
        <f t="shared" si="56"/>
        <v>-0.11177877044339167</v>
      </c>
      <c r="AG96" s="388">
        <f t="shared" si="56"/>
        <v>-6.9286373819104741E-2</v>
      </c>
      <c r="AI96" s="125">
        <f t="shared" si="57"/>
        <v>3.4393674075312939</v>
      </c>
      <c r="AJ96" s="364">
        <f t="shared" si="57"/>
        <v>3.0826392129037923</v>
      </c>
      <c r="AK96" s="363">
        <f t="shared" si="57"/>
        <v>3.1755373345319842</v>
      </c>
      <c r="AL96" s="364">
        <f t="shared" si="57"/>
        <v>3.2053302009552622</v>
      </c>
      <c r="AM96" s="364">
        <f t="shared" si="57"/>
        <v>3.0681440614607207</v>
      </c>
      <c r="AN96" s="363">
        <f t="shared" si="57"/>
        <v>3.1100507220116014</v>
      </c>
      <c r="AO96" s="387">
        <f t="shared" si="86"/>
        <v>-6.8046584980584759E-2</v>
      </c>
      <c r="AP96" s="385">
        <f t="shared" si="86"/>
        <v>-4.7021887551405616E-3</v>
      </c>
      <c r="AQ96" s="386">
        <f t="shared" si="86"/>
        <v>-2.0622214643253221E-2</v>
      </c>
    </row>
    <row r="97" spans="1:43" ht="25.5" customHeight="1" thickBot="1">
      <c r="A97" s="12" t="s">
        <v>18</v>
      </c>
      <c r="B97" s="17">
        <v>248381.75000000003</v>
      </c>
      <c r="C97" s="372">
        <v>337767.99000000011</v>
      </c>
      <c r="D97" s="18">
        <v>586149.74000000034</v>
      </c>
      <c r="E97" s="17">
        <v>233659.25999999989</v>
      </c>
      <c r="F97" s="373">
        <v>342427.94999999995</v>
      </c>
      <c r="G97" s="378">
        <v>576087.21</v>
      </c>
      <c r="H97" s="334">
        <f t="shared" ref="H97:M97" si="101">SUM(H69:H96)</f>
        <v>0.99999999999999989</v>
      </c>
      <c r="I97" s="338">
        <f t="shared" si="101"/>
        <v>1.0000000000000002</v>
      </c>
      <c r="J97" s="335">
        <f t="shared" si="101"/>
        <v>1.0000000000000004</v>
      </c>
      <c r="K97" s="338">
        <f t="shared" si="101"/>
        <v>0.99999999999999989</v>
      </c>
      <c r="L97" s="338">
        <f t="shared" si="101"/>
        <v>1</v>
      </c>
      <c r="M97" s="335">
        <f t="shared" si="101"/>
        <v>1.0000000000000002</v>
      </c>
      <c r="N97" s="389">
        <f t="shared" si="49"/>
        <v>-5.9273638260460497E-2</v>
      </c>
      <c r="O97" s="390">
        <f t="shared" si="49"/>
        <v>1.3796333986532723E-2</v>
      </c>
      <c r="P97" s="391">
        <f t="shared" si="49"/>
        <v>-1.7167166192038865E-2</v>
      </c>
      <c r="R97" s="17">
        <v>71661.064000000013</v>
      </c>
      <c r="S97" s="372">
        <v>113423.56000000001</v>
      </c>
      <c r="T97" s="18">
        <v>185084.62399999995</v>
      </c>
      <c r="U97" s="17">
        <v>68354.849999999991</v>
      </c>
      <c r="V97" s="373">
        <v>110664.70599999999</v>
      </c>
      <c r="W97" s="378">
        <v>179019.55600000007</v>
      </c>
      <c r="X97" s="334">
        <f t="shared" ref="X97:AC97" si="102">SUM(X69:X96)</f>
        <v>0.99999999999999978</v>
      </c>
      <c r="Y97" s="338">
        <f t="shared" si="102"/>
        <v>1.0000000000000002</v>
      </c>
      <c r="Z97" s="335">
        <f t="shared" si="102"/>
        <v>0.99999999999999989</v>
      </c>
      <c r="AA97" s="338">
        <f t="shared" si="102"/>
        <v>1.0000000000000004</v>
      </c>
      <c r="AB97" s="338">
        <f t="shared" si="102"/>
        <v>0.99999999999999978</v>
      </c>
      <c r="AC97" s="335">
        <f t="shared" si="102"/>
        <v>0.99999999999999989</v>
      </c>
      <c r="AE97" s="389">
        <f t="shared" si="56"/>
        <v>-4.613682543145077E-2</v>
      </c>
      <c r="AF97" s="390">
        <f t="shared" si="56"/>
        <v>-2.4323465071983467E-2</v>
      </c>
      <c r="AG97" s="391">
        <f t="shared" si="56"/>
        <v>-3.2769161851067027E-2</v>
      </c>
      <c r="AI97" s="172">
        <f t="shared" si="57"/>
        <v>2.8851179283502111</v>
      </c>
      <c r="AJ97" s="433">
        <f t="shared" si="57"/>
        <v>3.3580316476999483</v>
      </c>
      <c r="AK97" s="434">
        <f t="shared" si="57"/>
        <v>3.1576338155502697</v>
      </c>
      <c r="AL97" s="433">
        <f t="shared" si="57"/>
        <v>2.9254072789582586</v>
      </c>
      <c r="AM97" s="433">
        <f t="shared" si="57"/>
        <v>3.2317661569389999</v>
      </c>
      <c r="AN97" s="434">
        <f t="shared" si="57"/>
        <v>3.1075079066587867</v>
      </c>
      <c r="AO97" s="389">
        <f t="shared" si="86"/>
        <v>1.3964542042510564E-2</v>
      </c>
      <c r="AP97" s="390">
        <f t="shared" si="86"/>
        <v>-3.7601042517700134E-2</v>
      </c>
      <c r="AQ97" s="391">
        <f t="shared" si="86"/>
        <v>-1.5874516115399428E-2</v>
      </c>
    </row>
  </sheetData>
  <mergeCells count="66">
    <mergeCell ref="AE67:AG67"/>
    <mergeCell ref="AI67:AK67"/>
    <mergeCell ref="AL67:AN67"/>
    <mergeCell ref="AO67:AQ67"/>
    <mergeCell ref="AE66:AG66"/>
    <mergeCell ref="AI66:AN66"/>
    <mergeCell ref="AO66:AQ66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X66:AC66"/>
    <mergeCell ref="X67:Z67"/>
    <mergeCell ref="AA67:AC67"/>
    <mergeCell ref="X38:Z38"/>
    <mergeCell ref="AA38:AC38"/>
    <mergeCell ref="AL38:AN38"/>
    <mergeCell ref="AO38:AQ38"/>
    <mergeCell ref="AE37:AG37"/>
    <mergeCell ref="AI37:AN37"/>
    <mergeCell ref="AO37:AQ37"/>
    <mergeCell ref="H38:J38"/>
    <mergeCell ref="K38:M38"/>
    <mergeCell ref="N38:P38"/>
    <mergeCell ref="AE38:AG38"/>
    <mergeCell ref="AI38:AK38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ignoredErrors>
    <ignoredError sqref="H40:M63 N40:P63 H69:P83 H7:P33 H96:P97 H86:P94 H84:M84 H85:M85 H95:M95 O95:P95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0606E71C-EDE1-4213-824B-565C773162C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0E6C994C-E575-4AF5-A36B-164B850DF6A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65" id="{0938FFB9-17A2-4930-8F32-8AC3CBB6681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AC08D7D1-0D92-4106-9DE1-A0ECDD539A7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6AF36EE7-0850-484D-B772-930933B86E1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67" id="{DE3B7AEB-D587-4A2F-9CB3-B073A2E42CA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7C0447B2-1761-4B42-B1BD-3402DF69F30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BE63AD38-9F72-4D83-8078-C84356715C8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69" id="{FEB4B1F4-9009-40C8-9633-7E7F89C0150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28AE5788-4DC8-4068-BD0B-99D38192DD5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381280A3-80B1-4C68-9228-4AEECE25003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71" id="{611E7313-8E2E-4B7E-BA52-567AD9693D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75DBB-21C7-4A7D-861C-587FDB27BCC4}">
  <sheetPr>
    <pageSetUpPr fitToPage="1"/>
  </sheetPr>
  <dimension ref="A1:AG57"/>
  <sheetViews>
    <sheetView showGridLines="0" workbookViewId="0">
      <selection activeCell="S15" sqref="S1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143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49"/>
      <c r="C5" s="449"/>
      <c r="D5" s="449"/>
      <c r="E5" s="457" t="s">
        <v>195</v>
      </c>
      <c r="F5" s="511"/>
      <c r="G5" s="511"/>
      <c r="H5" s="511"/>
      <c r="I5" s="511"/>
      <c r="J5" s="458"/>
      <c r="L5" s="512" t="s">
        <v>127</v>
      </c>
      <c r="M5" s="511"/>
      <c r="N5" s="511"/>
      <c r="O5" s="511"/>
      <c r="P5" s="511"/>
      <c r="Q5" s="458"/>
      <c r="S5" s="517" t="s">
        <v>152</v>
      </c>
      <c r="T5" s="517"/>
      <c r="U5" s="517"/>
    </row>
    <row r="6" spans="1:33" ht="18.75" customHeight="1">
      <c r="A6" s="484"/>
      <c r="B6" s="450"/>
      <c r="C6" s="450"/>
      <c r="D6" s="450"/>
      <c r="E6" s="500">
        <v>2025</v>
      </c>
      <c r="F6" s="498"/>
      <c r="G6" s="499"/>
      <c r="H6" s="513">
        <v>2026</v>
      </c>
      <c r="I6" s="514"/>
      <c r="J6" s="515"/>
      <c r="L6" s="497">
        <f>E6</f>
        <v>2025</v>
      </c>
      <c r="M6" s="498"/>
      <c r="N6" s="499"/>
      <c r="O6" s="500">
        <f>H6</f>
        <v>2026</v>
      </c>
      <c r="P6" s="498"/>
      <c r="Q6" s="501"/>
      <c r="S6" s="520" t="s">
        <v>126</v>
      </c>
      <c r="T6" s="519" t="s">
        <v>125</v>
      </c>
      <c r="U6" s="450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2" t="s">
        <v>29</v>
      </c>
      <c r="I7" s="353" t="s">
        <v>30</v>
      </c>
      <c r="J7" s="354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6"/>
      <c r="T7" s="444"/>
      <c r="U7" s="491"/>
    </row>
    <row r="8" spans="1:33" ht="24" customHeight="1" thickBot="1">
      <c r="A8" s="12" t="s">
        <v>20</v>
      </c>
      <c r="B8" s="13"/>
      <c r="C8" s="13"/>
      <c r="D8" s="13"/>
      <c r="E8" s="17">
        <v>117862.23000000007</v>
      </c>
      <c r="F8" s="340">
        <v>61758.289999999957</v>
      </c>
      <c r="G8" s="162">
        <v>179620.52000000002</v>
      </c>
      <c r="H8" s="17">
        <v>107715.78000000006</v>
      </c>
      <c r="I8" s="340">
        <v>58108.44999999999</v>
      </c>
      <c r="J8" s="18">
        <v>165824.23000000004</v>
      </c>
      <c r="L8" s="334">
        <f t="shared" ref="L8:Q8" si="0">E8/E16</f>
        <v>0.37097636670933803</v>
      </c>
      <c r="M8" s="343">
        <f t="shared" si="0"/>
        <v>0.35657958651211918</v>
      </c>
      <c r="N8" s="338">
        <f t="shared" si="0"/>
        <v>0.3658970289459117</v>
      </c>
      <c r="O8" s="334">
        <f t="shared" si="0"/>
        <v>0.36714054715969108</v>
      </c>
      <c r="P8" s="343">
        <f t="shared" si="0"/>
        <v>0.35970898141949204</v>
      </c>
      <c r="Q8" s="335">
        <f t="shared" si="0"/>
        <v>0.36450166582376065</v>
      </c>
      <c r="S8" s="325">
        <f t="shared" ref="S8:U18" si="1">(H8-E8)/E8</f>
        <v>-8.608737506493816E-2</v>
      </c>
      <c r="T8" s="329">
        <f t="shared" si="1"/>
        <v>-5.9098786575858396E-2</v>
      </c>
      <c r="U8" s="164">
        <f t="shared" si="1"/>
        <v>-7.680798385396044E-2</v>
      </c>
    </row>
    <row r="9" spans="1:33" s="3" customFormat="1" ht="24" customHeight="1">
      <c r="A9" s="46"/>
      <c r="B9" s="177" t="s">
        <v>33</v>
      </c>
      <c r="C9" s="177"/>
      <c r="D9" s="178"/>
      <c r="E9" s="39">
        <v>117442.08000000006</v>
      </c>
      <c r="F9" s="153">
        <v>56676.669999999962</v>
      </c>
      <c r="G9" s="112">
        <v>174118.75000000003</v>
      </c>
      <c r="H9" s="39">
        <v>107429.59000000005</v>
      </c>
      <c r="I9" s="153">
        <v>56159.819999999992</v>
      </c>
      <c r="J9" s="20">
        <v>163589.41000000003</v>
      </c>
      <c r="K9"/>
      <c r="L9" s="345">
        <f t="shared" ref="L9:Q9" si="2">E9/E8</f>
        <v>0.99643524477688905</v>
      </c>
      <c r="M9" s="346">
        <f t="shared" si="2"/>
        <v>0.91771760519923729</v>
      </c>
      <c r="N9" s="347">
        <f t="shared" si="2"/>
        <v>0.96937003634105956</v>
      </c>
      <c r="O9" s="345">
        <f t="shared" si="2"/>
        <v>0.99734310051879116</v>
      </c>
      <c r="P9" s="346">
        <f t="shared" si="2"/>
        <v>0.96646563451615042</v>
      </c>
      <c r="Q9" s="347">
        <f t="shared" si="2"/>
        <v>0.98652295867738982</v>
      </c>
      <c r="R9"/>
      <c r="S9" s="326">
        <f t="shared" si="1"/>
        <v>-8.5254705979321888E-2</v>
      </c>
      <c r="T9" s="330">
        <f t="shared" si="1"/>
        <v>-9.119272533124648E-3</v>
      </c>
      <c r="U9" s="209">
        <f t="shared" si="1"/>
        <v>-6.047217775225238E-2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419.74000000000007</v>
      </c>
      <c r="F10" s="154">
        <v>5081.4099999999989</v>
      </c>
      <c r="G10" s="119">
        <v>5501.1499999999987</v>
      </c>
      <c r="H10" s="19">
        <v>268.19000000000005</v>
      </c>
      <c r="I10" s="154">
        <v>1948.6300000000003</v>
      </c>
      <c r="J10" s="20">
        <v>2216.8200000000006</v>
      </c>
      <c r="L10" s="345">
        <f t="shared" ref="L10:Q10" si="3">E10/E8</f>
        <v>3.5612765853827795E-3</v>
      </c>
      <c r="M10" s="346">
        <f t="shared" si="3"/>
        <v>8.2278994447547077E-2</v>
      </c>
      <c r="N10" s="347">
        <f t="shared" si="3"/>
        <v>3.0626511937500225E-2</v>
      </c>
      <c r="O10" s="345">
        <f t="shared" si="3"/>
        <v>2.4897930461070784E-3</v>
      </c>
      <c r="P10" s="346">
        <f t="shared" si="3"/>
        <v>3.353436548384961E-2</v>
      </c>
      <c r="Q10" s="347">
        <f t="shared" si="3"/>
        <v>1.3368492650320161E-2</v>
      </c>
      <c r="S10" s="326">
        <f t="shared" si="1"/>
        <v>-0.361056844713394</v>
      </c>
      <c r="T10" s="330">
        <f t="shared" si="1"/>
        <v>-0.61651785626430444</v>
      </c>
      <c r="U10" s="209">
        <f t="shared" si="1"/>
        <v>-0.59702607636585059</v>
      </c>
    </row>
    <row r="11" spans="1:33" ht="24" customHeight="1" thickBot="1">
      <c r="A11" s="8"/>
      <c r="B11" t="s">
        <v>36</v>
      </c>
      <c r="E11" s="19">
        <v>0.41000000000000003</v>
      </c>
      <c r="F11" s="154">
        <v>0.21</v>
      </c>
      <c r="G11" s="119">
        <v>0.62</v>
      </c>
      <c r="H11" s="19">
        <v>18</v>
      </c>
      <c r="I11" s="154"/>
      <c r="J11" s="20">
        <v>18</v>
      </c>
      <c r="L11" s="345">
        <f t="shared" ref="L11:Q11" si="4">E11/E8</f>
        <v>3.4786377281339389E-6</v>
      </c>
      <c r="M11" s="346">
        <f t="shared" si="4"/>
        <v>3.4003532157383267E-6</v>
      </c>
      <c r="N11" s="347">
        <f t="shared" si="4"/>
        <v>3.4517214402897837E-6</v>
      </c>
      <c r="O11" s="345">
        <f t="shared" si="4"/>
        <v>1.6710643510170926E-4</v>
      </c>
      <c r="P11" s="346">
        <f t="shared" si="4"/>
        <v>0</v>
      </c>
      <c r="Q11" s="347">
        <f t="shared" si="4"/>
        <v>1.085486722899301E-4</v>
      </c>
      <c r="S11" s="326">
        <f t="shared" ref="S11" si="5">(H11-E11)/E11</f>
        <v>42.90243902439024</v>
      </c>
      <c r="T11" s="330">
        <f t="shared" ref="T11" si="6">(I11-F11)/F11</f>
        <v>-1</v>
      </c>
      <c r="U11" s="209">
        <f t="shared" ref="U11" si="7">(J11-G11)/G11</f>
        <v>28.032258064516128</v>
      </c>
    </row>
    <row r="12" spans="1:33" ht="24" customHeight="1" thickBot="1">
      <c r="A12" s="12" t="s">
        <v>21</v>
      </c>
      <c r="B12" s="13"/>
      <c r="C12" s="13"/>
      <c r="D12" s="13"/>
      <c r="E12" s="17">
        <v>199845.96000000002</v>
      </c>
      <c r="F12" s="340">
        <v>111438.07999999993</v>
      </c>
      <c r="G12" s="162">
        <v>311284.03999999992</v>
      </c>
      <c r="H12" s="17">
        <v>185675.34999999995</v>
      </c>
      <c r="I12" s="340">
        <v>103434.50000000016</v>
      </c>
      <c r="J12" s="18">
        <v>289109.85000000009</v>
      </c>
      <c r="L12" s="334">
        <f t="shared" ref="L12:Q12" si="8">E12/E16</f>
        <v>0.62902363329066202</v>
      </c>
      <c r="M12" s="343">
        <f t="shared" si="8"/>
        <v>0.64342041348788093</v>
      </c>
      <c r="N12" s="335">
        <f t="shared" si="8"/>
        <v>0.6341029710540883</v>
      </c>
      <c r="O12" s="334">
        <f t="shared" si="8"/>
        <v>0.63285945284030898</v>
      </c>
      <c r="P12" s="343">
        <f t="shared" si="8"/>
        <v>0.64029101858050785</v>
      </c>
      <c r="Q12" s="335">
        <f t="shared" si="8"/>
        <v>0.63549833417623935</v>
      </c>
      <c r="S12" s="327">
        <f t="shared" si="1"/>
        <v>-7.0907663082106193E-2</v>
      </c>
      <c r="T12" s="331">
        <f t="shared" si="1"/>
        <v>-7.1820871285648263E-2</v>
      </c>
      <c r="U12" s="328">
        <f t="shared" si="1"/>
        <v>-7.1234586906543079E-2</v>
      </c>
    </row>
    <row r="13" spans="1:33" s="3" customFormat="1" ht="24" customHeight="1">
      <c r="A13" s="46"/>
      <c r="B13" s="3" t="s">
        <v>33</v>
      </c>
      <c r="E13" s="31">
        <v>198256.09000000003</v>
      </c>
      <c r="F13" s="341">
        <v>107017.21999999991</v>
      </c>
      <c r="G13" s="357">
        <v>305273.30999999994</v>
      </c>
      <c r="H13" s="31">
        <v>184066.61999999994</v>
      </c>
      <c r="I13" s="341">
        <v>97855.950000000157</v>
      </c>
      <c r="J13" s="355">
        <v>281922.57000000007</v>
      </c>
      <c r="K13"/>
      <c r="L13" s="336">
        <f>E13/G13</f>
        <v>0.64943800687980247</v>
      </c>
      <c r="M13" s="344">
        <f>F13/G13</f>
        <v>0.35056199312019753</v>
      </c>
      <c r="N13" s="337">
        <f t="shared" ref="N13:N15" si="9">L13+M13</f>
        <v>1</v>
      </c>
      <c r="O13" s="336">
        <f>H13/J13</f>
        <v>0.6528977796988723</v>
      </c>
      <c r="P13" s="344">
        <f>I13/J13</f>
        <v>0.34710222030112786</v>
      </c>
      <c r="Q13" s="337">
        <f t="shared" ref="Q13:Q15" si="10">O13+P13</f>
        <v>1.0000000000000002</v>
      </c>
      <c r="R13"/>
      <c r="S13" s="326">
        <f t="shared" si="1"/>
        <v>-7.1571420580321579E-2</v>
      </c>
      <c r="T13" s="330">
        <f t="shared" si="1"/>
        <v>-8.5605568898162038E-2</v>
      </c>
      <c r="U13" s="209">
        <f t="shared" si="1"/>
        <v>-7.6491259586368293E-2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1589.8699999999997</v>
      </c>
      <c r="F14" s="154">
        <v>4407.2900000000009</v>
      </c>
      <c r="G14" s="119">
        <v>5997.1600000000008</v>
      </c>
      <c r="H14" s="19">
        <v>1608.7299999999998</v>
      </c>
      <c r="I14" s="154">
        <v>5566.7900000000009</v>
      </c>
      <c r="J14" s="20">
        <v>7175.52</v>
      </c>
      <c r="L14" s="345">
        <f>E14/G14</f>
        <v>0.26510381580614817</v>
      </c>
      <c r="M14" s="346">
        <f>F14/G14</f>
        <v>0.73489618419385183</v>
      </c>
      <c r="N14" s="347">
        <f t="shared" si="9"/>
        <v>1</v>
      </c>
      <c r="O14" s="345">
        <f>H14/J14</f>
        <v>0.2241969919950052</v>
      </c>
      <c r="P14" s="346">
        <f>I14/J14</f>
        <v>0.7758030080049948</v>
      </c>
      <c r="Q14" s="347">
        <f t="shared" si="10"/>
        <v>1</v>
      </c>
      <c r="S14" s="326">
        <f t="shared" si="1"/>
        <v>1.1862605118657582E-2</v>
      </c>
      <c r="T14" s="330">
        <f t="shared" si="1"/>
        <v>0.26308684021246609</v>
      </c>
      <c r="U14" s="209">
        <f t="shared" si="1"/>
        <v>0.19648633686611655</v>
      </c>
    </row>
    <row r="15" spans="1:33" ht="24" customHeight="1" thickBot="1">
      <c r="A15" s="8"/>
      <c r="B15" t="s">
        <v>36</v>
      </c>
      <c r="E15" s="19"/>
      <c r="F15" s="154">
        <v>13.569999999999997</v>
      </c>
      <c r="G15" s="119">
        <v>13.569999999999997</v>
      </c>
      <c r="H15" s="19"/>
      <c r="I15" s="154">
        <v>11.759999999999998</v>
      </c>
      <c r="J15" s="20">
        <v>11.759999999999998</v>
      </c>
      <c r="L15" s="348">
        <f>E15/G15</f>
        <v>0</v>
      </c>
      <c r="M15" s="349">
        <f>F15/G15</f>
        <v>1</v>
      </c>
      <c r="N15" s="350">
        <f t="shared" si="9"/>
        <v>1</v>
      </c>
      <c r="O15" s="348">
        <f>H15/J15</f>
        <v>0</v>
      </c>
      <c r="P15" s="349">
        <f>I15/J15</f>
        <v>1</v>
      </c>
      <c r="Q15" s="350">
        <f t="shared" si="10"/>
        <v>1</v>
      </c>
      <c r="S15" s="326"/>
      <c r="T15" s="330">
        <f t="shared" ref="T15" si="11">(I15-F15)/F15</f>
        <v>-0.13338246131171697</v>
      </c>
      <c r="U15" s="209">
        <f t="shared" ref="U15" si="12">(J15-G15)/G15</f>
        <v>-0.13338246131171697</v>
      </c>
    </row>
    <row r="16" spans="1:33" ht="24" customHeight="1" thickBot="1">
      <c r="A16" s="12" t="s">
        <v>12</v>
      </c>
      <c r="B16" s="13"/>
      <c r="C16" s="13"/>
      <c r="D16" s="13"/>
      <c r="E16" s="17">
        <v>317708.19000000006</v>
      </c>
      <c r="F16" s="340">
        <v>173196.36999999988</v>
      </c>
      <c r="G16" s="162">
        <v>490904.55999999994</v>
      </c>
      <c r="H16" s="17">
        <v>293391.13</v>
      </c>
      <c r="I16" s="340">
        <v>161542.95000000016</v>
      </c>
      <c r="J16" s="18">
        <v>454934.08000000013</v>
      </c>
      <c r="L16" s="334">
        <f>L8+L12</f>
        <v>1</v>
      </c>
      <c r="M16" s="343">
        <f t="shared" ref="M16:Q16" si="13">M8+M12</f>
        <v>1</v>
      </c>
      <c r="N16" s="338">
        <f t="shared" si="13"/>
        <v>1</v>
      </c>
      <c r="O16" s="334">
        <f t="shared" si="13"/>
        <v>1</v>
      </c>
      <c r="P16" s="343">
        <f t="shared" si="13"/>
        <v>0.99999999999999989</v>
      </c>
      <c r="Q16" s="335">
        <f t="shared" si="13"/>
        <v>1</v>
      </c>
      <c r="S16" s="327">
        <f t="shared" si="1"/>
        <v>-7.6538977481191317E-2</v>
      </c>
      <c r="T16" s="331">
        <f t="shared" si="1"/>
        <v>-6.7284435580259164E-2</v>
      </c>
      <c r="U16" s="328">
        <f t="shared" si="1"/>
        <v>-7.3273876290739309E-2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315698.1700000001</v>
      </c>
      <c r="F17" s="342">
        <f t="shared" ref="F17:G19" si="14">F9+F13</f>
        <v>163693.88999999987</v>
      </c>
      <c r="G17" s="324">
        <f t="shared" si="14"/>
        <v>479392.05999999994</v>
      </c>
      <c r="H17" s="180">
        <f>H9+H13</f>
        <v>291496.20999999996</v>
      </c>
      <c r="I17" s="342">
        <f t="shared" ref="I17:J19" si="15">I9+I13</f>
        <v>154015.77000000014</v>
      </c>
      <c r="J17" s="356">
        <f t="shared" si="15"/>
        <v>445511.9800000001</v>
      </c>
      <c r="K17"/>
      <c r="L17" s="336">
        <f t="shared" ref="L17:Q17" si="16">E17/E16</f>
        <v>0.99367337681789081</v>
      </c>
      <c r="M17" s="344">
        <f t="shared" si="16"/>
        <v>0.94513464687510473</v>
      </c>
      <c r="N17" s="339">
        <f t="shared" si="16"/>
        <v>0.97654839466147958</v>
      </c>
      <c r="O17" s="336">
        <f t="shared" si="16"/>
        <v>0.99354131803507473</v>
      </c>
      <c r="P17" s="344">
        <f t="shared" si="16"/>
        <v>0.95340446611876273</v>
      </c>
      <c r="Q17" s="337">
        <f t="shared" si="16"/>
        <v>0.97928908733326803</v>
      </c>
      <c r="R17"/>
      <c r="S17" s="326">
        <f t="shared" si="1"/>
        <v>-7.6661705071018091E-2</v>
      </c>
      <c r="T17" s="330">
        <f t="shared" si="1"/>
        <v>-5.9123281876921251E-2</v>
      </c>
      <c r="U17" s="209">
        <f t="shared" si="1"/>
        <v>-7.0673010312268927E-2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2009.6099999999997</v>
      </c>
      <c r="F18" s="154">
        <f t="shared" si="14"/>
        <v>9488.7000000000007</v>
      </c>
      <c r="G18" s="119">
        <f t="shared" si="14"/>
        <v>11498.31</v>
      </c>
      <c r="H18" s="19">
        <f>H10+H14</f>
        <v>1876.9199999999998</v>
      </c>
      <c r="I18" s="154">
        <f t="shared" si="15"/>
        <v>7515.420000000001</v>
      </c>
      <c r="J18" s="20">
        <f t="shared" si="15"/>
        <v>9392.34</v>
      </c>
      <c r="L18" s="345">
        <f t="shared" ref="L18:Q18" si="17">E18/E16</f>
        <v>6.3253326897238608E-3</v>
      </c>
      <c r="M18" s="346">
        <f t="shared" si="17"/>
        <v>5.4785790256458654E-2</v>
      </c>
      <c r="N18" s="323">
        <f t="shared" si="17"/>
        <v>2.3422699516174796E-2</v>
      </c>
      <c r="O18" s="345">
        <f t="shared" si="17"/>
        <v>6.3973304169079679E-3</v>
      </c>
      <c r="P18" s="346">
        <f t="shared" si="17"/>
        <v>4.6522735903980914E-2</v>
      </c>
      <c r="Q18" s="347">
        <f t="shared" si="17"/>
        <v>2.0645496595902417E-2</v>
      </c>
      <c r="S18" s="326">
        <f t="shared" si="1"/>
        <v>-6.6027736725036132E-2</v>
      </c>
      <c r="T18" s="330">
        <f t="shared" si="1"/>
        <v>-0.20796104840494478</v>
      </c>
      <c r="U18" s="209">
        <f t="shared" si="1"/>
        <v>-0.18315474187076183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0.41000000000000003</v>
      </c>
      <c r="F19" s="155">
        <f t="shared" si="14"/>
        <v>13.779999999999998</v>
      </c>
      <c r="G19" s="123">
        <f t="shared" si="14"/>
        <v>14.189999999999996</v>
      </c>
      <c r="H19" s="21">
        <f>H11+H15</f>
        <v>18</v>
      </c>
      <c r="I19" s="155">
        <f t="shared" si="15"/>
        <v>11.759999999999998</v>
      </c>
      <c r="J19" s="22">
        <f t="shared" si="15"/>
        <v>29.759999999999998</v>
      </c>
      <c r="L19" s="348">
        <f t="shared" ref="L19:Q19" si="18">E19/E16</f>
        <v>1.2904923854811547E-6</v>
      </c>
      <c r="M19" s="349">
        <f t="shared" si="18"/>
        <v>7.9562868436561387E-5</v>
      </c>
      <c r="N19" s="351">
        <f t="shared" si="18"/>
        <v>2.8905822345589941E-5</v>
      </c>
      <c r="O19" s="348">
        <f t="shared" si="18"/>
        <v>6.1351548017146937E-5</v>
      </c>
      <c r="P19" s="349">
        <f t="shared" si="18"/>
        <v>7.2797977256203303E-5</v>
      </c>
      <c r="Q19" s="350">
        <f t="shared" si="18"/>
        <v>6.541607082942651E-5</v>
      </c>
      <c r="S19" s="326">
        <f t="shared" ref="S19" si="19">(H19-E19)/E19</f>
        <v>42.90243902439024</v>
      </c>
      <c r="T19" s="330">
        <f t="shared" ref="T19" si="20">(I19-F19)/F19</f>
        <v>-0.14658925979680695</v>
      </c>
      <c r="U19" s="209">
        <f t="shared" ref="U19" si="21">(J19-G19)/G19</f>
        <v>1.0972515856236791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49"/>
      <c r="C24" s="449"/>
      <c r="D24" s="449"/>
      <c r="E24" s="457" t="str">
        <f>E5</f>
        <v>jan-jul</v>
      </c>
      <c r="F24" s="511"/>
      <c r="G24" s="511"/>
      <c r="H24" s="511"/>
      <c r="I24" s="511"/>
      <c r="J24" s="458"/>
      <c r="L24" s="512" t="s">
        <v>127</v>
      </c>
      <c r="M24" s="511"/>
      <c r="N24" s="511"/>
      <c r="O24" s="511"/>
      <c r="P24" s="511"/>
      <c r="Q24" s="458"/>
      <c r="S24" s="517" t="s">
        <v>152</v>
      </c>
      <c r="T24" s="517"/>
      <c r="U24" s="517"/>
    </row>
    <row r="25" spans="1:33" ht="18.75" customHeight="1">
      <c r="A25" s="484"/>
      <c r="B25" s="450"/>
      <c r="C25" s="450"/>
      <c r="D25" s="450"/>
      <c r="E25" s="500">
        <f>E6</f>
        <v>2025</v>
      </c>
      <c r="F25" s="498"/>
      <c r="G25" s="499"/>
      <c r="H25" s="513">
        <f>H6</f>
        <v>2026</v>
      </c>
      <c r="I25" s="514"/>
      <c r="J25" s="515"/>
      <c r="L25" s="497">
        <f>E25</f>
        <v>2025</v>
      </c>
      <c r="M25" s="498"/>
      <c r="N25" s="499"/>
      <c r="O25" s="500">
        <f>H25</f>
        <v>2026</v>
      </c>
      <c r="P25" s="498"/>
      <c r="Q25" s="501"/>
      <c r="S25" s="520" t="s">
        <v>126</v>
      </c>
      <c r="T25" s="519" t="s">
        <v>125</v>
      </c>
      <c r="U25" s="450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2" t="s">
        <v>29</v>
      </c>
      <c r="I26" s="353" t="s">
        <v>30</v>
      </c>
      <c r="J26" s="354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6"/>
      <c r="T26" s="444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28542.50599999999</v>
      </c>
      <c r="F27" s="340">
        <v>20876.608000000011</v>
      </c>
      <c r="G27" s="162">
        <v>49419.113999999994</v>
      </c>
      <c r="H27" s="17">
        <v>26534.613999999998</v>
      </c>
      <c r="I27" s="340">
        <v>19205.131000000019</v>
      </c>
      <c r="J27" s="18">
        <v>45739.74500000001</v>
      </c>
      <c r="L27" s="334">
        <f t="shared" ref="L27:Q27" si="22">E27/E35</f>
        <v>0.32743359512146109</v>
      </c>
      <c r="M27" s="343">
        <f t="shared" si="22"/>
        <v>0.27609307774034103</v>
      </c>
      <c r="N27" s="338">
        <f t="shared" si="22"/>
        <v>0.30358565101206114</v>
      </c>
      <c r="O27" s="334">
        <f t="shared" si="22"/>
        <v>0.32302864473676662</v>
      </c>
      <c r="P27" s="343">
        <f t="shared" si="22"/>
        <v>0.27964420995552847</v>
      </c>
      <c r="Q27" s="335">
        <f t="shared" si="22"/>
        <v>0.3032732482734431</v>
      </c>
      <c r="S27" s="325">
        <f t="shared" ref="S27:U38" si="23">(H27-E27)/E27</f>
        <v>-7.0347432001941004E-2</v>
      </c>
      <c r="T27" s="329">
        <f t="shared" si="23"/>
        <v>-8.00645871206659E-2</v>
      </c>
      <c r="U27" s="164">
        <f t="shared" si="23"/>
        <v>-7.4452346515155754E-2</v>
      </c>
    </row>
    <row r="28" spans="1:33" ht="24" customHeight="1">
      <c r="A28" s="46"/>
      <c r="B28" s="177" t="s">
        <v>33</v>
      </c>
      <c r="C28" s="177"/>
      <c r="D28" s="178"/>
      <c r="E28" s="39">
        <v>28435.300999999989</v>
      </c>
      <c r="F28" s="153">
        <v>19642.81500000001</v>
      </c>
      <c r="G28" s="112">
        <v>48078.115999999995</v>
      </c>
      <c r="H28" s="39">
        <v>26461.077999999998</v>
      </c>
      <c r="I28" s="153">
        <v>18808.375000000018</v>
      </c>
      <c r="J28" s="20">
        <v>45269.453000000016</v>
      </c>
      <c r="L28" s="345">
        <f t="shared" ref="L28:Q28" si="24">E28/E27</f>
        <v>0.99624402286190283</v>
      </c>
      <c r="M28" s="346">
        <f t="shared" si="24"/>
        <v>0.94090069612841321</v>
      </c>
      <c r="N28" s="347">
        <f t="shared" si="24"/>
        <v>0.9728647907366369</v>
      </c>
      <c r="O28" s="345">
        <f t="shared" si="24"/>
        <v>0.9972286764751882</v>
      </c>
      <c r="P28" s="346">
        <f t="shared" si="24"/>
        <v>0.97934114586357157</v>
      </c>
      <c r="Q28" s="347">
        <f t="shared" si="24"/>
        <v>0.98971808872130806</v>
      </c>
      <c r="S28" s="326">
        <f t="shared" si="23"/>
        <v>-6.9428595111407185E-2</v>
      </c>
      <c r="T28" s="330">
        <f t="shared" si="23"/>
        <v>-4.2480672958534256E-2</v>
      </c>
      <c r="U28" s="209">
        <f t="shared" si="23"/>
        <v>-5.8418740867466165E-2</v>
      </c>
    </row>
    <row r="29" spans="1:33" ht="24" customHeight="1">
      <c r="A29" s="8"/>
      <c r="B29" t="s">
        <v>37</v>
      </c>
      <c r="E29" s="19">
        <v>106.274</v>
      </c>
      <c r="F29" s="154">
        <v>1233.2200000000003</v>
      </c>
      <c r="G29" s="119">
        <v>1339.4940000000001</v>
      </c>
      <c r="H29" s="19">
        <v>68.568999999999988</v>
      </c>
      <c r="I29" s="154">
        <v>396.75600000000003</v>
      </c>
      <c r="J29" s="20">
        <v>465.32500000000005</v>
      </c>
      <c r="L29" s="345">
        <f t="shared" ref="L29:Q29" si="25">E29/E27</f>
        <v>3.723359119202779E-3</v>
      </c>
      <c r="M29" s="346">
        <f t="shared" si="25"/>
        <v>5.9071856884030181E-2</v>
      </c>
      <c r="N29" s="347">
        <f t="shared" si="25"/>
        <v>2.7104775694683645E-2</v>
      </c>
      <c r="O29" s="345">
        <f t="shared" si="25"/>
        <v>2.5841340672979073E-3</v>
      </c>
      <c r="P29" s="346">
        <f t="shared" si="25"/>
        <v>2.0658854136428418E-2</v>
      </c>
      <c r="Q29" s="347">
        <f t="shared" si="25"/>
        <v>1.0173318631312876E-2</v>
      </c>
      <c r="S29" s="326">
        <f>(H29-E29)/E29</f>
        <v>-0.3547904473342493</v>
      </c>
      <c r="T29" s="330">
        <f t="shared" si="23"/>
        <v>-0.67827638215403574</v>
      </c>
      <c r="U29" s="209">
        <f t="shared" si="23"/>
        <v>-0.65261135921474822</v>
      </c>
    </row>
    <row r="30" spans="1:33" ht="24" customHeight="1" thickBot="1">
      <c r="A30" s="8"/>
      <c r="B30" t="s">
        <v>36</v>
      </c>
      <c r="E30" s="19">
        <v>0.93100000000000005</v>
      </c>
      <c r="F30" s="154">
        <v>0.57300000000000006</v>
      </c>
      <c r="G30" s="119">
        <v>1.504</v>
      </c>
      <c r="H30" s="19">
        <v>4.9669999999999996</v>
      </c>
      <c r="I30" s="154"/>
      <c r="J30" s="20">
        <v>4.9669999999999996</v>
      </c>
      <c r="L30" s="345">
        <f t="shared" ref="L30:Q30" si="26">E30/E27</f>
        <v>3.2618018894346569E-5</v>
      </c>
      <c r="M30" s="346">
        <f t="shared" si="26"/>
        <v>2.7446987556599222E-5</v>
      </c>
      <c r="N30" s="347">
        <f t="shared" si="26"/>
        <v>3.0433568679519431E-5</v>
      </c>
      <c r="O30" s="345">
        <f t="shared" si="26"/>
        <v>1.8718945751387226E-4</v>
      </c>
      <c r="P30" s="346">
        <f t="shared" si="26"/>
        <v>0</v>
      </c>
      <c r="Q30" s="347">
        <f t="shared" si="26"/>
        <v>1.0859264737921033E-4</v>
      </c>
      <c r="S30" s="326">
        <f>(H30-E30)/E30</f>
        <v>4.3351235230934471</v>
      </c>
      <c r="T30" s="330">
        <f t="shared" ref="T30" si="27">(I30-F30)/F30</f>
        <v>-1</v>
      </c>
      <c r="U30" s="209">
        <f t="shared" ref="U30" si="28">(J30-G30)/G30</f>
        <v>2.3025265957446805</v>
      </c>
    </row>
    <row r="31" spans="1:33" ht="24" customHeight="1" thickBot="1">
      <c r="A31" s="12" t="s">
        <v>21</v>
      </c>
      <c r="B31" s="13"/>
      <c r="C31" s="13"/>
      <c r="D31" s="13"/>
      <c r="E31" s="17">
        <v>58627.859000000026</v>
      </c>
      <c r="F31" s="340">
        <v>54737.776000000042</v>
      </c>
      <c r="G31" s="162">
        <v>113365.63500000007</v>
      </c>
      <c r="H31" s="17">
        <v>55608.608999999997</v>
      </c>
      <c r="I31" s="340">
        <v>49471.888999999952</v>
      </c>
      <c r="J31" s="18">
        <v>105080.49799999995</v>
      </c>
      <c r="L31" s="334">
        <f t="shared" ref="L31:Q31" si="29">E31/E35</f>
        <v>0.6725664048785388</v>
      </c>
      <c r="M31" s="343">
        <f t="shared" si="29"/>
        <v>0.72390692225965902</v>
      </c>
      <c r="N31" s="335">
        <f t="shared" si="29"/>
        <v>0.69641434898793875</v>
      </c>
      <c r="O31" s="334">
        <f t="shared" si="29"/>
        <v>0.67697135526323327</v>
      </c>
      <c r="P31" s="343">
        <f t="shared" si="29"/>
        <v>0.72035579004447148</v>
      </c>
      <c r="Q31" s="335">
        <f t="shared" si="29"/>
        <v>0.69672675172655685</v>
      </c>
      <c r="S31" s="327">
        <f t="shared" si="23"/>
        <v>-5.1498554637651489E-2</v>
      </c>
      <c r="T31" s="331">
        <f t="shared" si="23"/>
        <v>-9.6202063452488204E-2</v>
      </c>
      <c r="U31" s="328">
        <f t="shared" si="23"/>
        <v>-7.3083320178995284E-2</v>
      </c>
    </row>
    <row r="32" spans="1:33" ht="24" customHeight="1">
      <c r="A32" s="46"/>
      <c r="B32" s="3" t="s">
        <v>33</v>
      </c>
      <c r="C32" s="3"/>
      <c r="D32" s="3"/>
      <c r="E32" s="19">
        <v>58167.454000000027</v>
      </c>
      <c r="F32" s="154">
        <v>53467.297000000042</v>
      </c>
      <c r="G32" s="119">
        <v>111634.75100000008</v>
      </c>
      <c r="H32" s="19">
        <v>55211.64</v>
      </c>
      <c r="I32" s="154">
        <v>48157.581999999951</v>
      </c>
      <c r="J32" s="20">
        <v>103369.22199999995</v>
      </c>
      <c r="L32" s="336">
        <f>E32/G32</f>
        <v>0.52105149587335919</v>
      </c>
      <c r="M32" s="344">
        <f>F32/G32</f>
        <v>0.4789485041266407</v>
      </c>
      <c r="N32" s="337">
        <f>J32/$J$31</f>
        <v>0.98371461848229913</v>
      </c>
      <c r="O32" s="336">
        <f>H32/J32</f>
        <v>0.53412068826444326</v>
      </c>
      <c r="P32" s="344">
        <f>I32/J32</f>
        <v>0.4658793117355568</v>
      </c>
      <c r="Q32" s="337">
        <f>J32/J31</f>
        <v>0.98371461848229913</v>
      </c>
      <c r="S32" s="326">
        <f t="shared" si="23"/>
        <v>-5.0815598702326326E-2</v>
      </c>
      <c r="T32" s="330">
        <f t="shared" si="23"/>
        <v>-9.930771327378092E-2</v>
      </c>
      <c r="U32" s="209">
        <f t="shared" si="23"/>
        <v>-7.4040824438262237E-2</v>
      </c>
    </row>
    <row r="33" spans="1:21" ht="24" customHeight="1">
      <c r="A33" s="8"/>
      <c r="B33" s="3" t="s">
        <v>37</v>
      </c>
      <c r="D33" s="3"/>
      <c r="E33" s="19">
        <v>460.40500000000014</v>
      </c>
      <c r="F33" s="154">
        <v>1228.7989999999998</v>
      </c>
      <c r="G33" s="119">
        <v>1689.204</v>
      </c>
      <c r="H33" s="19">
        <v>396.96900000000005</v>
      </c>
      <c r="I33" s="154">
        <v>1291.7960000000003</v>
      </c>
      <c r="J33" s="20">
        <v>1688.7650000000003</v>
      </c>
      <c r="L33" s="345">
        <f>E33/G33</f>
        <v>0.27255737021697801</v>
      </c>
      <c r="M33" s="346">
        <f>F33/G33</f>
        <v>0.72744262978302199</v>
      </c>
      <c r="N33" s="410">
        <f t="shared" ref="N33:N34" si="30">J33/$J$31</f>
        <v>1.6071155277547326E-2</v>
      </c>
      <c r="O33" s="345">
        <f>H33/J33</f>
        <v>0.23506467744179918</v>
      </c>
      <c r="P33" s="346">
        <f>I33/J33</f>
        <v>0.76493532255820085</v>
      </c>
      <c r="Q33" s="347">
        <f>J33/J31</f>
        <v>1.6071155277547326E-2</v>
      </c>
      <c r="S33" s="326">
        <f t="shared" si="23"/>
        <v>-0.13778303884623336</v>
      </c>
      <c r="T33" s="330">
        <f t="shared" si="23"/>
        <v>5.1267131565048911E-2</v>
      </c>
      <c r="U33" s="209">
        <f t="shared" si="23"/>
        <v>-2.5988572132177256E-4</v>
      </c>
    </row>
    <row r="34" spans="1:21" ht="24" customHeight="1" thickBot="1">
      <c r="A34" s="8"/>
      <c r="B34" t="s">
        <v>36</v>
      </c>
      <c r="E34" s="19"/>
      <c r="F34" s="154">
        <v>41.68</v>
      </c>
      <c r="G34" s="119">
        <v>41.68</v>
      </c>
      <c r="H34" s="19"/>
      <c r="I34" s="154">
        <v>22.510999999999999</v>
      </c>
      <c r="J34" s="20">
        <v>22.510999999999999</v>
      </c>
      <c r="L34" s="348">
        <f>E34/G34</f>
        <v>0</v>
      </c>
      <c r="M34" s="349">
        <f>F34/G34</f>
        <v>1</v>
      </c>
      <c r="N34" s="347">
        <f t="shared" si="30"/>
        <v>2.1422624015352506E-4</v>
      </c>
      <c r="O34" s="348">
        <f>H34/J34</f>
        <v>0</v>
      </c>
      <c r="P34" s="349">
        <f>I34/J34</f>
        <v>1</v>
      </c>
      <c r="Q34" s="350">
        <f>J34/J31</f>
        <v>2.1422624015352506E-4</v>
      </c>
      <c r="S34" s="326"/>
      <c r="T34" s="330">
        <f t="shared" si="23"/>
        <v>-0.45990882917466414</v>
      </c>
      <c r="U34" s="209">
        <f t="shared" si="23"/>
        <v>-0.45990882917466414</v>
      </c>
    </row>
    <row r="35" spans="1:21" ht="24" customHeight="1" thickBot="1">
      <c r="A35" s="12" t="s">
        <v>12</v>
      </c>
      <c r="B35" s="13"/>
      <c r="C35" s="13"/>
      <c r="D35" s="13"/>
      <c r="E35" s="17">
        <v>87170.36500000002</v>
      </c>
      <c r="F35" s="340">
        <v>75614.384000000049</v>
      </c>
      <c r="G35" s="162">
        <v>162784.74900000007</v>
      </c>
      <c r="H35" s="17">
        <v>82143.222999999998</v>
      </c>
      <c r="I35" s="340">
        <v>68677.019999999975</v>
      </c>
      <c r="J35" s="18">
        <v>150820.24299999996</v>
      </c>
      <c r="L35" s="334">
        <f>L27+L31</f>
        <v>0.99999999999999989</v>
      </c>
      <c r="M35" s="343">
        <f t="shared" ref="M35:Q35" si="31">M27+M31</f>
        <v>1</v>
      </c>
      <c r="N35" s="338">
        <f t="shared" si="31"/>
        <v>0.99999999999999989</v>
      </c>
      <c r="O35" s="334">
        <f t="shared" si="31"/>
        <v>0.99999999999999989</v>
      </c>
      <c r="P35" s="343">
        <f t="shared" si="31"/>
        <v>1</v>
      </c>
      <c r="Q35" s="335">
        <f t="shared" si="31"/>
        <v>1</v>
      </c>
      <c r="S35" s="327">
        <f t="shared" si="23"/>
        <v>-5.7670310317044338E-2</v>
      </c>
      <c r="T35" s="331">
        <f t="shared" si="23"/>
        <v>-9.1746617945073383E-2</v>
      </c>
      <c r="U35" s="328">
        <f t="shared" si="23"/>
        <v>-7.3498936930511252E-2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86602.755000000019</v>
      </c>
      <c r="F36" s="342">
        <f t="shared" ref="F36:G38" si="32">F28+F32</f>
        <v>73110.112000000052</v>
      </c>
      <c r="G36" s="324">
        <f t="shared" si="32"/>
        <v>159712.86700000009</v>
      </c>
      <c r="H36" s="180">
        <f>H28+H32</f>
        <v>81672.717999999993</v>
      </c>
      <c r="I36" s="342">
        <f t="shared" ref="I36:J38" si="33">I28+I32</f>
        <v>66965.956999999966</v>
      </c>
      <c r="J36" s="356">
        <f t="shared" si="33"/>
        <v>148638.67499999996</v>
      </c>
      <c r="L36" s="336">
        <f>E36/E35</f>
        <v>0.99348849806926931</v>
      </c>
      <c r="M36" s="344">
        <f t="shared" ref="M36:Q36" si="34">F36/F35</f>
        <v>0.96688101036437724</v>
      </c>
      <c r="N36" s="339">
        <f t="shared" si="34"/>
        <v>0.98112917813940925</v>
      </c>
      <c r="O36" s="336">
        <f t="shared" si="34"/>
        <v>0.99427213855487495</v>
      </c>
      <c r="P36" s="344">
        <f t="shared" si="34"/>
        <v>0.97508536334278906</v>
      </c>
      <c r="Q36" s="337">
        <f t="shared" si="34"/>
        <v>0.98553531040259634</v>
      </c>
      <c r="S36" s="326">
        <f t="shared" si="23"/>
        <v>-5.6927022702684509E-2</v>
      </c>
      <c r="T36" s="330">
        <f t="shared" si="23"/>
        <v>-8.4039742682928478E-2</v>
      </c>
      <c r="U36" s="209">
        <f t="shared" si="23"/>
        <v>-6.9338132913236858E-2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566.67900000000009</v>
      </c>
      <c r="F37" s="154">
        <f t="shared" si="32"/>
        <v>2462.0190000000002</v>
      </c>
      <c r="G37" s="119">
        <f t="shared" si="32"/>
        <v>3028.6980000000003</v>
      </c>
      <c r="H37" s="19">
        <f>H29+H33</f>
        <v>465.53800000000001</v>
      </c>
      <c r="I37" s="154">
        <f t="shared" si="33"/>
        <v>1688.5520000000004</v>
      </c>
      <c r="J37" s="20">
        <f t="shared" si="33"/>
        <v>2154.09</v>
      </c>
      <c r="L37" s="345">
        <f>E37/E35</f>
        <v>6.5008216955383859E-3</v>
      </c>
      <c r="M37" s="346">
        <f t="shared" ref="M37:Q37" si="35">F37/F35</f>
        <v>3.2560193838251712E-2</v>
      </c>
      <c r="N37" s="323">
        <f t="shared" si="35"/>
        <v>1.8605539023806211E-2</v>
      </c>
      <c r="O37" s="345">
        <f t="shared" si="35"/>
        <v>5.6673938883552207E-3</v>
      </c>
      <c r="P37" s="346">
        <f t="shared" si="35"/>
        <v>2.4586855981811689E-2</v>
      </c>
      <c r="Q37" s="347">
        <f t="shared" si="35"/>
        <v>1.4282499200057652E-2</v>
      </c>
      <c r="S37" s="326">
        <f t="shared" si="23"/>
        <v>-0.1784802330772802</v>
      </c>
      <c r="T37" s="330">
        <f t="shared" si="23"/>
        <v>-0.31415963889799381</v>
      </c>
      <c r="U37" s="209">
        <f t="shared" si="23"/>
        <v>-0.28877359182064377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0.93100000000000005</v>
      </c>
      <c r="F38" s="155">
        <f t="shared" si="32"/>
        <v>42.253</v>
      </c>
      <c r="G38" s="123">
        <f t="shared" si="32"/>
        <v>43.183999999999997</v>
      </c>
      <c r="H38" s="21">
        <f>H30+H34</f>
        <v>4.9669999999999996</v>
      </c>
      <c r="I38" s="155">
        <f t="shared" si="33"/>
        <v>22.510999999999999</v>
      </c>
      <c r="J38" s="22">
        <f t="shared" si="33"/>
        <v>27.477999999999998</v>
      </c>
      <c r="L38" s="348">
        <f>E38/E35</f>
        <v>1.0680235192315643E-5</v>
      </c>
      <c r="M38" s="349">
        <f t="shared" ref="M38:Q38" si="36">F38/F35</f>
        <v>5.5879579737103948E-4</v>
      </c>
      <c r="N38" s="351">
        <f t="shared" si="36"/>
        <v>2.6528283678466699E-4</v>
      </c>
      <c r="O38" s="348">
        <f t="shared" si="36"/>
        <v>6.0467556769716711E-5</v>
      </c>
      <c r="P38" s="349">
        <f t="shared" si="36"/>
        <v>3.2778067539913653E-4</v>
      </c>
      <c r="Q38" s="350">
        <f t="shared" si="36"/>
        <v>1.8219039734606451E-4</v>
      </c>
      <c r="S38" s="438">
        <f t="shared" si="23"/>
        <v>4.3351235230934471</v>
      </c>
      <c r="T38" s="333">
        <f t="shared" si="23"/>
        <v>-0.46723309587484912</v>
      </c>
      <c r="U38" s="208">
        <f t="shared" si="23"/>
        <v>-0.36369951834012598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49"/>
      <c r="C43" s="449"/>
      <c r="D43" s="449"/>
      <c r="E43" s="457" t="str">
        <f>E24</f>
        <v>jan-jul</v>
      </c>
      <c r="F43" s="511"/>
      <c r="G43" s="511"/>
      <c r="H43" s="511"/>
      <c r="I43" s="511"/>
      <c r="J43" s="458"/>
      <c r="L43" s="516" t="s">
        <v>152</v>
      </c>
      <c r="M43" s="517"/>
      <c r="N43" s="517"/>
    </row>
    <row r="44" spans="1:21" ht="18.75" customHeight="1">
      <c r="A44" s="484"/>
      <c r="B44" s="450"/>
      <c r="C44" s="450"/>
      <c r="D44" s="450"/>
      <c r="E44" s="500">
        <f>E25</f>
        <v>2025</v>
      </c>
      <c r="F44" s="498"/>
      <c r="G44" s="499"/>
      <c r="H44" s="513">
        <f>H25</f>
        <v>2026</v>
      </c>
      <c r="I44" s="514"/>
      <c r="J44" s="515"/>
      <c r="L44" s="518" t="s">
        <v>126</v>
      </c>
      <c r="M44" s="519" t="s">
        <v>125</v>
      </c>
      <c r="N44" s="450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2" t="s">
        <v>29</v>
      </c>
      <c r="I45" s="353" t="s">
        <v>30</v>
      </c>
      <c r="J45" s="354" t="s">
        <v>12</v>
      </c>
      <c r="L45" s="446"/>
      <c r="M45" s="444"/>
      <c r="N45" s="491"/>
    </row>
    <row r="46" spans="1:21" ht="24" customHeight="1" thickBot="1">
      <c r="A46" s="12" t="s">
        <v>20</v>
      </c>
      <c r="B46" s="13"/>
      <c r="C46" s="13"/>
      <c r="D46" s="13"/>
      <c r="E46" s="358">
        <f>(E27/E8)*10</f>
        <v>2.4216838591972993</v>
      </c>
      <c r="F46" s="359">
        <f t="shared" ref="F46:J46" si="37">(F27/F8)*10</f>
        <v>3.380373387928977</v>
      </c>
      <c r="G46" s="360">
        <f t="shared" si="37"/>
        <v>2.7513066992568547</v>
      </c>
      <c r="H46" s="358">
        <f t="shared" si="37"/>
        <v>2.4633915290777249</v>
      </c>
      <c r="I46" s="359">
        <f t="shared" si="37"/>
        <v>3.3050496098243927</v>
      </c>
      <c r="J46" s="361">
        <f t="shared" si="37"/>
        <v>2.7583269947944276</v>
      </c>
      <c r="L46" s="365">
        <f>(H46-E46)/E46</f>
        <v>1.722259068706437E-2</v>
      </c>
      <c r="M46" s="329">
        <f>(I46-F46)/F46</f>
        <v>-2.2282679887836974E-2</v>
      </c>
      <c r="N46" s="164">
        <f>(J46-G46)/G46</f>
        <v>2.5516223034927773E-3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38">(E28/E9)*10</f>
        <v>2.4212191235032603</v>
      </c>
      <c r="F47" s="156">
        <f t="shared" si="38"/>
        <v>3.4657673077829063</v>
      </c>
      <c r="G47" s="362">
        <f t="shared" si="38"/>
        <v>2.7612256577766603</v>
      </c>
      <c r="H47" s="124">
        <f t="shared" si="38"/>
        <v>2.4631089069594312</v>
      </c>
      <c r="I47" s="156">
        <f t="shared" si="38"/>
        <v>3.3490803567390386</v>
      </c>
      <c r="J47" s="363">
        <f t="shared" si="38"/>
        <v>2.7672606069060341</v>
      </c>
      <c r="L47" s="326">
        <f t="shared" ref="L47:N57" si="39">(H47-E47)/E47</f>
        <v>1.7301112092473727E-2</v>
      </c>
      <c r="M47" s="330">
        <f t="shared" si="39"/>
        <v>-3.3668432032880419E-2</v>
      </c>
      <c r="N47" s="209">
        <f t="shared" si="39"/>
        <v>2.1856051903534749E-3</v>
      </c>
    </row>
    <row r="48" spans="1:21" ht="24" customHeight="1">
      <c r="A48" s="8"/>
      <c r="B48" t="s">
        <v>37</v>
      </c>
      <c r="E48" s="125">
        <f t="shared" si="38"/>
        <v>2.5319007004336012</v>
      </c>
      <c r="F48" s="157">
        <f t="shared" si="38"/>
        <v>2.4269248102396785</v>
      </c>
      <c r="G48" s="364">
        <f t="shared" si="38"/>
        <v>2.4349345136925922</v>
      </c>
      <c r="H48" s="125">
        <f t="shared" si="38"/>
        <v>2.5567321674931942</v>
      </c>
      <c r="I48" s="157">
        <f t="shared" si="38"/>
        <v>2.0360766281951932</v>
      </c>
      <c r="J48" s="363">
        <f t="shared" si="38"/>
        <v>2.0990653278119105</v>
      </c>
      <c r="L48" s="326">
        <f t="shared" si="39"/>
        <v>9.8074411272687477E-3</v>
      </c>
      <c r="M48" s="330">
        <f t="shared" si="39"/>
        <v>-0.16104667948319581</v>
      </c>
      <c r="N48" s="209">
        <f t="shared" si="39"/>
        <v>-0.13793766690313744</v>
      </c>
    </row>
    <row r="49" spans="1:14" ht="24" customHeight="1" thickBot="1">
      <c r="A49" s="8"/>
      <c r="B49" t="s">
        <v>36</v>
      </c>
      <c r="E49" s="125">
        <f t="shared" si="38"/>
        <v>22.707317073170728</v>
      </c>
      <c r="F49" s="157">
        <f t="shared" si="38"/>
        <v>27.285714285714292</v>
      </c>
      <c r="G49" s="364">
        <f t="shared" si="38"/>
        <v>24.258064516129032</v>
      </c>
      <c r="H49" s="125">
        <f t="shared" si="38"/>
        <v>2.7594444444444441</v>
      </c>
      <c r="I49" s="157"/>
      <c r="J49" s="363">
        <f t="shared" si="38"/>
        <v>2.7594444444444441</v>
      </c>
      <c r="L49" s="326">
        <f t="shared" ref="L49" si="40">(H49-E49)/E49</f>
        <v>-0.87847774197398254</v>
      </c>
      <c r="M49" s="330"/>
      <c r="N49" s="209">
        <f t="shared" ref="N49" si="41">(J49-G49)/G49</f>
        <v>-0.88624630614657207</v>
      </c>
    </row>
    <row r="50" spans="1:14" ht="24" customHeight="1" thickBot="1">
      <c r="A50" s="12" t="s">
        <v>21</v>
      </c>
      <c r="B50" s="13"/>
      <c r="C50" s="13"/>
      <c r="D50" s="13"/>
      <c r="E50" s="358">
        <f t="shared" si="38"/>
        <v>2.9336524491163103</v>
      </c>
      <c r="F50" s="359">
        <f t="shared" si="38"/>
        <v>4.9119453601497867</v>
      </c>
      <c r="G50" s="360">
        <f t="shared" si="38"/>
        <v>3.641871102675232</v>
      </c>
      <c r="H50" s="358">
        <f t="shared" si="38"/>
        <v>2.9949376155747123</v>
      </c>
      <c r="I50" s="359">
        <f t="shared" si="38"/>
        <v>4.7829195287839044</v>
      </c>
      <c r="J50" s="361">
        <f t="shared" si="38"/>
        <v>3.6346218574012585</v>
      </c>
      <c r="L50" s="327">
        <f t="shared" si="39"/>
        <v>2.0890397728218494E-2</v>
      </c>
      <c r="M50" s="331">
        <f t="shared" si="39"/>
        <v>-2.6267766008282255E-2</v>
      </c>
      <c r="N50" s="328">
        <f t="shared" si="39"/>
        <v>-1.9905276901887856E-3</v>
      </c>
    </row>
    <row r="51" spans="1:14" ht="24" customHeight="1">
      <c r="A51" s="46"/>
      <c r="B51" s="3" t="s">
        <v>33</v>
      </c>
      <c r="C51" s="3"/>
      <c r="D51" s="3"/>
      <c r="E51" s="125">
        <f t="shared" si="38"/>
        <v>2.9339554714309162</v>
      </c>
      <c r="F51" s="157">
        <f t="shared" si="38"/>
        <v>4.9961395932355641</v>
      </c>
      <c r="G51" s="364">
        <f t="shared" si="38"/>
        <v>3.6568788473515781</v>
      </c>
      <c r="H51" s="125">
        <f t="shared" si="38"/>
        <v>2.9995465772120995</v>
      </c>
      <c r="I51" s="157">
        <f t="shared" si="38"/>
        <v>4.9212727483612264</v>
      </c>
      <c r="J51" s="363">
        <f t="shared" si="38"/>
        <v>3.6665819980287466</v>
      </c>
      <c r="L51" s="326">
        <f t="shared" si="39"/>
        <v>2.2355862732025021E-2</v>
      </c>
      <c r="M51" s="330">
        <f t="shared" si="39"/>
        <v>-1.4984938566508902E-2</v>
      </c>
      <c r="N51" s="209">
        <f t="shared" si="39"/>
        <v>2.6533968124746194E-3</v>
      </c>
    </row>
    <row r="52" spans="1:14" ht="24" customHeight="1">
      <c r="A52" s="8"/>
      <c r="B52" s="3" t="s">
        <v>37</v>
      </c>
      <c r="D52" s="3"/>
      <c r="E52" s="125">
        <f t="shared" si="38"/>
        <v>2.8958656997112984</v>
      </c>
      <c r="F52" s="157">
        <f t="shared" si="38"/>
        <v>2.7881056159227087</v>
      </c>
      <c r="G52" s="364">
        <f t="shared" si="38"/>
        <v>2.816673225326654</v>
      </c>
      <c r="H52" s="125">
        <f t="shared" si="38"/>
        <v>2.4675924487017715</v>
      </c>
      <c r="I52" s="157">
        <f t="shared" si="38"/>
        <v>2.3205402036002796</v>
      </c>
      <c r="J52" s="363">
        <f t="shared" si="38"/>
        <v>2.3535088746181465</v>
      </c>
      <c r="L52" s="326">
        <f t="shared" si="39"/>
        <v>-0.14789126824915372</v>
      </c>
      <c r="M52" s="330">
        <f t="shared" si="39"/>
        <v>-0.16770003605752604</v>
      </c>
      <c r="N52" s="209">
        <f t="shared" si="39"/>
        <v>-0.16443666469502993</v>
      </c>
    </row>
    <row r="53" spans="1:14" ht="24" customHeight="1" thickBot="1">
      <c r="A53" s="8"/>
      <c r="B53" t="s">
        <v>36</v>
      </c>
      <c r="E53" s="125"/>
      <c r="F53" s="157">
        <f t="shared" si="38"/>
        <v>30.714812085482688</v>
      </c>
      <c r="G53" s="364">
        <f t="shared" si="38"/>
        <v>30.714812085482688</v>
      </c>
      <c r="H53" s="125"/>
      <c r="I53" s="157">
        <f t="shared" si="38"/>
        <v>19.142006802721092</v>
      </c>
      <c r="J53" s="363">
        <f t="shared" si="38"/>
        <v>19.142006802721092</v>
      </c>
      <c r="L53" s="326"/>
      <c r="M53" s="330">
        <f t="shared" si="39"/>
        <v>-0.37678255203232924</v>
      </c>
      <c r="N53" s="209">
        <f t="shared" si="39"/>
        <v>-0.37678255203232924</v>
      </c>
    </row>
    <row r="54" spans="1:14" ht="24" customHeight="1" thickBot="1">
      <c r="A54" s="12" t="s">
        <v>12</v>
      </c>
      <c r="B54" s="13"/>
      <c r="C54" s="13"/>
      <c r="D54" s="13"/>
      <c r="E54" s="358">
        <f t="shared" si="38"/>
        <v>2.743724201758853</v>
      </c>
      <c r="F54" s="359">
        <f t="shared" si="38"/>
        <v>4.3658180595817395</v>
      </c>
      <c r="G54" s="360">
        <f t="shared" si="38"/>
        <v>3.3160162333794596</v>
      </c>
      <c r="H54" s="358">
        <f t="shared" si="38"/>
        <v>2.7997854945376162</v>
      </c>
      <c r="I54" s="359">
        <f t="shared" si="38"/>
        <v>4.2513164455644707</v>
      </c>
      <c r="J54" s="361">
        <f t="shared" si="38"/>
        <v>3.3152109202282647</v>
      </c>
      <c r="L54" s="327">
        <f t="shared" si="39"/>
        <v>2.0432553950876436E-2</v>
      </c>
      <c r="M54" s="331">
        <f t="shared" si="39"/>
        <v>-2.6226840526707249E-2</v>
      </c>
      <c r="N54" s="328">
        <f t="shared" si="39"/>
        <v>-2.4285561182980063E-4</v>
      </c>
    </row>
    <row r="55" spans="1:14" ht="24" customHeight="1">
      <c r="A55" s="179"/>
      <c r="B55" s="177" t="s">
        <v>33</v>
      </c>
      <c r="C55" s="177"/>
      <c r="D55" s="178"/>
      <c r="E55" s="124">
        <f t="shared" si="38"/>
        <v>2.7432137158096288</v>
      </c>
      <c r="F55" s="156">
        <f t="shared" si="38"/>
        <v>4.4662700605380028</v>
      </c>
      <c r="G55" s="362">
        <f t="shared" si="38"/>
        <v>3.3315709692813877</v>
      </c>
      <c r="H55" s="124">
        <f t="shared" si="38"/>
        <v>2.8018449365087799</v>
      </c>
      <c r="I55" s="156">
        <f t="shared" si="38"/>
        <v>4.3479935204037812</v>
      </c>
      <c r="J55" s="366">
        <f t="shared" si="38"/>
        <v>3.3363564095403211</v>
      </c>
      <c r="L55" s="326">
        <f t="shared" si="39"/>
        <v>2.1373187353668034E-2</v>
      </c>
      <c r="M55" s="330">
        <f t="shared" si="39"/>
        <v>-2.6482173834327907E-2</v>
      </c>
      <c r="N55" s="209">
        <f t="shared" si="39"/>
        <v>1.4363915111091142E-3</v>
      </c>
    </row>
    <row r="56" spans="1:14" ht="24" customHeight="1">
      <c r="A56" s="8"/>
      <c r="B56" s="3" t="s">
        <v>37</v>
      </c>
      <c r="C56" s="3"/>
      <c r="D56" s="183"/>
      <c r="E56" s="125">
        <f t="shared" si="38"/>
        <v>2.8198456416916722</v>
      </c>
      <c r="F56" s="157">
        <f t="shared" si="38"/>
        <v>2.5946852572006702</v>
      </c>
      <c r="G56" s="364">
        <f t="shared" si="38"/>
        <v>2.6340375237752331</v>
      </c>
      <c r="H56" s="125">
        <f t="shared" si="38"/>
        <v>2.480329475949961</v>
      </c>
      <c r="I56" s="157">
        <f t="shared" si="38"/>
        <v>2.2467832802424885</v>
      </c>
      <c r="J56" s="363">
        <f t="shared" si="38"/>
        <v>2.2934540274308639</v>
      </c>
      <c r="L56" s="326">
        <f t="shared" si="39"/>
        <v>-0.12040239391899119</v>
      </c>
      <c r="M56" s="330">
        <f t="shared" si="39"/>
        <v>-0.1340825350561104</v>
      </c>
      <c r="N56" s="209">
        <f t="shared" si="39"/>
        <v>-0.1293009280506483</v>
      </c>
    </row>
    <row r="57" spans="1:14" ht="24" customHeight="1" thickBot="1">
      <c r="A57" s="9"/>
      <c r="B57" s="184" t="s">
        <v>36</v>
      </c>
      <c r="C57" s="184"/>
      <c r="D57" s="185"/>
      <c r="E57" s="126">
        <f>(E38/E19)*10</f>
        <v>22.707317073170728</v>
      </c>
      <c r="F57" s="158">
        <f t="shared" si="38"/>
        <v>30.662554426705377</v>
      </c>
      <c r="G57" s="367">
        <f t="shared" si="38"/>
        <v>30.43269908386188</v>
      </c>
      <c r="H57" s="126">
        <f t="shared" si="38"/>
        <v>2.7594444444444441</v>
      </c>
      <c r="I57" s="158">
        <f t="shared" si="38"/>
        <v>19.142006802721092</v>
      </c>
      <c r="J57" s="368">
        <f t="shared" si="38"/>
        <v>9.2331989247311839</v>
      </c>
      <c r="K57" s="10"/>
      <c r="L57" s="332">
        <f t="shared" ref="L57" si="42">(H57-E57)/E57</f>
        <v>-0.87847774197398254</v>
      </c>
      <c r="M57" s="333">
        <f t="shared" ref="M57" si="43">(I57-F57)/F57</f>
        <v>-0.37572041336355622</v>
      </c>
      <c r="N57" s="208">
        <f t="shared" si="39"/>
        <v>-0.69660269372467698</v>
      </c>
    </row>
  </sheetData>
  <mergeCells count="30">
    <mergeCell ref="A43:D45"/>
    <mergeCell ref="E43:J43"/>
    <mergeCell ref="L43:N43"/>
    <mergeCell ref="E44:G44"/>
    <mergeCell ref="H44:J44"/>
    <mergeCell ref="L44:L45"/>
    <mergeCell ref="M44:M45"/>
    <mergeCell ref="N44:N45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E50:N52 K57 E56:M56 E54:N55 E53:G53 I53:K53 M53:N53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9E48619E-5CE0-4874-82CA-89EBA872B9E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BDFC7D8C-DD7B-43F6-9724-3FE7D1E150A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76270738-E4F8-4234-9F33-0E8C1456653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26522ECE-25E7-4C88-A080-12984C42939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97817BF7-ABFC-4E86-B49F-DA35E8CEAA9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4287C5C0-92D7-4417-A80A-4AE362D92AC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3E6E9-08CF-478F-A067-C8559DF38A6C}">
  <sheetPr>
    <pageSetUpPr fitToPage="1"/>
  </sheetPr>
  <dimension ref="A1:AQ97"/>
  <sheetViews>
    <sheetView showGridLines="0" zoomScaleNormal="100" zoomScaleSheetLayoutView="100" workbookViewId="0">
      <selection activeCell="AM91" sqref="AM91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145</v>
      </c>
    </row>
    <row r="3" spans="1:43" ht="8.25" customHeight="1" thickBot="1"/>
    <row r="4" spans="1:43">
      <c r="A4" s="492" t="s">
        <v>3</v>
      </c>
      <c r="B4" s="457" t="s">
        <v>132</v>
      </c>
      <c r="C4" s="511"/>
      <c r="D4" s="511"/>
      <c r="E4" s="511"/>
      <c r="F4" s="511"/>
      <c r="G4" s="522"/>
      <c r="H4" s="512" t="s">
        <v>134</v>
      </c>
      <c r="I4" s="511"/>
      <c r="J4" s="511"/>
      <c r="K4" s="511"/>
      <c r="L4" s="511"/>
      <c r="M4" s="522"/>
      <c r="N4" s="526" t="s">
        <v>152</v>
      </c>
      <c r="O4" s="517"/>
      <c r="P4" s="527"/>
      <c r="R4" s="512" t="s">
        <v>133</v>
      </c>
      <c r="S4" s="511"/>
      <c r="T4" s="511"/>
      <c r="U4" s="511"/>
      <c r="V4" s="511"/>
      <c r="W4" s="522"/>
      <c r="X4" s="511" t="s">
        <v>135</v>
      </c>
      <c r="Y4" s="511"/>
      <c r="Z4" s="511"/>
      <c r="AA4" s="511"/>
      <c r="AB4" s="511"/>
      <c r="AC4" s="458"/>
      <c r="AE4" s="517" t="s">
        <v>152</v>
      </c>
      <c r="AF4" s="517"/>
      <c r="AG4" s="517"/>
      <c r="AI4" s="475" t="s">
        <v>138</v>
      </c>
      <c r="AJ4" s="480"/>
      <c r="AK4" s="480"/>
      <c r="AL4" s="480"/>
      <c r="AM4" s="480"/>
      <c r="AN4" s="476"/>
      <c r="AO4" s="517" t="s">
        <v>152</v>
      </c>
      <c r="AP4" s="517"/>
      <c r="AQ4" s="517"/>
    </row>
    <row r="5" spans="1:43">
      <c r="A5" s="493"/>
      <c r="B5" s="523" t="s">
        <v>199</v>
      </c>
      <c r="C5" s="498"/>
      <c r="D5" s="499"/>
      <c r="E5" s="524" t="s">
        <v>200</v>
      </c>
      <c r="F5" s="514"/>
      <c r="G5" s="525"/>
      <c r="H5" s="533" t="str">
        <f>B5</f>
        <v>jan-jul 2025</v>
      </c>
      <c r="I5" s="498"/>
      <c r="J5" s="499"/>
      <c r="K5" s="523" t="str">
        <f>E5</f>
        <v>jan-jul 2026</v>
      </c>
      <c r="L5" s="498"/>
      <c r="M5" s="499"/>
      <c r="N5" s="500" t="s">
        <v>136</v>
      </c>
      <c r="O5" s="498"/>
      <c r="P5" s="501"/>
      <c r="R5" s="521" t="str">
        <f>H5</f>
        <v>jan-jul 2025</v>
      </c>
      <c r="S5" s="498"/>
      <c r="T5" s="499"/>
      <c r="U5" s="538" t="str">
        <f>K5</f>
        <v>jan-jul 2026</v>
      </c>
      <c r="V5" s="514"/>
      <c r="W5" s="525"/>
      <c r="X5" s="533" t="str">
        <f>R5</f>
        <v>jan-jul 2025</v>
      </c>
      <c r="Y5" s="498"/>
      <c r="Z5" s="499"/>
      <c r="AA5" s="523" t="str">
        <f>U5</f>
        <v>jan-jul 2026</v>
      </c>
      <c r="AB5" s="498"/>
      <c r="AC5" s="501"/>
      <c r="AE5" s="497" t="s">
        <v>137</v>
      </c>
      <c r="AF5" s="498"/>
      <c r="AG5" s="501"/>
      <c r="AI5" s="528" t="str">
        <f>X5</f>
        <v>jan-jul 2025</v>
      </c>
      <c r="AJ5" s="529"/>
      <c r="AK5" s="540"/>
      <c r="AL5" s="539" t="str">
        <f>AA5</f>
        <v>jan-jul 2026</v>
      </c>
      <c r="AM5" s="529"/>
      <c r="AN5" s="540"/>
      <c r="AO5" s="498" t="s">
        <v>138</v>
      </c>
      <c r="AP5" s="498"/>
      <c r="AQ5" s="501"/>
    </row>
    <row r="6" spans="1:43" ht="19.5" customHeight="1" thickBot="1">
      <c r="A6" s="494"/>
      <c r="B6" s="99" t="s">
        <v>29</v>
      </c>
      <c r="C6" s="135" t="s">
        <v>30</v>
      </c>
      <c r="D6" s="263" t="s">
        <v>12</v>
      </c>
      <c r="E6" s="159" t="s">
        <v>29</v>
      </c>
      <c r="F6" s="353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2" t="s">
        <v>29</v>
      </c>
      <c r="V6" s="353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7" t="s">
        <v>29</v>
      </c>
      <c r="AJ6" s="135" t="s">
        <v>30</v>
      </c>
      <c r="AK6" s="263" t="s">
        <v>12</v>
      </c>
      <c r="AL6" s="408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167</v>
      </c>
      <c r="B7" s="39">
        <v>28000.550000000003</v>
      </c>
      <c r="C7" s="370">
        <v>18408.539999999994</v>
      </c>
      <c r="D7" s="375">
        <v>46409.09</v>
      </c>
      <c r="E7" s="39">
        <v>28819.170000000006</v>
      </c>
      <c r="F7" s="379">
        <v>18366.350000000002</v>
      </c>
      <c r="G7" s="377">
        <v>47185.520000000004</v>
      </c>
      <c r="H7" s="345">
        <f t="shared" ref="H7:H32" si="0">B7/$B$33</f>
        <v>8.8132918449474032E-2</v>
      </c>
      <c r="I7" s="323">
        <f t="shared" ref="I7:I32" si="1">C7/$C$33</f>
        <v>0.10628710058992576</v>
      </c>
      <c r="J7" s="398">
        <f t="shared" ref="J7:J32" si="2">D7/$D$33</f>
        <v>9.4537907735059462E-2</v>
      </c>
      <c r="K7" s="323">
        <f t="shared" ref="K7:K32" si="3">E7/$E$33</f>
        <v>9.8227816226073419E-2</v>
      </c>
      <c r="L7" s="323">
        <f t="shared" ref="L7:L32" si="4">F7/$F$33</f>
        <v>0.11369329333158769</v>
      </c>
      <c r="M7" s="399">
        <f t="shared" ref="M7:M32" si="5">G7/$G$33</f>
        <v>0.10371946634554181</v>
      </c>
      <c r="N7" s="392">
        <f t="shared" ref="N7:P33" si="6">(E7-B7)/B7</f>
        <v>2.9235854295719281E-2</v>
      </c>
      <c r="O7" s="393">
        <f t="shared" si="6"/>
        <v>-2.2918710554987757E-3</v>
      </c>
      <c r="P7" s="382">
        <f t="shared" si="6"/>
        <v>1.673012765387142E-2</v>
      </c>
      <c r="R7" s="401">
        <v>9014.0130000000008</v>
      </c>
      <c r="S7" s="369">
        <v>11974.878000000002</v>
      </c>
      <c r="T7" s="374">
        <v>20988.891000000003</v>
      </c>
      <c r="U7" s="39">
        <v>9067.4130000000005</v>
      </c>
      <c r="V7" s="112">
        <v>11767.450999999999</v>
      </c>
      <c r="W7" s="380">
        <v>20834.864000000001</v>
      </c>
      <c r="X7" s="345">
        <f>R7/$R$33</f>
        <v>0.10340685162899112</v>
      </c>
      <c r="Y7" s="323">
        <f>S7/$S$33</f>
        <v>0.15836772537881155</v>
      </c>
      <c r="Z7" s="398">
        <f>T7/$T$33</f>
        <v>0.12893647057808832</v>
      </c>
      <c r="AA7" s="323">
        <f>U7/$U$33</f>
        <v>0.11038540574430586</v>
      </c>
      <c r="AB7" s="323">
        <f>V7/$V$33</f>
        <v>0.17134481082609584</v>
      </c>
      <c r="AC7" s="399">
        <f>W7/$W$33</f>
        <v>0.13814368406766189</v>
      </c>
      <c r="AE7" s="392">
        <f t="shared" ref="AE7:AG33" si="7">(U7-R7)/R7</f>
        <v>5.9241094948498116E-3</v>
      </c>
      <c r="AF7" s="393">
        <f t="shared" si="7"/>
        <v>-1.7321846619230967E-2</v>
      </c>
      <c r="AG7" s="382">
        <f t="shared" si="7"/>
        <v>-7.3385011147088161E-3</v>
      </c>
      <c r="AI7" s="27">
        <f t="shared" ref="AI7:AN22" si="8">(R7/B7)*10</f>
        <v>3.2192271223243827</v>
      </c>
      <c r="AJ7" s="28">
        <f t="shared" si="8"/>
        <v>6.505066670143318</v>
      </c>
      <c r="AK7" s="406">
        <f t="shared" si="8"/>
        <v>4.5225818907459736</v>
      </c>
      <c r="AL7" s="28">
        <f t="shared" si="8"/>
        <v>3.1463130270580306</v>
      </c>
      <c r="AM7" s="28">
        <f t="shared" si="8"/>
        <v>6.4070710838027143</v>
      </c>
      <c r="AN7" s="402">
        <f t="shared" si="8"/>
        <v>4.4155206936365223</v>
      </c>
      <c r="AO7" s="383">
        <f t="shared" ref="AO7:AQ18" si="9">(AL7-AI7)/AI7</f>
        <v>-2.2649565406775589E-2</v>
      </c>
      <c r="AP7" s="381">
        <f t="shared" si="9"/>
        <v>-1.5064501458590687E-2</v>
      </c>
      <c r="AQ7" s="382">
        <f t="shared" si="9"/>
        <v>-2.3672583425966922E-2</v>
      </c>
    </row>
    <row r="8" spans="1:43" ht="20.100000000000001" customHeight="1">
      <c r="A8" s="8" t="s">
        <v>166</v>
      </c>
      <c r="B8" s="19">
        <v>50729.909999999996</v>
      </c>
      <c r="C8" s="371">
        <v>14559.65</v>
      </c>
      <c r="D8" s="375">
        <v>65289.56</v>
      </c>
      <c r="E8" s="19">
        <v>51294.73</v>
      </c>
      <c r="F8" s="369">
        <v>12741.440000000002</v>
      </c>
      <c r="G8" s="377">
        <v>64036.170000000006</v>
      </c>
      <c r="H8" s="345">
        <f t="shared" si="0"/>
        <v>0.1596745428564495</v>
      </c>
      <c r="I8" s="323">
        <f t="shared" si="1"/>
        <v>8.406440619973736E-2</v>
      </c>
      <c r="J8" s="399">
        <f t="shared" si="2"/>
        <v>0.13299847937855772</v>
      </c>
      <c r="K8" s="323">
        <f t="shared" si="3"/>
        <v>0.17483394947897718</v>
      </c>
      <c r="L8" s="323">
        <f t="shared" si="4"/>
        <v>7.8873389398918387E-2</v>
      </c>
      <c r="M8" s="399">
        <f t="shared" si="5"/>
        <v>0.14075922823807799</v>
      </c>
      <c r="N8" s="394">
        <f t="shared" si="6"/>
        <v>1.1133865603152203E-2</v>
      </c>
      <c r="O8" s="395">
        <f t="shared" si="6"/>
        <v>-0.12488006236413632</v>
      </c>
      <c r="P8" s="386">
        <f t="shared" si="6"/>
        <v>-1.9197403076387589E-2</v>
      </c>
      <c r="R8" s="401">
        <v>14983.530999999999</v>
      </c>
      <c r="S8" s="369">
        <v>6557.5300000000007</v>
      </c>
      <c r="T8" s="374">
        <v>21541.061000000002</v>
      </c>
      <c r="U8" s="19">
        <v>14846.185999999998</v>
      </c>
      <c r="V8" s="119">
        <v>5407.5470000000005</v>
      </c>
      <c r="W8" s="375">
        <v>20253.733</v>
      </c>
      <c r="X8" s="345">
        <f t="shared" ref="X8:X32" si="10">R8/$R$33</f>
        <v>0.17188790020553427</v>
      </c>
      <c r="Y8" s="323">
        <f t="shared" ref="Y8:Y32" si="11">S8/$S$33</f>
        <v>8.6723314442394978E-2</v>
      </c>
      <c r="Z8" s="399">
        <f t="shared" ref="Z8:Z32" si="12">T8/$T$33</f>
        <v>0.1323284959575666</v>
      </c>
      <c r="AA8" s="323">
        <f t="shared" ref="AA8:AA32" si="13">U8/$U$33</f>
        <v>0.18073537241167165</v>
      </c>
      <c r="AB8" s="323">
        <f t="shared" ref="AB8:AB32" si="14">V8/$V$33</f>
        <v>7.8738812487787052E-2</v>
      </c>
      <c r="AC8" s="399">
        <f t="shared" ref="AC8:AC32" si="15">W8/$W$33</f>
        <v>0.13429054745655061</v>
      </c>
      <c r="AE8" s="394">
        <f t="shared" si="7"/>
        <v>-9.1663974266146721E-3</v>
      </c>
      <c r="AF8" s="395">
        <f t="shared" si="7"/>
        <v>-0.17536831703400518</v>
      </c>
      <c r="AG8" s="386">
        <f t="shared" si="7"/>
        <v>-5.9761587416701588E-2</v>
      </c>
      <c r="AI8" s="27">
        <f t="shared" si="8"/>
        <v>2.9535891153759191</v>
      </c>
      <c r="AJ8" s="28">
        <f t="shared" si="8"/>
        <v>4.5039063439024982</v>
      </c>
      <c r="AK8" s="402">
        <f t="shared" si="8"/>
        <v>3.2993117123166407</v>
      </c>
      <c r="AL8" s="28">
        <f t="shared" si="8"/>
        <v>2.8942907000387752</v>
      </c>
      <c r="AM8" s="28">
        <f t="shared" si="8"/>
        <v>4.2440626805133483</v>
      </c>
      <c r="AN8" s="402">
        <f t="shared" si="8"/>
        <v>3.1628582721296414</v>
      </c>
      <c r="AO8" s="384">
        <f t="shared" si="9"/>
        <v>-2.0076731400601955E-2</v>
      </c>
      <c r="AP8" s="385">
        <f t="shared" si="9"/>
        <v>-5.7692954415211758E-2</v>
      </c>
      <c r="AQ8" s="386">
        <f t="shared" si="9"/>
        <v>-4.1358153483226731E-2</v>
      </c>
    </row>
    <row r="9" spans="1:43" ht="20.100000000000001" customHeight="1">
      <c r="A9" s="8" t="s">
        <v>171</v>
      </c>
      <c r="B9" s="19">
        <v>16087.909999999998</v>
      </c>
      <c r="C9" s="371">
        <v>19843.509999999998</v>
      </c>
      <c r="D9" s="375">
        <v>35931.42</v>
      </c>
      <c r="E9" s="19">
        <v>15000.17</v>
      </c>
      <c r="F9" s="369">
        <v>19548.100000000002</v>
      </c>
      <c r="G9" s="377">
        <v>34548.270000000004</v>
      </c>
      <c r="H9" s="345">
        <f t="shared" si="0"/>
        <v>5.0637378910502739E-2</v>
      </c>
      <c r="I9" s="323">
        <f t="shared" si="1"/>
        <v>0.11457232042449854</v>
      </c>
      <c r="J9" s="399">
        <f t="shared" si="2"/>
        <v>7.3194308889695331E-2</v>
      </c>
      <c r="K9" s="323">
        <f t="shared" si="3"/>
        <v>5.1126869445575963E-2</v>
      </c>
      <c r="L9" s="323">
        <f t="shared" si="4"/>
        <v>0.12100868530629164</v>
      </c>
      <c r="M9" s="399">
        <f t="shared" si="5"/>
        <v>7.5941266040126118E-2</v>
      </c>
      <c r="N9" s="394">
        <f t="shared" si="6"/>
        <v>-6.7612262873176079E-2</v>
      </c>
      <c r="O9" s="395">
        <f t="shared" si="6"/>
        <v>-1.4886983200048592E-2</v>
      </c>
      <c r="P9" s="386">
        <f t="shared" si="6"/>
        <v>-3.8494164717119285E-2</v>
      </c>
      <c r="R9" s="401">
        <v>6115.1770000000015</v>
      </c>
      <c r="S9" s="369">
        <v>8809.0119999999988</v>
      </c>
      <c r="T9" s="374">
        <v>14924.189</v>
      </c>
      <c r="U9" s="19">
        <v>5547.0700000000015</v>
      </c>
      <c r="V9" s="119">
        <v>8495.2950000000001</v>
      </c>
      <c r="W9" s="375">
        <v>14042.365000000002</v>
      </c>
      <c r="X9" s="345">
        <f t="shared" si="10"/>
        <v>7.015201783312483E-2</v>
      </c>
      <c r="Y9" s="323">
        <f t="shared" si="11"/>
        <v>0.11649915709159249</v>
      </c>
      <c r="Z9" s="399">
        <f t="shared" si="12"/>
        <v>9.1680511176142149E-2</v>
      </c>
      <c r="AA9" s="323">
        <f t="shared" si="13"/>
        <v>6.7529247056692665E-2</v>
      </c>
      <c r="AB9" s="323">
        <f t="shared" si="14"/>
        <v>0.12369923738682898</v>
      </c>
      <c r="AC9" s="399">
        <f t="shared" si="15"/>
        <v>9.3106632907361098E-2</v>
      </c>
      <c r="AE9" s="394">
        <f t="shared" si="7"/>
        <v>-9.2901153964962888E-2</v>
      </c>
      <c r="AF9" s="395">
        <f t="shared" si="7"/>
        <v>-3.5613187948886751E-2</v>
      </c>
      <c r="AG9" s="386">
        <f t="shared" si="7"/>
        <v>-5.9086895777050175E-2</v>
      </c>
      <c r="AI9" s="27">
        <f t="shared" si="8"/>
        <v>3.8011009509625566</v>
      </c>
      <c r="AJ9" s="28">
        <f t="shared" si="8"/>
        <v>4.4392408399522063</v>
      </c>
      <c r="AK9" s="402">
        <f t="shared" si="8"/>
        <v>4.1535205121311662</v>
      </c>
      <c r="AL9" s="28">
        <f t="shared" si="8"/>
        <v>3.6980047559461005</v>
      </c>
      <c r="AM9" s="28">
        <f t="shared" si="8"/>
        <v>4.3458417953663009</v>
      </c>
      <c r="AN9" s="402">
        <f t="shared" si="8"/>
        <v>4.0645638696235729</v>
      </c>
      <c r="AO9" s="384">
        <f t="shared" si="9"/>
        <v>-2.712271953480978E-2</v>
      </c>
      <c r="AP9" s="385">
        <f t="shared" si="9"/>
        <v>-2.1039418214333912E-2</v>
      </c>
      <c r="AQ9" s="386">
        <f t="shared" si="9"/>
        <v>-2.1417167014771726E-2</v>
      </c>
    </row>
    <row r="10" spans="1:43" ht="20.100000000000001" customHeight="1">
      <c r="A10" s="8" t="s">
        <v>168</v>
      </c>
      <c r="B10" s="19">
        <v>20375.839999999997</v>
      </c>
      <c r="C10" s="371">
        <v>14181.010000000007</v>
      </c>
      <c r="D10" s="375">
        <v>34556.850000000006</v>
      </c>
      <c r="E10" s="19">
        <v>23581.759999999998</v>
      </c>
      <c r="F10" s="369">
        <v>14465.589999999998</v>
      </c>
      <c r="G10" s="377">
        <v>38047.35</v>
      </c>
      <c r="H10" s="345">
        <f t="shared" si="0"/>
        <v>6.413382040922519E-2</v>
      </c>
      <c r="I10" s="323">
        <f t="shared" si="1"/>
        <v>8.1878217193582126E-2</v>
      </c>
      <c r="J10" s="399">
        <f t="shared" si="2"/>
        <v>7.0394233046032373E-2</v>
      </c>
      <c r="K10" s="323">
        <f t="shared" si="3"/>
        <v>8.0376526720490865E-2</v>
      </c>
      <c r="L10" s="323">
        <f t="shared" si="4"/>
        <v>8.9546402365439037E-2</v>
      </c>
      <c r="M10" s="399">
        <f t="shared" si="5"/>
        <v>8.3632666077687601E-2</v>
      </c>
      <c r="N10" s="394">
        <f t="shared" si="6"/>
        <v>0.15733928024562435</v>
      </c>
      <c r="O10" s="395">
        <f t="shared" si="6"/>
        <v>2.0067682062137372E-2</v>
      </c>
      <c r="P10" s="386">
        <f t="shared" si="6"/>
        <v>0.10100747029894196</v>
      </c>
      <c r="R10" s="401">
        <v>6783.1740000000027</v>
      </c>
      <c r="S10" s="369">
        <v>5906.7000000000007</v>
      </c>
      <c r="T10" s="374">
        <v>12689.874000000003</v>
      </c>
      <c r="U10" s="19">
        <v>7616.8119999999999</v>
      </c>
      <c r="V10" s="119">
        <v>5862.1349999999993</v>
      </c>
      <c r="W10" s="375">
        <v>13478.947</v>
      </c>
      <c r="X10" s="345">
        <f t="shared" si="10"/>
        <v>7.7815138206660056E-2</v>
      </c>
      <c r="Y10" s="323">
        <f t="shared" si="11"/>
        <v>7.8116089658285121E-2</v>
      </c>
      <c r="Z10" s="399">
        <f t="shared" si="12"/>
        <v>7.7954931760837121E-2</v>
      </c>
      <c r="AA10" s="323">
        <f t="shared" si="13"/>
        <v>9.2725993963007722E-2</v>
      </c>
      <c r="AB10" s="323">
        <f t="shared" si="14"/>
        <v>8.5358028056546423E-2</v>
      </c>
      <c r="AC10" s="399">
        <f t="shared" si="15"/>
        <v>8.937094074301416E-2</v>
      </c>
      <c r="AE10" s="394">
        <f t="shared" si="7"/>
        <v>0.12289792359741868</v>
      </c>
      <c r="AF10" s="395">
        <f t="shared" si="7"/>
        <v>-7.5448219818174973E-3</v>
      </c>
      <c r="AG10" s="386">
        <f t="shared" si="7"/>
        <v>6.2181310862503163E-2</v>
      </c>
      <c r="AI10" s="27">
        <f t="shared" si="8"/>
        <v>3.3290279075611133</v>
      </c>
      <c r="AJ10" s="28">
        <f t="shared" si="8"/>
        <v>4.1652181332641316</v>
      </c>
      <c r="AK10" s="402">
        <f t="shared" si="8"/>
        <v>3.6721732449572233</v>
      </c>
      <c r="AL10" s="28">
        <f t="shared" si="8"/>
        <v>3.2299590870231909</v>
      </c>
      <c r="AM10" s="28">
        <f t="shared" si="8"/>
        <v>4.0524686514687609</v>
      </c>
      <c r="AN10" s="402">
        <f t="shared" si="8"/>
        <v>3.5426769538482974</v>
      </c>
      <c r="AO10" s="384">
        <f t="shared" si="9"/>
        <v>-2.9759083819306718E-2</v>
      </c>
      <c r="AP10" s="385">
        <f t="shared" si="9"/>
        <v>-2.7069286214552464E-2</v>
      </c>
      <c r="AQ10" s="386">
        <f t="shared" si="9"/>
        <v>-3.5264210719566529E-2</v>
      </c>
    </row>
    <row r="11" spans="1:43" ht="20.100000000000001" customHeight="1">
      <c r="A11" s="8" t="s">
        <v>172</v>
      </c>
      <c r="B11" s="19">
        <v>32422.46</v>
      </c>
      <c r="C11" s="371">
        <v>10744.64</v>
      </c>
      <c r="D11" s="375">
        <v>43167.1</v>
      </c>
      <c r="E11" s="19">
        <v>28279.95</v>
      </c>
      <c r="F11" s="369">
        <v>12321.769999999999</v>
      </c>
      <c r="G11" s="377">
        <v>40601.72</v>
      </c>
      <c r="H11" s="345">
        <f t="shared" si="0"/>
        <v>0.10205106767943249</v>
      </c>
      <c r="I11" s="323">
        <f t="shared" si="1"/>
        <v>6.2037327918593232E-2</v>
      </c>
      <c r="J11" s="399">
        <f t="shared" si="2"/>
        <v>8.7933793077823452E-2</v>
      </c>
      <c r="K11" s="323">
        <f t="shared" si="3"/>
        <v>9.6389928352639737E-2</v>
      </c>
      <c r="L11" s="323">
        <f t="shared" si="4"/>
        <v>7.6275504440150438E-2</v>
      </c>
      <c r="M11" s="399">
        <f t="shared" si="5"/>
        <v>8.9247479546926925E-2</v>
      </c>
      <c r="N11" s="394">
        <f t="shared" si="6"/>
        <v>-0.1277666777906426</v>
      </c>
      <c r="O11" s="395">
        <f t="shared" si="6"/>
        <v>0.14678295410548881</v>
      </c>
      <c r="P11" s="386">
        <f t="shared" si="6"/>
        <v>-5.9429055924535061E-2</v>
      </c>
      <c r="R11" s="401">
        <v>7050.6180000000004</v>
      </c>
      <c r="S11" s="369">
        <v>3423.2949999999992</v>
      </c>
      <c r="T11" s="374">
        <v>10473.913</v>
      </c>
      <c r="U11" s="19">
        <v>6131.2270000000008</v>
      </c>
      <c r="V11" s="119">
        <v>4276.9160000000002</v>
      </c>
      <c r="W11" s="375">
        <v>10408.143</v>
      </c>
      <c r="X11" s="345">
        <f t="shared" si="10"/>
        <v>8.0883199238640333E-2</v>
      </c>
      <c r="Y11" s="323">
        <f t="shared" si="11"/>
        <v>4.5273066034631701E-2</v>
      </c>
      <c r="Z11" s="399">
        <f t="shared" si="12"/>
        <v>6.4342102465630838E-2</v>
      </c>
      <c r="AA11" s="323">
        <f t="shared" si="13"/>
        <v>7.4640691904674816E-2</v>
      </c>
      <c r="AB11" s="323">
        <f t="shared" si="14"/>
        <v>6.2275794727261038E-2</v>
      </c>
      <c r="AC11" s="399">
        <f t="shared" si="15"/>
        <v>6.9010252158259663E-2</v>
      </c>
      <c r="AE11" s="394">
        <f t="shared" si="7"/>
        <v>-0.13039864023267175</v>
      </c>
      <c r="AF11" s="395">
        <f t="shared" si="7"/>
        <v>0.24935654099339999</v>
      </c>
      <c r="AG11" s="386">
        <f t="shared" si="7"/>
        <v>-6.2794105698606084E-3</v>
      </c>
      <c r="AI11" s="27">
        <f t="shared" si="8"/>
        <v>2.1746092060873852</v>
      </c>
      <c r="AJ11" s="28">
        <f t="shared" si="8"/>
        <v>3.1860490439884437</v>
      </c>
      <c r="AK11" s="402">
        <f t="shared" si="8"/>
        <v>2.4263647546395291</v>
      </c>
      <c r="AL11" s="28">
        <f t="shared" si="8"/>
        <v>2.1680473268163487</v>
      </c>
      <c r="AM11" s="28">
        <f t="shared" si="8"/>
        <v>3.4710240493046052</v>
      </c>
      <c r="AN11" s="402">
        <f t="shared" si="8"/>
        <v>2.5634734193526776</v>
      </c>
      <c r="AO11" s="384">
        <f t="shared" si="9"/>
        <v>-3.0174981567574486E-3</v>
      </c>
      <c r="AP11" s="385">
        <f t="shared" si="9"/>
        <v>8.94446386046263E-2</v>
      </c>
      <c r="AQ11" s="386">
        <f t="shared" si="9"/>
        <v>5.6507853755697161E-2</v>
      </c>
    </row>
    <row r="12" spans="1:43" ht="20.100000000000001" customHeight="1">
      <c r="A12" s="8" t="s">
        <v>176</v>
      </c>
      <c r="B12" s="19">
        <v>50692.79</v>
      </c>
      <c r="C12" s="371">
        <v>11791.650000000003</v>
      </c>
      <c r="D12" s="375">
        <v>62484.44</v>
      </c>
      <c r="E12" s="19">
        <v>30799.009999999995</v>
      </c>
      <c r="F12" s="369">
        <v>10169.209999999997</v>
      </c>
      <c r="G12" s="377">
        <v>40968.219999999994</v>
      </c>
      <c r="H12" s="345">
        <f t="shared" si="0"/>
        <v>0.15955770608242739</v>
      </c>
      <c r="I12" s="323">
        <f t="shared" si="1"/>
        <v>6.8082546995644352E-2</v>
      </c>
      <c r="J12" s="399">
        <f t="shared" si="2"/>
        <v>0.12728429330540331</v>
      </c>
      <c r="K12" s="323">
        <f t="shared" si="3"/>
        <v>0.10497594116086606</v>
      </c>
      <c r="L12" s="323">
        <f t="shared" si="4"/>
        <v>6.2950503256254745E-2</v>
      </c>
      <c r="M12" s="399">
        <f t="shared" si="5"/>
        <v>9.0053090768666993E-2</v>
      </c>
      <c r="N12" s="394">
        <f t="shared" si="6"/>
        <v>-0.39243805677296528</v>
      </c>
      <c r="O12" s="395">
        <f t="shared" si="6"/>
        <v>-0.13759227928237402</v>
      </c>
      <c r="P12" s="386">
        <f t="shared" si="6"/>
        <v>-0.34434524819299023</v>
      </c>
      <c r="R12" s="401">
        <v>9914.2530000000024</v>
      </c>
      <c r="S12" s="369">
        <v>2716.6729999999998</v>
      </c>
      <c r="T12" s="374">
        <v>12630.926000000003</v>
      </c>
      <c r="U12" s="19">
        <v>6283.6920000000009</v>
      </c>
      <c r="V12" s="119">
        <v>2278.8160000000003</v>
      </c>
      <c r="W12" s="375">
        <v>8562.5080000000016</v>
      </c>
      <c r="X12" s="345">
        <f t="shared" si="10"/>
        <v>0.11373421460378194</v>
      </c>
      <c r="Y12" s="323">
        <f t="shared" si="11"/>
        <v>3.5927992219046571E-2</v>
      </c>
      <c r="Z12" s="399">
        <f t="shared" si="12"/>
        <v>7.7592809385355857E-2</v>
      </c>
      <c r="AA12" s="323">
        <f t="shared" si="13"/>
        <v>7.6496779289996916E-2</v>
      </c>
      <c r="AB12" s="323">
        <f t="shared" si="14"/>
        <v>3.3181637758889375E-2</v>
      </c>
      <c r="AC12" s="399">
        <f t="shared" si="15"/>
        <v>5.6772935977831562E-2</v>
      </c>
      <c r="AE12" s="394">
        <f t="shared" si="7"/>
        <v>-0.36619612188633888</v>
      </c>
      <c r="AF12" s="395">
        <f t="shared" si="7"/>
        <v>-0.16117398008519965</v>
      </c>
      <c r="AG12" s="386">
        <f t="shared" si="7"/>
        <v>-0.32209974153913978</v>
      </c>
      <c r="AI12" s="27">
        <f t="shared" si="8"/>
        <v>1.9557520901887628</v>
      </c>
      <c r="AJ12" s="28">
        <f t="shared" si="8"/>
        <v>2.3038955532092618</v>
      </c>
      <c r="AK12" s="402">
        <f t="shared" si="8"/>
        <v>2.0214514205456595</v>
      </c>
      <c r="AL12" s="28">
        <f t="shared" si="8"/>
        <v>2.0402253189307067</v>
      </c>
      <c r="AM12" s="28">
        <f t="shared" si="8"/>
        <v>2.2408977688532352</v>
      </c>
      <c r="AN12" s="402">
        <f t="shared" si="8"/>
        <v>2.0900366186278054</v>
      </c>
      <c r="AO12" s="384">
        <f t="shared" si="9"/>
        <v>4.3192196580391112E-2</v>
      </c>
      <c r="AP12" s="385">
        <f t="shared" si="9"/>
        <v>-2.7344027930551105E-2</v>
      </c>
      <c r="AQ12" s="386">
        <f t="shared" si="9"/>
        <v>3.3928689744932086E-2</v>
      </c>
    </row>
    <row r="13" spans="1:43" ht="20.100000000000001" customHeight="1">
      <c r="A13" s="8" t="s">
        <v>173</v>
      </c>
      <c r="B13" s="19">
        <v>19713.37</v>
      </c>
      <c r="C13" s="371">
        <v>8086.5699999999988</v>
      </c>
      <c r="D13" s="375">
        <v>27799.94</v>
      </c>
      <c r="E13" s="19">
        <v>19591.650000000001</v>
      </c>
      <c r="F13" s="369">
        <v>10145.68</v>
      </c>
      <c r="G13" s="377">
        <v>29737.33</v>
      </c>
      <c r="H13" s="345">
        <f t="shared" si="0"/>
        <v>6.2048667993103983E-2</v>
      </c>
      <c r="I13" s="323">
        <f t="shared" si="1"/>
        <v>4.6690181786142523E-2</v>
      </c>
      <c r="J13" s="399">
        <f t="shared" si="2"/>
        <v>5.6630030081610931E-2</v>
      </c>
      <c r="K13" s="323">
        <f t="shared" si="3"/>
        <v>6.6776558650563186E-2</v>
      </c>
      <c r="L13" s="323">
        <f t="shared" si="4"/>
        <v>6.2804845398700473E-2</v>
      </c>
      <c r="M13" s="399">
        <f t="shared" si="5"/>
        <v>6.5366239434073645E-2</v>
      </c>
      <c r="N13" s="394">
        <f t="shared" si="6"/>
        <v>-6.174489699122856E-3</v>
      </c>
      <c r="O13" s="395">
        <f t="shared" si="6"/>
        <v>0.25463329940877305</v>
      </c>
      <c r="P13" s="386">
        <f t="shared" si="6"/>
        <v>6.9690438180801936E-2</v>
      </c>
      <c r="R13" s="401">
        <v>4166.598</v>
      </c>
      <c r="S13" s="369">
        <v>2508.0419999999995</v>
      </c>
      <c r="T13" s="374">
        <v>6674.6399999999994</v>
      </c>
      <c r="U13" s="19">
        <v>3983.8610000000003</v>
      </c>
      <c r="V13" s="119">
        <v>2911.6489999999999</v>
      </c>
      <c r="W13" s="375">
        <v>6895.51</v>
      </c>
      <c r="X13" s="345">
        <f t="shared" si="10"/>
        <v>4.7798331462762599E-2</v>
      </c>
      <c r="Y13" s="323">
        <f t="shared" si="11"/>
        <v>3.3168847874235137E-2</v>
      </c>
      <c r="Z13" s="399">
        <f t="shared" si="12"/>
        <v>4.1002858320591182E-2</v>
      </c>
      <c r="AA13" s="323">
        <f t="shared" si="13"/>
        <v>4.8498961381147648E-2</v>
      </c>
      <c r="AB13" s="323">
        <f t="shared" si="14"/>
        <v>4.2396262971223855E-2</v>
      </c>
      <c r="AC13" s="399">
        <f t="shared" si="15"/>
        <v>4.5720056292443439E-2</v>
      </c>
      <c r="AE13" s="394">
        <f t="shared" si="7"/>
        <v>-4.3857602773293612E-2</v>
      </c>
      <c r="AF13" s="395">
        <f t="shared" si="7"/>
        <v>0.16092513602244321</v>
      </c>
      <c r="AG13" s="386">
        <f t="shared" si="7"/>
        <v>3.3090923255786206E-2</v>
      </c>
      <c r="AI13" s="27">
        <f t="shared" si="8"/>
        <v>2.1135899138503462</v>
      </c>
      <c r="AJ13" s="28">
        <f t="shared" si="8"/>
        <v>3.101490495970479</v>
      </c>
      <c r="AK13" s="402">
        <f t="shared" si="8"/>
        <v>2.400954822204652</v>
      </c>
      <c r="AL13" s="28">
        <f t="shared" si="8"/>
        <v>2.0334484333887142</v>
      </c>
      <c r="AM13" s="28">
        <f t="shared" si="8"/>
        <v>2.8698411540675437</v>
      </c>
      <c r="AN13" s="402">
        <f t="shared" si="8"/>
        <v>2.3188060259613086</v>
      </c>
      <c r="AO13" s="384">
        <f t="shared" si="9"/>
        <v>-3.7917232636504011E-2</v>
      </c>
      <c r="AP13" s="385">
        <f t="shared" si="9"/>
        <v>-7.468968297787755E-2</v>
      </c>
      <c r="AQ13" s="386">
        <f t="shared" si="9"/>
        <v>-3.4215052896293605E-2</v>
      </c>
    </row>
    <row r="14" spans="1:43" ht="20.100000000000001" customHeight="1">
      <c r="A14" s="8" t="s">
        <v>175</v>
      </c>
      <c r="B14" s="19">
        <v>5041.1500000000005</v>
      </c>
      <c r="C14" s="371">
        <v>9970.07</v>
      </c>
      <c r="D14" s="375">
        <v>15011.220000000001</v>
      </c>
      <c r="E14" s="19">
        <v>5070.4299999999994</v>
      </c>
      <c r="F14" s="369">
        <v>8205.84</v>
      </c>
      <c r="G14" s="377">
        <v>13276.27</v>
      </c>
      <c r="H14" s="345">
        <f t="shared" si="0"/>
        <v>1.5867233387971524E-2</v>
      </c>
      <c r="I14" s="323">
        <f t="shared" si="1"/>
        <v>5.7565121024187767E-2</v>
      </c>
      <c r="J14" s="399">
        <f t="shared" si="2"/>
        <v>3.0578693341125188E-2</v>
      </c>
      <c r="K14" s="323">
        <f t="shared" si="3"/>
        <v>1.7282151645143469E-2</v>
      </c>
      <c r="L14" s="323">
        <f t="shared" si="4"/>
        <v>5.0796645721772449E-2</v>
      </c>
      <c r="M14" s="399">
        <f t="shared" si="5"/>
        <v>2.9182843369307498E-2</v>
      </c>
      <c r="N14" s="394">
        <f t="shared" si="6"/>
        <v>5.8081985261297193E-3</v>
      </c>
      <c r="O14" s="395">
        <f t="shared" si="6"/>
        <v>-0.17695261918923333</v>
      </c>
      <c r="P14" s="386">
        <f t="shared" si="6"/>
        <v>-0.11557688182572773</v>
      </c>
      <c r="R14" s="401">
        <v>1887.3110000000001</v>
      </c>
      <c r="S14" s="369">
        <v>5668.2990000000009</v>
      </c>
      <c r="T14" s="374">
        <v>7555.6100000000006</v>
      </c>
      <c r="U14" s="19">
        <v>1938.0790000000004</v>
      </c>
      <c r="V14" s="119">
        <v>4359.4629999999988</v>
      </c>
      <c r="W14" s="375">
        <v>6297.5419999999995</v>
      </c>
      <c r="X14" s="345">
        <f t="shared" si="10"/>
        <v>2.1650832826041282E-2</v>
      </c>
      <c r="Y14" s="323">
        <f t="shared" si="11"/>
        <v>7.4963237153396645E-2</v>
      </c>
      <c r="Z14" s="399">
        <f t="shared" si="12"/>
        <v>4.6414728937537002E-2</v>
      </c>
      <c r="AA14" s="323">
        <f t="shared" si="13"/>
        <v>2.3593900132211756E-2</v>
      </c>
      <c r="AB14" s="323">
        <f t="shared" si="14"/>
        <v>6.3477754276466847E-2</v>
      </c>
      <c r="AC14" s="399">
        <f t="shared" si="15"/>
        <v>4.1755283473452552E-2</v>
      </c>
      <c r="AE14" s="394">
        <f t="shared" si="7"/>
        <v>2.6899647169968413E-2</v>
      </c>
      <c r="AF14" s="395">
        <f t="shared" si="7"/>
        <v>-0.23090454473202662</v>
      </c>
      <c r="AG14" s="386">
        <f t="shared" si="7"/>
        <v>-0.1665078001643813</v>
      </c>
      <c r="AI14" s="27">
        <f t="shared" si="8"/>
        <v>3.7438104400781569</v>
      </c>
      <c r="AJ14" s="28">
        <f t="shared" si="8"/>
        <v>5.6853151482386801</v>
      </c>
      <c r="AK14" s="402">
        <f t="shared" si="8"/>
        <v>5.0333084186361932</v>
      </c>
      <c r="AL14" s="28">
        <f t="shared" si="8"/>
        <v>3.8223168449224243</v>
      </c>
      <c r="AM14" s="28">
        <f t="shared" si="8"/>
        <v>5.3126346601932264</v>
      </c>
      <c r="AN14" s="402">
        <f t="shared" si="8"/>
        <v>4.7434573114285863</v>
      </c>
      <c r="AO14" s="384">
        <f t="shared" si="9"/>
        <v>2.0969652737714062E-2</v>
      </c>
      <c r="AP14" s="385">
        <f t="shared" si="9"/>
        <v>-6.5551421219087691E-2</v>
      </c>
      <c r="AQ14" s="386">
        <f t="shared" si="9"/>
        <v>-5.7586597740446804E-2</v>
      </c>
    </row>
    <row r="15" spans="1:43" ht="20.100000000000001" customHeight="1">
      <c r="A15" s="8" t="s">
        <v>177</v>
      </c>
      <c r="B15" s="19">
        <v>6185.71</v>
      </c>
      <c r="C15" s="371">
        <v>1686.48</v>
      </c>
      <c r="D15" s="375">
        <v>7872.1900000000005</v>
      </c>
      <c r="E15" s="19">
        <v>16239.060000000001</v>
      </c>
      <c r="F15" s="369">
        <v>2704.7</v>
      </c>
      <c r="G15" s="377">
        <v>18943.760000000002</v>
      </c>
      <c r="H15" s="345">
        <f t="shared" si="0"/>
        <v>1.9469784521450328E-2</v>
      </c>
      <c r="I15" s="323">
        <f t="shared" si="1"/>
        <v>9.7373865283666202E-3</v>
      </c>
      <c r="J15" s="399">
        <f t="shared" si="2"/>
        <v>1.6036090599769525E-2</v>
      </c>
      <c r="K15" s="323">
        <f t="shared" si="3"/>
        <v>5.5349526074629479E-2</v>
      </c>
      <c r="L15" s="323">
        <f t="shared" si="4"/>
        <v>1.6742915738507932E-2</v>
      </c>
      <c r="M15" s="399">
        <f t="shared" si="5"/>
        <v>4.1640670226332596E-2</v>
      </c>
      <c r="N15" s="394">
        <f t="shared" si="6"/>
        <v>1.6252540128780693</v>
      </c>
      <c r="O15" s="395">
        <f t="shared" si="6"/>
        <v>0.6037545657226886</v>
      </c>
      <c r="P15" s="386">
        <f t="shared" si="6"/>
        <v>1.4064154955609558</v>
      </c>
      <c r="R15" s="401">
        <v>1956.2250000000001</v>
      </c>
      <c r="S15" s="369">
        <v>862.81</v>
      </c>
      <c r="T15" s="374">
        <v>2819.0349999999999</v>
      </c>
      <c r="U15" s="19">
        <v>4802.072000000001</v>
      </c>
      <c r="V15" s="119">
        <v>665.447</v>
      </c>
      <c r="W15" s="375">
        <v>5467.5190000000011</v>
      </c>
      <c r="X15" s="345">
        <f t="shared" si="10"/>
        <v>2.2441399666044762E-2</v>
      </c>
      <c r="Y15" s="323">
        <f t="shared" si="11"/>
        <v>1.1410659643805336E-2</v>
      </c>
      <c r="Z15" s="399">
        <f t="shared" si="12"/>
        <v>1.7317562101594658E-2</v>
      </c>
      <c r="AA15" s="323">
        <f t="shared" si="13"/>
        <v>5.8459746581893915E-2</v>
      </c>
      <c r="AB15" s="323">
        <f t="shared" si="14"/>
        <v>9.6895147751023571E-3</v>
      </c>
      <c r="AC15" s="399">
        <f t="shared" si="15"/>
        <v>3.6251890934826302E-2</v>
      </c>
      <c r="AE15" s="394">
        <f t="shared" si="7"/>
        <v>1.4547646615292211</v>
      </c>
      <c r="AF15" s="395">
        <f t="shared" si="7"/>
        <v>-0.22874445126968854</v>
      </c>
      <c r="AG15" s="386">
        <f t="shared" si="7"/>
        <v>0.93950021904658909</v>
      </c>
      <c r="AI15" s="27">
        <f t="shared" si="8"/>
        <v>3.1624906437579519</v>
      </c>
      <c r="AJ15" s="28">
        <f t="shared" si="8"/>
        <v>5.1160405104122191</v>
      </c>
      <c r="AK15" s="402">
        <f t="shared" si="8"/>
        <v>3.5810047775777765</v>
      </c>
      <c r="AL15" s="28">
        <f t="shared" si="8"/>
        <v>2.9571120495890773</v>
      </c>
      <c r="AM15" s="28">
        <f t="shared" si="8"/>
        <v>2.4603357119088995</v>
      </c>
      <c r="AN15" s="402">
        <f t="shared" si="8"/>
        <v>2.8861846856167945</v>
      </c>
      <c r="AO15" s="384">
        <f t="shared" si="9"/>
        <v>-6.4942040089271388E-2</v>
      </c>
      <c r="AP15" s="385">
        <f t="shared" si="9"/>
        <v>-0.51909377830343628</v>
      </c>
      <c r="AQ15" s="386">
        <f t="shared" si="9"/>
        <v>-0.1940293674868997</v>
      </c>
    </row>
    <row r="16" spans="1:43" ht="20.100000000000001" customHeight="1">
      <c r="A16" s="8" t="s">
        <v>165</v>
      </c>
      <c r="B16" s="19">
        <v>15387.66</v>
      </c>
      <c r="C16" s="371">
        <v>6946.78</v>
      </c>
      <c r="D16" s="375">
        <v>22334.44</v>
      </c>
      <c r="E16" s="19">
        <v>12603.219999999998</v>
      </c>
      <c r="F16" s="369">
        <v>5267.27</v>
      </c>
      <c r="G16" s="377">
        <v>17870.489999999998</v>
      </c>
      <c r="H16" s="345">
        <f t="shared" si="0"/>
        <v>4.8433312342373046E-2</v>
      </c>
      <c r="I16" s="323">
        <f t="shared" si="1"/>
        <v>4.0109270188514935E-2</v>
      </c>
      <c r="J16" s="399">
        <f t="shared" si="2"/>
        <v>4.5496501397338789E-2</v>
      </c>
      <c r="K16" s="323">
        <f t="shared" si="3"/>
        <v>4.2957058722259266E-2</v>
      </c>
      <c r="L16" s="323">
        <f t="shared" si="4"/>
        <v>3.2606003542711093E-2</v>
      </c>
      <c r="M16" s="399">
        <f t="shared" si="5"/>
        <v>3.9281493266013413E-2</v>
      </c>
      <c r="N16" s="394">
        <f t="shared" si="6"/>
        <v>-0.18095278944296939</v>
      </c>
      <c r="O16" s="395">
        <f t="shared" si="6"/>
        <v>-0.24176812854300833</v>
      </c>
      <c r="P16" s="386">
        <f t="shared" si="6"/>
        <v>-0.19986845427957903</v>
      </c>
      <c r="R16" s="401">
        <v>4018.2970000000005</v>
      </c>
      <c r="S16" s="369">
        <v>2336.145</v>
      </c>
      <c r="T16" s="374">
        <v>6354.4420000000009</v>
      </c>
      <c r="U16" s="19">
        <v>3338.6289999999995</v>
      </c>
      <c r="V16" s="119">
        <v>1889.2270000000001</v>
      </c>
      <c r="W16" s="375">
        <v>5227.8559999999998</v>
      </c>
      <c r="X16" s="345">
        <f t="shared" si="10"/>
        <v>4.6097053740683548E-2</v>
      </c>
      <c r="Y16" s="323">
        <f t="shared" si="11"/>
        <v>3.0895510568465383E-2</v>
      </c>
      <c r="Z16" s="399">
        <f t="shared" si="12"/>
        <v>3.9035855871240116E-2</v>
      </c>
      <c r="AA16" s="323">
        <f t="shared" si="13"/>
        <v>4.0643998105601459E-2</v>
      </c>
      <c r="AB16" s="323">
        <f t="shared" si="14"/>
        <v>2.7508866866966568E-2</v>
      </c>
      <c r="AC16" s="399">
        <f t="shared" si="15"/>
        <v>3.466282705830144E-2</v>
      </c>
      <c r="AE16" s="394">
        <f t="shared" si="7"/>
        <v>-0.16914329627700514</v>
      </c>
      <c r="AF16" s="395">
        <f t="shared" si="7"/>
        <v>-0.19130576227074941</v>
      </c>
      <c r="AG16" s="386">
        <f t="shared" si="7"/>
        <v>-0.17729109810113949</v>
      </c>
      <c r="AI16" s="27">
        <f t="shared" si="8"/>
        <v>2.6113762586384159</v>
      </c>
      <c r="AJ16" s="28">
        <f t="shared" si="8"/>
        <v>3.3629177834910564</v>
      </c>
      <c r="AK16" s="402">
        <f t="shared" si="8"/>
        <v>2.8451315546752016</v>
      </c>
      <c r="AL16" s="28">
        <f t="shared" si="8"/>
        <v>2.6490285815847066</v>
      </c>
      <c r="AM16" s="28">
        <f t="shared" si="8"/>
        <v>3.5867289886411746</v>
      </c>
      <c r="AN16" s="402">
        <f t="shared" si="8"/>
        <v>2.9254127894646427</v>
      </c>
      <c r="AO16" s="384">
        <f t="shared" si="9"/>
        <v>1.4418574428612873E-2</v>
      </c>
      <c r="AP16" s="385">
        <f t="shared" si="9"/>
        <v>6.6552684174686849E-2</v>
      </c>
      <c r="AQ16" s="386">
        <f t="shared" si="9"/>
        <v>2.8217055431943253E-2</v>
      </c>
    </row>
    <row r="17" spans="1:43" ht="20.100000000000001" customHeight="1">
      <c r="A17" s="8" t="s">
        <v>178</v>
      </c>
      <c r="B17" s="19">
        <v>17397.77</v>
      </c>
      <c r="C17" s="371">
        <v>9659.5099999999984</v>
      </c>
      <c r="D17" s="375">
        <v>27057.279999999999</v>
      </c>
      <c r="E17" s="19">
        <v>5262.7199999999993</v>
      </c>
      <c r="F17" s="369">
        <v>7629.3099999999995</v>
      </c>
      <c r="G17" s="377">
        <v>12892.029999999999</v>
      </c>
      <c r="H17" s="345">
        <f t="shared" si="0"/>
        <v>5.4760218803298712E-2</v>
      </c>
      <c r="I17" s="323">
        <f t="shared" si="1"/>
        <v>5.5772011849901944E-2</v>
      </c>
      <c r="J17" s="399">
        <f t="shared" si="2"/>
        <v>5.5117190192733145E-2</v>
      </c>
      <c r="K17" s="323">
        <f t="shared" si="3"/>
        <v>1.7937556598933313E-2</v>
      </c>
      <c r="L17" s="323">
        <f t="shared" si="4"/>
        <v>4.7227749648003831E-2</v>
      </c>
      <c r="M17" s="399">
        <f t="shared" si="5"/>
        <v>2.8338237487066268E-2</v>
      </c>
      <c r="N17" s="394">
        <f t="shared" si="6"/>
        <v>-0.69750605968466073</v>
      </c>
      <c r="O17" s="395">
        <f t="shared" si="6"/>
        <v>-0.21017629258626983</v>
      </c>
      <c r="P17" s="386">
        <f t="shared" si="6"/>
        <v>-0.52352823343662036</v>
      </c>
      <c r="R17" s="401">
        <v>4181.9619999999995</v>
      </c>
      <c r="S17" s="369">
        <v>3053.5530000000003</v>
      </c>
      <c r="T17" s="374">
        <v>7235.5149999999994</v>
      </c>
      <c r="U17" s="19">
        <v>1301.4059999999999</v>
      </c>
      <c r="V17" s="119">
        <v>2582.3130000000006</v>
      </c>
      <c r="W17" s="375">
        <v>3883.7190000000005</v>
      </c>
      <c r="X17" s="345">
        <f t="shared" si="10"/>
        <v>4.7974584022907316E-2</v>
      </c>
      <c r="Y17" s="323">
        <f t="shared" si="11"/>
        <v>4.0383229201470451E-2</v>
      </c>
      <c r="Z17" s="399">
        <f t="shared" si="12"/>
        <v>4.4448359225593037E-2</v>
      </c>
      <c r="AA17" s="323">
        <f t="shared" si="13"/>
        <v>1.5843132914324529E-2</v>
      </c>
      <c r="AB17" s="323">
        <f t="shared" si="14"/>
        <v>3.7600830670870708E-2</v>
      </c>
      <c r="AC17" s="399">
        <f t="shared" si="15"/>
        <v>2.5750648074476312E-2</v>
      </c>
      <c r="AE17" s="394">
        <f t="shared" si="7"/>
        <v>-0.68880491979601921</v>
      </c>
      <c r="AF17" s="395">
        <f t="shared" si="7"/>
        <v>-0.15432514189208432</v>
      </c>
      <c r="AG17" s="386">
        <f t="shared" si="7"/>
        <v>-0.46324221565431062</v>
      </c>
      <c r="AI17" s="27">
        <f t="shared" si="8"/>
        <v>2.403734501605665</v>
      </c>
      <c r="AJ17" s="28">
        <f t="shared" si="8"/>
        <v>3.1611883004417418</v>
      </c>
      <c r="AK17" s="402">
        <f t="shared" si="8"/>
        <v>2.6741472165716584</v>
      </c>
      <c r="AL17" s="28">
        <f t="shared" si="8"/>
        <v>2.4728771433783292</v>
      </c>
      <c r="AM17" s="28">
        <f t="shared" si="8"/>
        <v>3.3847267970497996</v>
      </c>
      <c r="AN17" s="402">
        <f t="shared" si="8"/>
        <v>3.0124960925471016</v>
      </c>
      <c r="AO17" s="384">
        <f t="shared" si="9"/>
        <v>2.8764675019840057E-2</v>
      </c>
      <c r="AP17" s="385">
        <f t="shared" si="9"/>
        <v>7.0713439176280868E-2</v>
      </c>
      <c r="AQ17" s="386">
        <f t="shared" si="9"/>
        <v>0.12652589725752539</v>
      </c>
    </row>
    <row r="18" spans="1:43" ht="20.100000000000001" customHeight="1">
      <c r="A18" s="8" t="s">
        <v>169</v>
      </c>
      <c r="B18" s="19">
        <v>2650.6499999999996</v>
      </c>
      <c r="C18" s="371">
        <v>6637.2500000000018</v>
      </c>
      <c r="D18" s="375">
        <v>9287.9000000000015</v>
      </c>
      <c r="E18" s="19">
        <v>1282.51</v>
      </c>
      <c r="F18" s="369">
        <v>5670.5999999999995</v>
      </c>
      <c r="G18" s="377">
        <v>6953.11</v>
      </c>
      <c r="H18" s="345">
        <f t="shared" si="0"/>
        <v>8.3430332721356644E-3</v>
      </c>
      <c r="I18" s="323">
        <f t="shared" si="1"/>
        <v>3.8322108021086147E-2</v>
      </c>
      <c r="J18" s="399">
        <f t="shared" si="2"/>
        <v>1.8919970920620487E-2</v>
      </c>
      <c r="K18" s="323">
        <f t="shared" si="3"/>
        <v>4.3713318804150638E-3</v>
      </c>
      <c r="L18" s="323">
        <f t="shared" si="4"/>
        <v>3.5102738931039705E-2</v>
      </c>
      <c r="M18" s="399">
        <f t="shared" si="5"/>
        <v>1.5283774739408406E-2</v>
      </c>
      <c r="N18" s="394">
        <f t="shared" si="6"/>
        <v>-0.51615264180484022</v>
      </c>
      <c r="O18" s="395">
        <f t="shared" si="6"/>
        <v>-0.14564013710497603</v>
      </c>
      <c r="P18" s="386">
        <f t="shared" si="6"/>
        <v>-0.25137975215064778</v>
      </c>
      <c r="R18" s="401">
        <v>930.61800000000017</v>
      </c>
      <c r="S18" s="369">
        <v>4294.1060000000007</v>
      </c>
      <c r="T18" s="374">
        <v>5224.7240000000011</v>
      </c>
      <c r="U18" s="19">
        <v>517.81600000000003</v>
      </c>
      <c r="V18" s="119">
        <v>3065.2490000000007</v>
      </c>
      <c r="W18" s="375">
        <v>3583.0650000000005</v>
      </c>
      <c r="X18" s="345">
        <f t="shared" si="10"/>
        <v>1.0675852969068101E-2</v>
      </c>
      <c r="Y18" s="323">
        <f t="shared" si="11"/>
        <v>5.6789538879269325E-2</v>
      </c>
      <c r="Z18" s="399">
        <f t="shared" si="12"/>
        <v>3.2095905986868581E-2</v>
      </c>
      <c r="AA18" s="323">
        <f t="shared" si="13"/>
        <v>6.3038188798606046E-3</v>
      </c>
      <c r="AB18" s="323">
        <f t="shared" si="14"/>
        <v>4.4632818954579004E-2</v>
      </c>
      <c r="AC18" s="399">
        <f t="shared" si="15"/>
        <v>2.3757188880805604E-2</v>
      </c>
      <c r="AE18" s="394">
        <f t="shared" si="7"/>
        <v>-0.44357835330930634</v>
      </c>
      <c r="AF18" s="395">
        <f t="shared" si="7"/>
        <v>-0.28617295427732797</v>
      </c>
      <c r="AG18" s="386">
        <f t="shared" si="7"/>
        <v>-0.31420970753670435</v>
      </c>
      <c r="AI18" s="27">
        <f t="shared" si="8"/>
        <v>3.5109048723897924</v>
      </c>
      <c r="AJ18" s="28">
        <f t="shared" si="8"/>
        <v>6.4697065802855089</v>
      </c>
      <c r="AK18" s="402">
        <f t="shared" si="8"/>
        <v>5.6253017366681384</v>
      </c>
      <c r="AL18" s="28">
        <f t="shared" si="8"/>
        <v>4.0375201752812844</v>
      </c>
      <c r="AM18" s="28">
        <f t="shared" si="8"/>
        <v>5.4055108806828223</v>
      </c>
      <c r="AN18" s="402">
        <f t="shared" si="8"/>
        <v>5.1531832518110612</v>
      </c>
      <c r="AO18" s="384">
        <f t="shared" si="9"/>
        <v>0.14999418156637123</v>
      </c>
      <c r="AP18" s="385">
        <f t="shared" si="9"/>
        <v>-0.16448902069925458</v>
      </c>
      <c r="AQ18" s="386">
        <f t="shared" si="9"/>
        <v>-8.3927673031227043E-2</v>
      </c>
    </row>
    <row r="19" spans="1:43" ht="20.100000000000001" customHeight="1">
      <c r="A19" s="8" t="s">
        <v>181</v>
      </c>
      <c r="B19" s="19">
        <v>3386.6900000000005</v>
      </c>
      <c r="C19" s="371">
        <v>3326.3400000000006</v>
      </c>
      <c r="D19" s="375">
        <v>6713.0300000000007</v>
      </c>
      <c r="E19" s="19">
        <v>4064.52</v>
      </c>
      <c r="F19" s="369">
        <v>3325.2799999999997</v>
      </c>
      <c r="G19" s="377">
        <v>7389.7999999999993</v>
      </c>
      <c r="H19" s="345">
        <f t="shared" si="0"/>
        <v>1.0659750382890666E-2</v>
      </c>
      <c r="I19" s="323">
        <f t="shared" si="1"/>
        <v>1.9205598824040028E-2</v>
      </c>
      <c r="J19" s="399">
        <f t="shared" si="2"/>
        <v>1.3674816954236472E-2</v>
      </c>
      <c r="K19" s="323">
        <f t="shared" si="3"/>
        <v>1.3853588552591899E-2</v>
      </c>
      <c r="L19" s="323">
        <f t="shared" si="4"/>
        <v>2.0584494711777888E-2</v>
      </c>
      <c r="M19" s="399">
        <f t="shared" si="5"/>
        <v>1.6243672050245177E-2</v>
      </c>
      <c r="N19" s="394">
        <f t="shared" si="6"/>
        <v>0.2001452745896434</v>
      </c>
      <c r="O19" s="395">
        <f t="shared" si="6"/>
        <v>-3.186685666530946E-4</v>
      </c>
      <c r="P19" s="386">
        <f t="shared" si="6"/>
        <v>0.10081438635012782</v>
      </c>
      <c r="R19" s="401">
        <v>1876.6409999999998</v>
      </c>
      <c r="S19" s="369">
        <v>1481.3249999999994</v>
      </c>
      <c r="T19" s="374">
        <v>3357.9659999999994</v>
      </c>
      <c r="U19" s="19">
        <v>2152.3589999999999</v>
      </c>
      <c r="V19" s="119">
        <v>1330.7679999999998</v>
      </c>
      <c r="W19" s="375">
        <v>3483.1269999999995</v>
      </c>
      <c r="X19" s="345">
        <f t="shared" si="10"/>
        <v>2.1528428841613774E-2</v>
      </c>
      <c r="Y19" s="323">
        <f t="shared" si="11"/>
        <v>1.959051865052553E-2</v>
      </c>
      <c r="Z19" s="399">
        <f t="shared" si="12"/>
        <v>2.0628259223473066E-2</v>
      </c>
      <c r="AA19" s="323">
        <f t="shared" si="13"/>
        <v>2.6202514600626264E-2</v>
      </c>
      <c r="AB19" s="323">
        <f t="shared" si="14"/>
        <v>1.9377194875374617E-2</v>
      </c>
      <c r="AC19" s="399">
        <f t="shared" si="15"/>
        <v>2.3094558997627385E-2</v>
      </c>
      <c r="AE19" s="394">
        <f t="shared" si="7"/>
        <v>0.14692101472791019</v>
      </c>
      <c r="AF19" s="395">
        <f t="shared" si="7"/>
        <v>-0.10163671037753337</v>
      </c>
      <c r="AG19" s="386">
        <f t="shared" si="7"/>
        <v>3.7272861011695795E-2</v>
      </c>
      <c r="AI19" s="27">
        <f t="shared" si="8"/>
        <v>5.5412246175469253</v>
      </c>
      <c r="AJ19" s="28">
        <f t="shared" si="8"/>
        <v>4.4533180612925891</v>
      </c>
      <c r="AK19" s="402">
        <f t="shared" si="8"/>
        <v>5.0021614680703044</v>
      </c>
      <c r="AL19" s="28">
        <f t="shared" si="8"/>
        <v>5.2954813852558233</v>
      </c>
      <c r="AM19" s="28">
        <f t="shared" si="8"/>
        <v>4.0019727662031466</v>
      </c>
      <c r="AN19" s="402">
        <f t="shared" si="8"/>
        <v>4.7134252618474113</v>
      </c>
      <c r="AO19" s="384">
        <f>(AL19-AI19)/AI19</f>
        <v>-4.4348180998281091E-2</v>
      </c>
      <c r="AP19" s="385">
        <f>(AM19-AJ19)/AJ19</f>
        <v>-0.10135033897813223</v>
      </c>
      <c r="AQ19" s="386">
        <f>(AN19-AK19)/AK19</f>
        <v>-5.7722288267971392E-2</v>
      </c>
    </row>
    <row r="20" spans="1:43" ht="20.100000000000001" customHeight="1">
      <c r="A20" s="8" t="s">
        <v>170</v>
      </c>
      <c r="B20" s="19">
        <v>5138.8300000000008</v>
      </c>
      <c r="C20" s="371">
        <v>3325.5499999999997</v>
      </c>
      <c r="D20" s="375">
        <v>8464.380000000001</v>
      </c>
      <c r="E20" s="19">
        <v>4701.0700000000015</v>
      </c>
      <c r="F20" s="369">
        <v>3124.6100000000006</v>
      </c>
      <c r="G20" s="377">
        <v>7825.6800000000021</v>
      </c>
      <c r="H20" s="345">
        <f t="shared" si="0"/>
        <v>1.61746853299564E-2</v>
      </c>
      <c r="I20" s="323">
        <f t="shared" si="1"/>
        <v>1.9201037527518623E-2</v>
      </c>
      <c r="J20" s="399">
        <f t="shared" si="2"/>
        <v>1.7242414696657115E-2</v>
      </c>
      <c r="K20" s="323">
        <f t="shared" si="3"/>
        <v>1.602321787983162E-2</v>
      </c>
      <c r="L20" s="323">
        <f t="shared" si="4"/>
        <v>1.9342286370281098E-2</v>
      </c>
      <c r="M20" s="399">
        <f t="shared" si="5"/>
        <v>1.7201788883347682E-2</v>
      </c>
      <c r="N20" s="394">
        <f t="shared" si="6"/>
        <v>-8.5186705923332592E-2</v>
      </c>
      <c r="O20" s="395">
        <f t="shared" si="6"/>
        <v>-6.0423087910270228E-2</v>
      </c>
      <c r="P20" s="386">
        <f t="shared" si="6"/>
        <v>-7.5457387310115906E-2</v>
      </c>
      <c r="R20" s="401">
        <v>1492.5140000000001</v>
      </c>
      <c r="S20" s="369">
        <v>1323.64</v>
      </c>
      <c r="T20" s="374">
        <v>2816.1540000000005</v>
      </c>
      <c r="U20" s="19">
        <v>1375.4440000000002</v>
      </c>
      <c r="V20" s="119">
        <v>1096.2190000000001</v>
      </c>
      <c r="W20" s="375">
        <v>2471.6630000000005</v>
      </c>
      <c r="X20" s="345">
        <f t="shared" si="10"/>
        <v>1.7121805099703322E-2</v>
      </c>
      <c r="Y20" s="323">
        <f t="shared" si="11"/>
        <v>1.7505135001827165E-2</v>
      </c>
      <c r="Z20" s="399">
        <f t="shared" si="12"/>
        <v>1.729986388344033E-2</v>
      </c>
      <c r="AA20" s="323">
        <f t="shared" si="13"/>
        <v>1.6744461073800326E-2</v>
      </c>
      <c r="AB20" s="323">
        <f t="shared" si="14"/>
        <v>1.5961947679150903E-2</v>
      </c>
      <c r="AC20" s="399">
        <f t="shared" si="15"/>
        <v>1.6388138295202189E-2</v>
      </c>
      <c r="AE20" s="394">
        <f t="shared" si="7"/>
        <v>-7.8438125203515632E-2</v>
      </c>
      <c r="AF20" s="395">
        <f t="shared" si="7"/>
        <v>-0.171814843915264</v>
      </c>
      <c r="AG20" s="386">
        <f t="shared" si="7"/>
        <v>-0.12232676195975076</v>
      </c>
      <c r="AI20" s="27">
        <f t="shared" si="8"/>
        <v>2.9043848502480136</v>
      </c>
      <c r="AJ20" s="28">
        <f t="shared" si="8"/>
        <v>3.9802137992211821</v>
      </c>
      <c r="AK20" s="402">
        <f t="shared" si="8"/>
        <v>3.327064711177901</v>
      </c>
      <c r="AL20" s="28">
        <f t="shared" si="8"/>
        <v>2.9258105069696896</v>
      </c>
      <c r="AM20" s="28">
        <f t="shared" si="8"/>
        <v>3.508338640662354</v>
      </c>
      <c r="AN20" s="402">
        <f t="shared" si="8"/>
        <v>3.158400292370759</v>
      </c>
      <c r="AO20" s="384">
        <f t="shared" ref="AO20:AQ33" si="16">(AL20-AI20)/AI20</f>
        <v>7.3770033333724208E-3</v>
      </c>
      <c r="AP20" s="385">
        <f t="shared" si="16"/>
        <v>-0.11855522903095332</v>
      </c>
      <c r="AQ20" s="386">
        <f t="shared" si="16"/>
        <v>-5.0694661345324028E-2</v>
      </c>
    </row>
    <row r="21" spans="1:43" ht="20.100000000000001" customHeight="1">
      <c r="A21" s="8" t="s">
        <v>174</v>
      </c>
      <c r="B21" s="19">
        <v>3050.1900000000005</v>
      </c>
      <c r="C21" s="371">
        <v>4467.1099999999997</v>
      </c>
      <c r="D21" s="375">
        <v>7517.3</v>
      </c>
      <c r="E21" s="19">
        <v>5910.8499999999995</v>
      </c>
      <c r="F21" s="369">
        <v>3187.4100000000003</v>
      </c>
      <c r="G21" s="377">
        <v>9098.26</v>
      </c>
      <c r="H21" s="345">
        <f t="shared" si="0"/>
        <v>9.6006023640750355E-3</v>
      </c>
      <c r="I21" s="323">
        <f t="shared" si="1"/>
        <v>2.5792168738871381E-2</v>
      </c>
      <c r="J21" s="399">
        <f t="shared" si="2"/>
        <v>1.5313159853312414E-2</v>
      </c>
      <c r="K21" s="323">
        <f t="shared" si="3"/>
        <v>2.014665542206406E-2</v>
      </c>
      <c r="L21" s="323">
        <f t="shared" si="4"/>
        <v>1.9731037473315925E-2</v>
      </c>
      <c r="M21" s="399">
        <f t="shared" si="5"/>
        <v>1.9999073272329925E-2</v>
      </c>
      <c r="N21" s="394">
        <f t="shared" si="6"/>
        <v>0.93786288722997535</v>
      </c>
      <c r="O21" s="395">
        <f t="shared" si="6"/>
        <v>-0.28647156662808826</v>
      </c>
      <c r="P21" s="386">
        <f t="shared" si="6"/>
        <v>0.21030955263192902</v>
      </c>
      <c r="R21" s="401">
        <v>784.14600000000019</v>
      </c>
      <c r="S21" s="369">
        <v>1504.943</v>
      </c>
      <c r="T21" s="374">
        <v>2289.0889999999999</v>
      </c>
      <c r="U21" s="19">
        <v>1269.81</v>
      </c>
      <c r="V21" s="119">
        <v>1147.944</v>
      </c>
      <c r="W21" s="375">
        <v>2417.7539999999999</v>
      </c>
      <c r="X21" s="345">
        <f t="shared" si="10"/>
        <v>8.9955571483496723E-3</v>
      </c>
      <c r="Y21" s="323">
        <f t="shared" si="11"/>
        <v>1.9902866629185261E-2</v>
      </c>
      <c r="Z21" s="399">
        <f t="shared" si="12"/>
        <v>1.4062060568094122E-2</v>
      </c>
      <c r="AA21" s="323">
        <f t="shared" si="13"/>
        <v>1.5458487670979255E-2</v>
      </c>
      <c r="AB21" s="323">
        <f t="shared" si="14"/>
        <v>1.6715110818728014E-2</v>
      </c>
      <c r="AC21" s="399">
        <f t="shared" si="15"/>
        <v>1.6030699539451073E-2</v>
      </c>
      <c r="AE21" s="394">
        <f t="shared" si="7"/>
        <v>0.61935404886334899</v>
      </c>
      <c r="AF21" s="395">
        <f t="shared" si="7"/>
        <v>-0.23721762219565792</v>
      </c>
      <c r="AG21" s="386">
        <f t="shared" si="7"/>
        <v>5.6207949974858978E-2</v>
      </c>
      <c r="AI21" s="27">
        <f t="shared" si="8"/>
        <v>2.570810342962242</v>
      </c>
      <c r="AJ21" s="28">
        <f t="shared" si="8"/>
        <v>3.3689409931700807</v>
      </c>
      <c r="AK21" s="402">
        <f t="shared" si="8"/>
        <v>3.0450946483444854</v>
      </c>
      <c r="AL21" s="28">
        <f t="shared" si="8"/>
        <v>2.1482697074024886</v>
      </c>
      <c r="AM21" s="28">
        <f t="shared" si="8"/>
        <v>3.6014946304366235</v>
      </c>
      <c r="AN21" s="402">
        <f t="shared" si="8"/>
        <v>2.6573806420128681</v>
      </c>
      <c r="AO21" s="384">
        <f t="shared" si="16"/>
        <v>-0.16436087427315885</v>
      </c>
      <c r="AP21" s="385">
        <f t="shared" si="16"/>
        <v>6.902870597555831E-2</v>
      </c>
      <c r="AQ21" s="386">
        <f t="shared" si="16"/>
        <v>-0.12732412325587458</v>
      </c>
    </row>
    <row r="22" spans="1:43" ht="20.100000000000001" customHeight="1">
      <c r="A22" s="8" t="s">
        <v>182</v>
      </c>
      <c r="B22" s="19">
        <v>1748.38</v>
      </c>
      <c r="C22" s="371">
        <v>4183.66</v>
      </c>
      <c r="D22" s="375">
        <v>5932.04</v>
      </c>
      <c r="E22" s="19">
        <v>2053.0500000000002</v>
      </c>
      <c r="F22" s="369">
        <v>4221.0600000000004</v>
      </c>
      <c r="G22" s="377">
        <v>6274.1100000000006</v>
      </c>
      <c r="H22" s="345">
        <f t="shared" si="0"/>
        <v>5.5031001876281503E-3</v>
      </c>
      <c r="I22" s="323">
        <f t="shared" si="1"/>
        <v>2.4155587094579416E-2</v>
      </c>
      <c r="J22" s="399">
        <f t="shared" si="2"/>
        <v>1.2083896715076339E-2</v>
      </c>
      <c r="K22" s="323">
        <f t="shared" si="3"/>
        <v>6.9976553142557544E-3</v>
      </c>
      <c r="L22" s="323">
        <f t="shared" si="4"/>
        <v>2.6129645397710025E-2</v>
      </c>
      <c r="M22" s="399">
        <f t="shared" si="5"/>
        <v>1.3791250811546155E-2</v>
      </c>
      <c r="N22" s="394">
        <f t="shared" si="6"/>
        <v>0.17425845639963855</v>
      </c>
      <c r="O22" s="395">
        <f t="shared" si="6"/>
        <v>8.9395409760832725E-3</v>
      </c>
      <c r="P22" s="386">
        <f t="shared" si="6"/>
        <v>5.7664816825240661E-2</v>
      </c>
      <c r="R22" s="401">
        <v>616.51300000000003</v>
      </c>
      <c r="S22" s="369">
        <v>1743.2439999999997</v>
      </c>
      <c r="T22" s="374">
        <v>2359.7569999999996</v>
      </c>
      <c r="U22" s="19">
        <v>664.26200000000006</v>
      </c>
      <c r="V22" s="119">
        <v>1649.8940000000002</v>
      </c>
      <c r="W22" s="375">
        <v>2314.1560000000004</v>
      </c>
      <c r="X22" s="345">
        <f t="shared" si="10"/>
        <v>7.0725068089367302E-3</v>
      </c>
      <c r="Y22" s="323">
        <f t="shared" si="11"/>
        <v>2.3054396634375803E-2</v>
      </c>
      <c r="Z22" s="399">
        <f t="shared" si="12"/>
        <v>1.4496179860190703E-2</v>
      </c>
      <c r="AA22" s="323">
        <f t="shared" si="13"/>
        <v>8.0866318089320623E-3</v>
      </c>
      <c r="AB22" s="323">
        <f t="shared" si="14"/>
        <v>2.4023960270844608E-2</v>
      </c>
      <c r="AC22" s="399">
        <f t="shared" si="15"/>
        <v>1.5343802356822882E-2</v>
      </c>
      <c r="AE22" s="394">
        <f t="shared" si="7"/>
        <v>7.7450110541059186E-2</v>
      </c>
      <c r="AF22" s="395">
        <f t="shared" si="7"/>
        <v>-5.3549589156767191E-2</v>
      </c>
      <c r="AG22" s="386">
        <f t="shared" si="7"/>
        <v>-1.9324447390133479E-2</v>
      </c>
      <c r="AI22" s="27">
        <f t="shared" si="8"/>
        <v>3.526195678285041</v>
      </c>
      <c r="AJ22" s="28">
        <f t="shared" si="8"/>
        <v>4.166791756500289</v>
      </c>
      <c r="AK22" s="402">
        <f t="shared" si="8"/>
        <v>3.9779856508047819</v>
      </c>
      <c r="AL22" s="28">
        <f t="shared" si="8"/>
        <v>3.2354886632083972</v>
      </c>
      <c r="AM22" s="28">
        <f t="shared" si="8"/>
        <v>3.9087196107138968</v>
      </c>
      <c r="AN22" s="402">
        <f t="shared" si="8"/>
        <v>3.6884211465849344</v>
      </c>
      <c r="AO22" s="384">
        <f t="shared" si="16"/>
        <v>-8.2442110875148203E-2</v>
      </c>
      <c r="AP22" s="385">
        <f t="shared" si="16"/>
        <v>-6.1935455589733707E-2</v>
      </c>
      <c r="AQ22" s="386">
        <f t="shared" si="16"/>
        <v>-7.2791741760372133E-2</v>
      </c>
    </row>
    <row r="23" spans="1:43" ht="20.100000000000001" customHeight="1">
      <c r="A23" s="8" t="s">
        <v>180</v>
      </c>
      <c r="B23" s="19">
        <v>392.58000000000004</v>
      </c>
      <c r="C23" s="371">
        <v>568.15</v>
      </c>
      <c r="D23" s="375">
        <v>960.73</v>
      </c>
      <c r="E23" s="19">
        <v>329.87000000000006</v>
      </c>
      <c r="F23" s="369">
        <v>520.69000000000005</v>
      </c>
      <c r="G23" s="377">
        <v>850.56000000000017</v>
      </c>
      <c r="H23" s="345">
        <f t="shared" si="0"/>
        <v>1.2356621968102239E-3</v>
      </c>
      <c r="I23" s="323">
        <f t="shared" si="1"/>
        <v>3.2803805299152643E-3</v>
      </c>
      <c r="J23" s="399">
        <f t="shared" si="2"/>
        <v>1.9570606555376047E-3</v>
      </c>
      <c r="K23" s="323">
        <f t="shared" si="3"/>
        <v>1.124335285800904E-3</v>
      </c>
      <c r="L23" s="323">
        <f t="shared" si="4"/>
        <v>3.2232294878854206E-3</v>
      </c>
      <c r="M23" s="399">
        <f t="shared" si="5"/>
        <v>1.869633508221676E-3</v>
      </c>
      <c r="N23" s="394">
        <f t="shared" si="6"/>
        <v>-0.15973814254419474</v>
      </c>
      <c r="O23" s="395">
        <f t="shared" si="6"/>
        <v>-8.353427791956336E-2</v>
      </c>
      <c r="P23" s="386">
        <f t="shared" si="6"/>
        <v>-0.11467321724105611</v>
      </c>
      <c r="R23" s="401">
        <v>618.48900000000003</v>
      </c>
      <c r="S23" s="369">
        <v>1528.8269999999998</v>
      </c>
      <c r="T23" s="374">
        <v>2147.3159999999998</v>
      </c>
      <c r="U23" s="19">
        <v>541.73800000000006</v>
      </c>
      <c r="V23" s="119">
        <v>1401.5320000000002</v>
      </c>
      <c r="W23" s="375">
        <v>1943.2700000000002</v>
      </c>
      <c r="X23" s="345">
        <f t="shared" si="10"/>
        <v>7.0951750632224607E-3</v>
      </c>
      <c r="Y23" s="323">
        <f t="shared" si="11"/>
        <v>2.0218732457041502E-2</v>
      </c>
      <c r="Z23" s="399">
        <f t="shared" si="12"/>
        <v>1.3191137457231935E-2</v>
      </c>
      <c r="AA23" s="323">
        <f t="shared" si="13"/>
        <v>6.5950419306045477E-3</v>
      </c>
      <c r="AB23" s="323">
        <f t="shared" si="14"/>
        <v>2.0407583206143779E-2</v>
      </c>
      <c r="AC23" s="399">
        <f t="shared" si="15"/>
        <v>1.2884676230099958E-2</v>
      </c>
      <c r="AE23" s="394">
        <f t="shared" si="7"/>
        <v>-0.12409436546163306</v>
      </c>
      <c r="AF23" s="395">
        <f t="shared" si="7"/>
        <v>-8.3263181511053663E-2</v>
      </c>
      <c r="AG23" s="386">
        <f t="shared" si="7"/>
        <v>-9.5023741265840525E-2</v>
      </c>
      <c r="AI23" s="27">
        <f t="shared" ref="AI23:AN33" si="17">(R23/B23)*10</f>
        <v>15.754470426409902</v>
      </c>
      <c r="AJ23" s="28">
        <f t="shared" si="17"/>
        <v>26.908862096277389</v>
      </c>
      <c r="AK23" s="402">
        <f t="shared" si="17"/>
        <v>22.35087901907924</v>
      </c>
      <c r="AL23" s="28">
        <f t="shared" si="17"/>
        <v>16.42277260739079</v>
      </c>
      <c r="AM23" s="28">
        <f t="shared" si="17"/>
        <v>26.916821909389466</v>
      </c>
      <c r="AN23" s="402">
        <f t="shared" si="17"/>
        <v>22.846947893152745</v>
      </c>
      <c r="AO23" s="384">
        <f t="shared" si="16"/>
        <v>4.2419844202480066E-2</v>
      </c>
      <c r="AP23" s="385">
        <f t="shared" si="16"/>
        <v>2.9580638094607511E-4</v>
      </c>
      <c r="AQ23" s="386">
        <f t="shared" si="16"/>
        <v>2.2194602442706986E-2</v>
      </c>
    </row>
    <row r="24" spans="1:43" ht="20.100000000000001" customHeight="1">
      <c r="A24" s="8" t="s">
        <v>184</v>
      </c>
      <c r="B24" s="19">
        <v>3969.0499999999997</v>
      </c>
      <c r="C24" s="371">
        <v>832.49</v>
      </c>
      <c r="D24" s="375">
        <v>4801.54</v>
      </c>
      <c r="E24" s="19">
        <v>4242.91</v>
      </c>
      <c r="F24" s="369">
        <v>871.24</v>
      </c>
      <c r="G24" s="377">
        <v>5114.1499999999996</v>
      </c>
      <c r="H24" s="345">
        <f t="shared" si="0"/>
        <v>1.2492753177058481E-2</v>
      </c>
      <c r="I24" s="323">
        <f t="shared" si="1"/>
        <v>4.806624988733888E-3</v>
      </c>
      <c r="J24" s="399">
        <f t="shared" si="2"/>
        <v>9.7810050898691926E-3</v>
      </c>
      <c r="K24" s="323">
        <f t="shared" si="3"/>
        <v>1.4461616477635168E-2</v>
      </c>
      <c r="L24" s="323">
        <f t="shared" si="4"/>
        <v>5.3932406211475038E-3</v>
      </c>
      <c r="M24" s="399">
        <f t="shared" si="5"/>
        <v>1.1241518771247039E-2</v>
      </c>
      <c r="N24" s="394">
        <f t="shared" si="6"/>
        <v>6.8998878824907767E-2</v>
      </c>
      <c r="O24" s="395">
        <f t="shared" si="6"/>
        <v>4.654710567093899E-2</v>
      </c>
      <c r="P24" s="386">
        <f t="shared" si="6"/>
        <v>6.5106195095740046E-2</v>
      </c>
      <c r="R24" s="401">
        <v>1266.6770000000001</v>
      </c>
      <c r="S24" s="369">
        <v>407.95</v>
      </c>
      <c r="T24" s="374">
        <v>1674.6270000000002</v>
      </c>
      <c r="U24" s="19">
        <v>1326.758</v>
      </c>
      <c r="V24" s="119">
        <v>334.33899999999994</v>
      </c>
      <c r="W24" s="375">
        <v>1661.097</v>
      </c>
      <c r="X24" s="345">
        <f t="shared" si="10"/>
        <v>1.4531050776258653E-2</v>
      </c>
      <c r="Y24" s="323">
        <f t="shared" si="11"/>
        <v>5.3951375177505902E-3</v>
      </c>
      <c r="Z24" s="399">
        <f t="shared" si="12"/>
        <v>1.0287370348189065E-2</v>
      </c>
      <c r="AA24" s="323">
        <f t="shared" si="13"/>
        <v>1.6151764583184174E-2</v>
      </c>
      <c r="AB24" s="323">
        <f t="shared" si="14"/>
        <v>4.8682805398370518E-3</v>
      </c>
      <c r="AC24" s="399">
        <f t="shared" si="15"/>
        <v>1.1013753637832286E-2</v>
      </c>
      <c r="AE24" s="394">
        <f t="shared" si="7"/>
        <v>4.7431981475940507E-2</v>
      </c>
      <c r="AF24" s="395">
        <f t="shared" si="7"/>
        <v>-0.18044123054295882</v>
      </c>
      <c r="AG24" s="386">
        <f t="shared" si="7"/>
        <v>-8.0794111166248954E-3</v>
      </c>
      <c r="AI24" s="27">
        <f t="shared" si="17"/>
        <v>3.1913858479988919</v>
      </c>
      <c r="AJ24" s="28">
        <f t="shared" si="17"/>
        <v>4.9003591634734347</v>
      </c>
      <c r="AK24" s="402">
        <f t="shared" si="17"/>
        <v>3.4876872836631585</v>
      </c>
      <c r="AL24" s="28">
        <f t="shared" si="17"/>
        <v>3.1270001013455389</v>
      </c>
      <c r="AM24" s="28">
        <f t="shared" si="17"/>
        <v>3.8375074606308246</v>
      </c>
      <c r="AN24" s="402">
        <f t="shared" si="17"/>
        <v>3.2480412189708945</v>
      </c>
      <c r="AO24" s="384">
        <f t="shared" si="16"/>
        <v>-2.0174854975221854E-2</v>
      </c>
      <c r="AP24" s="385">
        <f t="shared" si="16"/>
        <v>-0.2168926128445752</v>
      </c>
      <c r="AQ24" s="386">
        <f t="shared" si="16"/>
        <v>-6.871202754180443E-2</v>
      </c>
    </row>
    <row r="25" spans="1:43" ht="20.100000000000001" customHeight="1">
      <c r="A25" s="8" t="s">
        <v>185</v>
      </c>
      <c r="B25" s="19">
        <v>6451.1600000000008</v>
      </c>
      <c r="C25" s="371">
        <v>1859.94</v>
      </c>
      <c r="D25" s="375">
        <v>8311.1</v>
      </c>
      <c r="E25" s="19">
        <v>6622.06</v>
      </c>
      <c r="F25" s="369">
        <v>1566.3900000000003</v>
      </c>
      <c r="G25" s="377">
        <v>8188.4500000000007</v>
      </c>
      <c r="H25" s="345">
        <f t="shared" si="0"/>
        <v>2.0305299652489287E-2</v>
      </c>
      <c r="I25" s="323">
        <f t="shared" si="1"/>
        <v>1.0738908673432364E-2</v>
      </c>
      <c r="J25" s="399">
        <f t="shared" si="2"/>
        <v>1.6930174777761271E-2</v>
      </c>
      <c r="K25" s="323">
        <f t="shared" si="3"/>
        <v>2.257075733680157E-2</v>
      </c>
      <c r="L25" s="323">
        <f t="shared" si="4"/>
        <v>9.6964305777503777E-3</v>
      </c>
      <c r="M25" s="399">
        <f t="shared" si="5"/>
        <v>1.7999201115027487E-2</v>
      </c>
      <c r="N25" s="394">
        <f t="shared" si="6"/>
        <v>2.6491359693450421E-2</v>
      </c>
      <c r="O25" s="395">
        <f t="shared" si="6"/>
        <v>-0.15782767186038243</v>
      </c>
      <c r="P25" s="386">
        <f t="shared" si="6"/>
        <v>-1.4757372670284274E-2</v>
      </c>
      <c r="R25" s="401">
        <v>1303.1069999999995</v>
      </c>
      <c r="S25" s="369">
        <v>398.077</v>
      </c>
      <c r="T25" s="374">
        <v>1701.1839999999995</v>
      </c>
      <c r="U25" s="19">
        <v>1277.4759999999999</v>
      </c>
      <c r="V25" s="119">
        <v>311.70400000000001</v>
      </c>
      <c r="W25" s="375">
        <v>1589.1799999999998</v>
      </c>
      <c r="X25" s="345">
        <f t="shared" si="10"/>
        <v>1.4948968035180298E-2</v>
      </c>
      <c r="Y25" s="323">
        <f t="shared" si="11"/>
        <v>5.2645671225728689E-3</v>
      </c>
      <c r="Z25" s="399">
        <f t="shared" si="12"/>
        <v>1.0450512166836949E-2</v>
      </c>
      <c r="AA25" s="323">
        <f t="shared" si="13"/>
        <v>1.5551812472710006E-2</v>
      </c>
      <c r="AB25" s="323">
        <f t="shared" si="14"/>
        <v>4.5386943114305205E-3</v>
      </c>
      <c r="AC25" s="399">
        <f t="shared" si="15"/>
        <v>1.0536914464459517E-2</v>
      </c>
      <c r="AE25" s="394">
        <f t="shared" si="7"/>
        <v>-1.9669144590582079E-2</v>
      </c>
      <c r="AF25" s="395">
        <f t="shared" si="7"/>
        <v>-0.21697561024625886</v>
      </c>
      <c r="AG25" s="386">
        <f t="shared" si="7"/>
        <v>-6.5838851059026954E-2</v>
      </c>
      <c r="AI25" s="27">
        <f t="shared" si="17"/>
        <v>2.0199576510271013</v>
      </c>
      <c r="AJ25" s="28">
        <f t="shared" si="17"/>
        <v>2.1402679656332997</v>
      </c>
      <c r="AK25" s="402">
        <f t="shared" si="17"/>
        <v>2.0468818808581286</v>
      </c>
      <c r="AL25" s="28">
        <f t="shared" si="17"/>
        <v>1.9291217536536966</v>
      </c>
      <c r="AM25" s="28">
        <f t="shared" si="17"/>
        <v>1.9899514169523549</v>
      </c>
      <c r="AN25" s="402">
        <f t="shared" si="17"/>
        <v>1.9407580189168885</v>
      </c>
      <c r="AO25" s="384">
        <f t="shared" si="16"/>
        <v>-4.4969208798618508E-2</v>
      </c>
      <c r="AP25" s="385">
        <f t="shared" si="16"/>
        <v>-7.0232583533747617E-2</v>
      </c>
      <c r="AQ25" s="386">
        <f t="shared" si="16"/>
        <v>-5.1846597956472742E-2</v>
      </c>
    </row>
    <row r="26" spans="1:43" ht="20.100000000000001" customHeight="1">
      <c r="A26" s="8" t="s">
        <v>186</v>
      </c>
      <c r="B26" s="19">
        <v>1986.5499999999997</v>
      </c>
      <c r="C26" s="371">
        <v>2877.83</v>
      </c>
      <c r="D26" s="375">
        <v>4864.3799999999992</v>
      </c>
      <c r="E26" s="19">
        <v>1067.8499999999999</v>
      </c>
      <c r="F26" s="369">
        <v>3059.35</v>
      </c>
      <c r="G26" s="377">
        <v>4127.2</v>
      </c>
      <c r="H26" s="345">
        <f t="shared" si="0"/>
        <v>6.2527503618965558E-3</v>
      </c>
      <c r="I26" s="323">
        <f t="shared" si="1"/>
        <v>1.6615994896428839E-2</v>
      </c>
      <c r="J26" s="399">
        <f t="shared" si="2"/>
        <v>9.9090136787484632E-3</v>
      </c>
      <c r="K26" s="323">
        <f t="shared" si="3"/>
        <v>3.6396805861172435E-3</v>
      </c>
      <c r="L26" s="323">
        <f t="shared" si="4"/>
        <v>1.8938307118942673E-2</v>
      </c>
      <c r="M26" s="399">
        <f t="shared" si="5"/>
        <v>9.0720835862637544E-3</v>
      </c>
      <c r="N26" s="394">
        <f t="shared" si="6"/>
        <v>-0.46246004379451811</v>
      </c>
      <c r="O26" s="395">
        <f t="shared" si="6"/>
        <v>6.3075303266697469E-2</v>
      </c>
      <c r="P26" s="386">
        <f t="shared" si="6"/>
        <v>-0.15154654858378652</v>
      </c>
      <c r="R26" s="401">
        <v>563.39200000000005</v>
      </c>
      <c r="S26" s="369">
        <v>1034.521</v>
      </c>
      <c r="T26" s="374">
        <v>1597.913</v>
      </c>
      <c r="U26" s="19">
        <v>400.39199999999988</v>
      </c>
      <c r="V26" s="119">
        <v>1009.859</v>
      </c>
      <c r="W26" s="375">
        <v>1410.251</v>
      </c>
      <c r="X26" s="345">
        <f t="shared" si="10"/>
        <v>6.4631139263900067E-3</v>
      </c>
      <c r="Y26" s="323">
        <f t="shared" si="11"/>
        <v>1.3681537100136925E-2</v>
      </c>
      <c r="Z26" s="399">
        <f t="shared" si="12"/>
        <v>9.8161099846030379E-3</v>
      </c>
      <c r="AA26" s="323">
        <f t="shared" si="13"/>
        <v>4.8743156815261529E-3</v>
      </c>
      <c r="AB26" s="323">
        <f t="shared" si="14"/>
        <v>1.4704467374967641E-2</v>
      </c>
      <c r="AC26" s="399">
        <f t="shared" si="15"/>
        <v>9.3505418897912758E-3</v>
      </c>
      <c r="AE26" s="394">
        <f t="shared" si="7"/>
        <v>-0.28931898216517121</v>
      </c>
      <c r="AF26" s="395">
        <f t="shared" si="7"/>
        <v>-2.3839052083041254E-2</v>
      </c>
      <c r="AG26" s="386">
        <f t="shared" si="7"/>
        <v>-0.117441938328307</v>
      </c>
      <c r="AI26" s="27">
        <f t="shared" si="17"/>
        <v>2.8360323173340722</v>
      </c>
      <c r="AJ26" s="28">
        <f t="shared" si="17"/>
        <v>3.5947953840219888</v>
      </c>
      <c r="AK26" s="402">
        <f t="shared" si="17"/>
        <v>3.2849263421032084</v>
      </c>
      <c r="AL26" s="28">
        <f t="shared" si="17"/>
        <v>3.7495153813737874</v>
      </c>
      <c r="AM26" s="28">
        <f t="shared" si="17"/>
        <v>3.3008939807475448</v>
      </c>
      <c r="AN26" s="402">
        <f t="shared" si="17"/>
        <v>3.416967920139562</v>
      </c>
      <c r="AO26" s="384">
        <f t="shared" si="16"/>
        <v>0.32209896144568889</v>
      </c>
      <c r="AP26" s="385">
        <f t="shared" si="16"/>
        <v>-8.1757477652487795E-2</v>
      </c>
      <c r="AQ26" s="386">
        <f t="shared" si="16"/>
        <v>4.0196206637562695E-2</v>
      </c>
    </row>
    <row r="27" spans="1:43" ht="20.100000000000001" customHeight="1">
      <c r="A27" s="8" t="s">
        <v>206</v>
      </c>
      <c r="B27" s="19">
        <v>5342.06</v>
      </c>
      <c r="C27" s="371">
        <v>2012.14</v>
      </c>
      <c r="D27" s="375">
        <v>7354.2000000000007</v>
      </c>
      <c r="E27" s="19">
        <v>4756.57</v>
      </c>
      <c r="F27" s="369">
        <v>1100.4300000000003</v>
      </c>
      <c r="G27" s="377">
        <v>5857</v>
      </c>
      <c r="H27" s="345">
        <f t="shared" si="0"/>
        <v>1.6814360372642584E-2</v>
      </c>
      <c r="I27" s="323">
        <f t="shared" si="1"/>
        <v>1.1617679977934878E-2</v>
      </c>
      <c r="J27" s="399">
        <f t="shared" si="2"/>
        <v>1.4980916046084387E-2</v>
      </c>
      <c r="K27" s="323">
        <f t="shared" si="3"/>
        <v>1.6212385152884486E-2</v>
      </c>
      <c r="L27" s="323">
        <f t="shared" si="4"/>
        <v>6.8119964380989727E-3</v>
      </c>
      <c r="M27" s="399">
        <f t="shared" si="5"/>
        <v>1.2874392703224175E-2</v>
      </c>
      <c r="N27" s="394">
        <f t="shared" si="6"/>
        <v>-0.10960004193138989</v>
      </c>
      <c r="O27" s="395">
        <f t="shared" si="6"/>
        <v>-0.4531046547456935</v>
      </c>
      <c r="P27" s="386">
        <f t="shared" si="6"/>
        <v>-0.20358434635990327</v>
      </c>
      <c r="R27" s="401">
        <v>1231.7389999999998</v>
      </c>
      <c r="S27" s="369">
        <v>480.548</v>
      </c>
      <c r="T27" s="374">
        <v>1712.2869999999998</v>
      </c>
      <c r="U27" s="19">
        <v>1075.5609999999999</v>
      </c>
      <c r="V27" s="119">
        <v>243.822</v>
      </c>
      <c r="W27" s="375">
        <v>1319.3829999999998</v>
      </c>
      <c r="X27" s="345">
        <f t="shared" si="10"/>
        <v>1.4130249425937356E-2</v>
      </c>
      <c r="Y27" s="323">
        <f t="shared" si="11"/>
        <v>6.3552458484618475E-3</v>
      </c>
      <c r="Z27" s="399">
        <f t="shared" si="12"/>
        <v>1.0518718802091214E-2</v>
      </c>
      <c r="AA27" s="323">
        <f t="shared" si="13"/>
        <v>1.309372776863162E-2</v>
      </c>
      <c r="AB27" s="323">
        <f t="shared" si="14"/>
        <v>3.5502705271719718E-3</v>
      </c>
      <c r="AC27" s="399">
        <f t="shared" si="15"/>
        <v>8.7480498224631522E-3</v>
      </c>
      <c r="AE27" s="394">
        <f t="shared" si="7"/>
        <v>-0.12679471868634501</v>
      </c>
      <c r="AF27" s="395">
        <f t="shared" si="7"/>
        <v>-0.49261676252944553</v>
      </c>
      <c r="AG27" s="386">
        <f t="shared" si="7"/>
        <v>-0.22946153302571359</v>
      </c>
      <c r="AI27" s="27">
        <f t="shared" si="17"/>
        <v>2.3057378614242441</v>
      </c>
      <c r="AJ27" s="28">
        <f t="shared" si="17"/>
        <v>2.3882433627878772</v>
      </c>
      <c r="AK27" s="402">
        <f t="shared" si="17"/>
        <v>2.3283117130347279</v>
      </c>
      <c r="AL27" s="28">
        <f t="shared" si="17"/>
        <v>2.2612113350586664</v>
      </c>
      <c r="AM27" s="28">
        <f t="shared" si="17"/>
        <v>2.2156975000681549</v>
      </c>
      <c r="AN27" s="402">
        <f t="shared" si="17"/>
        <v>2.2526600648796307</v>
      </c>
      <c r="AO27" s="384">
        <f t="shared" si="16"/>
        <v>-1.9311183248764366E-2</v>
      </c>
      <c r="AP27" s="385">
        <f t="shared" si="16"/>
        <v>-7.2248023550792434E-2</v>
      </c>
      <c r="AQ27" s="386">
        <f t="shared" si="16"/>
        <v>-3.2492061836725768E-2</v>
      </c>
    </row>
    <row r="28" spans="1:43" ht="20.100000000000001" customHeight="1">
      <c r="A28" s="8" t="s">
        <v>183</v>
      </c>
      <c r="B28" s="19">
        <v>863.94</v>
      </c>
      <c r="C28" s="371">
        <v>3812.95</v>
      </c>
      <c r="D28" s="375">
        <v>4676.8899999999994</v>
      </c>
      <c r="E28" s="19">
        <v>644.30000000000018</v>
      </c>
      <c r="F28" s="369">
        <v>2963.49</v>
      </c>
      <c r="G28" s="377">
        <v>3607.79</v>
      </c>
      <c r="H28" s="345">
        <f t="shared" si="0"/>
        <v>2.7192877841770466E-3</v>
      </c>
      <c r="I28" s="323">
        <f t="shared" si="1"/>
        <v>2.2015184267430092E-2</v>
      </c>
      <c r="J28" s="399">
        <f t="shared" si="2"/>
        <v>9.5270860796241048E-3</v>
      </c>
      <c r="K28" s="323">
        <f t="shared" si="3"/>
        <v>2.1960445770804332E-3</v>
      </c>
      <c r="L28" s="323">
        <f t="shared" si="4"/>
        <v>1.8344904559437599E-2</v>
      </c>
      <c r="M28" s="399">
        <f t="shared" si="5"/>
        <v>7.930357734465621E-3</v>
      </c>
      <c r="N28" s="394">
        <f t="shared" ref="N28" si="18">(E28-B28)/B28</f>
        <v>-0.25423061786698131</v>
      </c>
      <c r="O28" s="395">
        <f t="shared" ref="O28" si="19">(F28-C28)/C28</f>
        <v>-0.22278288464312412</v>
      </c>
      <c r="P28" s="386">
        <f t="shared" ref="P28" si="20">(G28-D28)/D28</f>
        <v>-0.22859207721370389</v>
      </c>
      <c r="R28" s="401">
        <v>272.17099999999999</v>
      </c>
      <c r="S28" s="369">
        <v>1137.71</v>
      </c>
      <c r="T28" s="374">
        <v>1409.8810000000001</v>
      </c>
      <c r="U28" s="19">
        <v>193.61299999999997</v>
      </c>
      <c r="V28" s="119">
        <v>814.02100000000019</v>
      </c>
      <c r="W28" s="375">
        <v>1007.6340000000001</v>
      </c>
      <c r="X28" s="345">
        <f t="shared" si="10"/>
        <v>3.1222881767215267E-3</v>
      </c>
      <c r="Y28" s="323">
        <f t="shared" si="11"/>
        <v>1.5046211313445336E-2</v>
      </c>
      <c r="Z28" s="399">
        <f t="shared" si="12"/>
        <v>8.6610140609670958E-3</v>
      </c>
      <c r="AA28" s="323">
        <f t="shared" si="13"/>
        <v>2.3570173281367338E-3</v>
      </c>
      <c r="AB28" s="323">
        <f t="shared" si="14"/>
        <v>1.185288761801255E-2</v>
      </c>
      <c r="AC28" s="399">
        <f t="shared" si="15"/>
        <v>6.6810262333286373E-3</v>
      </c>
      <c r="AE28" s="394">
        <f t="shared" ref="AE28:AE29" si="21">(U28-R28)/R28</f>
        <v>-0.2886347186144006</v>
      </c>
      <c r="AF28" s="395">
        <f t="shared" ref="AF28:AF29" si="22">(V28-S28)/S28</f>
        <v>-0.28450923346019624</v>
      </c>
      <c r="AG28" s="386">
        <f t="shared" ref="AG28:AG29" si="23">(W28-T28)/T28</f>
        <v>-0.28530563927026459</v>
      </c>
      <c r="AI28" s="27">
        <f t="shared" ref="AI28:AI29" si="24">(R28/B28)*10</f>
        <v>3.150346088848762</v>
      </c>
      <c r="AJ28" s="28">
        <f t="shared" ref="AJ28:AJ29" si="25">(S28/C28)*10</f>
        <v>2.9838051902070579</v>
      </c>
      <c r="AK28" s="402">
        <f t="shared" ref="AK28:AK29" si="26">(T28/D28)*10</f>
        <v>3.0145695109356865</v>
      </c>
      <c r="AL28" s="28">
        <f t="shared" si="17"/>
        <v>3.005013192612136</v>
      </c>
      <c r="AM28" s="28">
        <f t="shared" si="17"/>
        <v>2.7468322822078028</v>
      </c>
      <c r="AN28" s="402">
        <f t="shared" si="17"/>
        <v>2.7929397221013423</v>
      </c>
      <c r="AO28" s="384">
        <f t="shared" ref="AO28:AO29" si="27">(AL28-AI28)/AI28</f>
        <v>-4.613235883862378E-2</v>
      </c>
      <c r="AP28" s="385">
        <f t="shared" ref="AP28:AP29" si="28">(AM28-AJ28)/AJ28</f>
        <v>-7.9419698302358205E-2</v>
      </c>
      <c r="AQ28" s="386">
        <f t="shared" ref="AQ28:AQ29" si="29">(AN28-AK28)/AK28</f>
        <v>-7.3519548323685166E-2</v>
      </c>
    </row>
    <row r="29" spans="1:43" ht="20.100000000000001" customHeight="1">
      <c r="A29" s="8" t="s">
        <v>221</v>
      </c>
      <c r="B29" s="19">
        <v>97.98</v>
      </c>
      <c r="C29" s="371">
        <v>98.970000000000013</v>
      </c>
      <c r="D29" s="375">
        <v>196.95000000000002</v>
      </c>
      <c r="E29" s="19">
        <v>107.6</v>
      </c>
      <c r="F29" s="369">
        <v>158.72999999999999</v>
      </c>
      <c r="G29" s="377">
        <v>266.33</v>
      </c>
      <c r="H29" s="345">
        <f t="shared" si="0"/>
        <v>3.0839620470595993E-4</v>
      </c>
      <c r="I29" s="323">
        <f t="shared" si="1"/>
        <v>5.714322996492366E-4</v>
      </c>
      <c r="J29" s="399">
        <f t="shared" si="2"/>
        <v>4.0119814735475239E-4</v>
      </c>
      <c r="K29" s="323">
        <f t="shared" si="3"/>
        <v>3.6674592036916741E-4</v>
      </c>
      <c r="L29" s="323">
        <f t="shared" si="4"/>
        <v>9.8258698383309217E-4</v>
      </c>
      <c r="M29" s="399">
        <f t="shared" si="5"/>
        <v>5.8542547526885681E-4</v>
      </c>
      <c r="N29" s="394">
        <f t="shared" si="6"/>
        <v>9.818330271483966E-2</v>
      </c>
      <c r="O29" s="395">
        <f t="shared" si="6"/>
        <v>0.60381933919369479</v>
      </c>
      <c r="P29" s="386">
        <f t="shared" si="6"/>
        <v>0.35227215029195208</v>
      </c>
      <c r="R29" s="401">
        <v>40.29</v>
      </c>
      <c r="S29" s="369">
        <v>297.68599999999998</v>
      </c>
      <c r="T29" s="374">
        <v>337.976</v>
      </c>
      <c r="U29" s="19">
        <v>63.409000000000006</v>
      </c>
      <c r="V29" s="119">
        <v>893.86999999999989</v>
      </c>
      <c r="W29" s="375">
        <v>957.27899999999988</v>
      </c>
      <c r="X29" s="345">
        <f t="shared" si="10"/>
        <v>4.6219836294135051E-4</v>
      </c>
      <c r="Y29" s="323">
        <f t="shared" si="11"/>
        <v>3.9368964508128502E-3</v>
      </c>
      <c r="Z29" s="399">
        <f t="shared" si="12"/>
        <v>2.0762141544353142E-3</v>
      </c>
      <c r="AA29" s="323">
        <f t="shared" si="13"/>
        <v>7.7193221405495597E-4</v>
      </c>
      <c r="AB29" s="323">
        <f t="shared" si="14"/>
        <v>1.3015561828396166E-2</v>
      </c>
      <c r="AC29" s="399">
        <f t="shared" si="15"/>
        <v>6.3471519536008143E-3</v>
      </c>
      <c r="AE29" s="394">
        <f t="shared" si="21"/>
        <v>0.57381484239265346</v>
      </c>
      <c r="AF29" s="395">
        <f t="shared" si="22"/>
        <v>2.0027277063751741</v>
      </c>
      <c r="AG29" s="386">
        <f t="shared" si="23"/>
        <v>1.8323875068052167</v>
      </c>
      <c r="AI29" s="27">
        <f t="shared" si="24"/>
        <v>4.1120636864666258</v>
      </c>
      <c r="AJ29" s="28">
        <f t="shared" si="25"/>
        <v>30.078407598262093</v>
      </c>
      <c r="AK29" s="402">
        <f t="shared" si="26"/>
        <v>17.160497588220359</v>
      </c>
      <c r="AL29" s="28">
        <f t="shared" si="17"/>
        <v>5.8930297397769529</v>
      </c>
      <c r="AM29" s="28">
        <f t="shared" si="17"/>
        <v>56.313866313866313</v>
      </c>
      <c r="AN29" s="402">
        <f t="shared" si="17"/>
        <v>35.943340967972063</v>
      </c>
      <c r="AO29" s="384">
        <f t="shared" si="27"/>
        <v>0.43310760462483455</v>
      </c>
      <c r="AP29" s="385">
        <f t="shared" si="28"/>
        <v>0.87223562716531855</v>
      </c>
      <c r="AQ29" s="386">
        <f t="shared" si="29"/>
        <v>1.0945395541819829</v>
      </c>
    </row>
    <row r="30" spans="1:43" ht="20.100000000000001" customHeight="1">
      <c r="A30" s="8" t="s">
        <v>187</v>
      </c>
      <c r="B30" s="19">
        <v>777.38000000000011</v>
      </c>
      <c r="C30" s="371">
        <v>1756.31</v>
      </c>
      <c r="D30" s="375">
        <v>2533.69</v>
      </c>
      <c r="E30" s="19">
        <v>981.0400000000003</v>
      </c>
      <c r="F30" s="369">
        <v>924.62</v>
      </c>
      <c r="G30" s="377">
        <v>1905.6600000000003</v>
      </c>
      <c r="H30" s="345">
        <f t="shared" si="0"/>
        <v>2.4468365137203423E-3</v>
      </c>
      <c r="I30" s="323">
        <f t="shared" si="1"/>
        <v>1.0140570498099934E-2</v>
      </c>
      <c r="J30" s="399">
        <f t="shared" si="2"/>
        <v>5.1612680069624906E-3</v>
      </c>
      <c r="K30" s="323">
        <f t="shared" si="3"/>
        <v>3.343795703707882E-3</v>
      </c>
      <c r="L30" s="323">
        <f t="shared" si="4"/>
        <v>5.7236790587271071E-3</v>
      </c>
      <c r="M30" s="399">
        <f t="shared" si="5"/>
        <v>4.1888706161560844E-3</v>
      </c>
      <c r="N30" s="394">
        <f t="shared" si="6"/>
        <v>0.26198255679333166</v>
      </c>
      <c r="O30" s="395">
        <f t="shared" si="6"/>
        <v>-0.47354396433431456</v>
      </c>
      <c r="P30" s="386">
        <f t="shared" si="6"/>
        <v>-0.24787168122382761</v>
      </c>
      <c r="R30" s="401">
        <v>226.9</v>
      </c>
      <c r="S30" s="369">
        <v>1293.1290000000001</v>
      </c>
      <c r="T30" s="374">
        <v>1520.0290000000002</v>
      </c>
      <c r="U30" s="19">
        <v>240.49100000000001</v>
      </c>
      <c r="V30" s="119">
        <v>682.45800000000008</v>
      </c>
      <c r="W30" s="375">
        <v>922.94900000000007</v>
      </c>
      <c r="X30" s="345">
        <f t="shared" si="10"/>
        <v>2.6029488347329966E-3</v>
      </c>
      <c r="Y30" s="323">
        <f t="shared" si="11"/>
        <v>1.7101627118988365E-2</v>
      </c>
      <c r="Z30" s="399">
        <f t="shared" si="12"/>
        <v>9.3376622155187244E-3</v>
      </c>
      <c r="AA30" s="323">
        <f t="shared" si="13"/>
        <v>2.9277034820024035E-3</v>
      </c>
      <c r="AB30" s="323">
        <f t="shared" si="14"/>
        <v>9.9372104380766688E-3</v>
      </c>
      <c r="AC30" s="399">
        <f t="shared" si="15"/>
        <v>6.1195299890877365E-3</v>
      </c>
      <c r="AE30" s="394">
        <f t="shared" si="7"/>
        <v>5.9898633759365397E-2</v>
      </c>
      <c r="AF30" s="395">
        <f t="shared" si="7"/>
        <v>-0.4722429084801284</v>
      </c>
      <c r="AG30" s="386">
        <f t="shared" si="7"/>
        <v>-0.39280829510489607</v>
      </c>
      <c r="AI30" s="27">
        <f t="shared" si="17"/>
        <v>2.9187784609843312</v>
      </c>
      <c r="AJ30" s="28">
        <f t="shared" si="17"/>
        <v>7.3627605604933075</v>
      </c>
      <c r="AK30" s="402">
        <f t="shared" si="17"/>
        <v>5.9992698396409985</v>
      </c>
      <c r="AL30" s="28">
        <f t="shared" si="17"/>
        <v>2.4513883225964275</v>
      </c>
      <c r="AM30" s="28">
        <f t="shared" si="17"/>
        <v>7.3809565010490807</v>
      </c>
      <c r="AN30" s="402">
        <f t="shared" si="17"/>
        <v>4.8431986818215202</v>
      </c>
      <c r="AO30" s="384">
        <f t="shared" si="16"/>
        <v>-0.16013210479505893</v>
      </c>
      <c r="AP30" s="385">
        <f t="shared" si="16"/>
        <v>2.4713475884857641E-3</v>
      </c>
      <c r="AQ30" s="386">
        <f t="shared" si="16"/>
        <v>-0.19270197686068052</v>
      </c>
    </row>
    <row r="31" spans="1:43" ht="20.100000000000001" customHeight="1">
      <c r="A31" s="8" t="s">
        <v>179</v>
      </c>
      <c r="B31" s="19">
        <v>1230.4099999999999</v>
      </c>
      <c r="C31" s="371">
        <v>1472.87</v>
      </c>
      <c r="D31" s="375">
        <v>2703.2799999999997</v>
      </c>
      <c r="E31" s="19">
        <v>1308.5899999999997</v>
      </c>
      <c r="F31" s="369">
        <v>596.36000000000013</v>
      </c>
      <c r="G31" s="377">
        <v>1904.9499999999998</v>
      </c>
      <c r="H31" s="345">
        <f t="shared" si="0"/>
        <v>3.8727676488289455E-3</v>
      </c>
      <c r="I31" s="323">
        <f t="shared" si="1"/>
        <v>8.5040465917386177E-3</v>
      </c>
      <c r="J31" s="399">
        <f t="shared" si="2"/>
        <v>5.5067323065811366E-3</v>
      </c>
      <c r="K31" s="323">
        <f t="shared" si="3"/>
        <v>4.4602234566532405E-3</v>
      </c>
      <c r="L31" s="323">
        <f t="shared" si="4"/>
        <v>3.6916498058256345E-3</v>
      </c>
      <c r="M31" s="399">
        <f t="shared" si="5"/>
        <v>4.1873099504877737E-3</v>
      </c>
      <c r="N31" s="394">
        <f t="shared" si="6"/>
        <v>6.3539795677863345E-2</v>
      </c>
      <c r="O31" s="395">
        <f t="shared" si="6"/>
        <v>-0.59510343750636496</v>
      </c>
      <c r="P31" s="386">
        <f t="shared" si="6"/>
        <v>-0.29531901985735848</v>
      </c>
      <c r="R31" s="401">
        <v>382.88699999999994</v>
      </c>
      <c r="S31" s="369">
        <v>587.07899999999995</v>
      </c>
      <c r="T31" s="374">
        <v>969.96599999999989</v>
      </c>
      <c r="U31" s="19">
        <v>546.44399999999996</v>
      </c>
      <c r="V31" s="119">
        <v>224.19300000000001</v>
      </c>
      <c r="W31" s="375">
        <v>770.63699999999994</v>
      </c>
      <c r="X31" s="345">
        <f t="shared" si="10"/>
        <v>4.3923987240388398E-3</v>
      </c>
      <c r="Y31" s="323">
        <f t="shared" si="11"/>
        <v>7.7641180016754475E-3</v>
      </c>
      <c r="Z31" s="399">
        <f t="shared" si="12"/>
        <v>5.9585803090189951E-3</v>
      </c>
      <c r="AA31" s="323">
        <f t="shared" si="13"/>
        <v>6.6523321102216768E-3</v>
      </c>
      <c r="AB31" s="323">
        <f t="shared" si="14"/>
        <v>3.264454398283444E-3</v>
      </c>
      <c r="AC31" s="399">
        <f t="shared" si="15"/>
        <v>5.1096390290260949E-3</v>
      </c>
      <c r="AE31" s="394">
        <f t="shared" si="7"/>
        <v>0.42716780668970228</v>
      </c>
      <c r="AF31" s="395">
        <f t="shared" si="7"/>
        <v>-0.61812124092328291</v>
      </c>
      <c r="AG31" s="386">
        <f t="shared" si="7"/>
        <v>-0.20550101756144026</v>
      </c>
      <c r="AI31" s="27">
        <f t="shared" si="17"/>
        <v>3.1118651506408437</v>
      </c>
      <c r="AJ31" s="28">
        <f t="shared" si="17"/>
        <v>3.9859525959521207</v>
      </c>
      <c r="AK31" s="402">
        <f t="shared" si="17"/>
        <v>3.588107780178154</v>
      </c>
      <c r="AL31" s="28">
        <f t="shared" si="17"/>
        <v>4.1758228322087136</v>
      </c>
      <c r="AM31" s="28">
        <f t="shared" si="17"/>
        <v>3.7593567643705139</v>
      </c>
      <c r="AN31" s="402">
        <f t="shared" si="17"/>
        <v>4.0454447623297201</v>
      </c>
      <c r="AO31" s="384">
        <f t="shared" si="16"/>
        <v>0.34190353053979966</v>
      </c>
      <c r="AP31" s="385">
        <f t="shared" si="16"/>
        <v>-5.6848601714863112E-2</v>
      </c>
      <c r="AQ31" s="386">
        <f t="shared" si="16"/>
        <v>0.12745909826846358</v>
      </c>
    </row>
    <row r="32" spans="1:43" ht="20.100000000000001" customHeight="1" thickBot="1">
      <c r="A32" s="8" t="s">
        <v>17</v>
      </c>
      <c r="B32" s="19">
        <f>B33-SUM(B7:B31)</f>
        <v>18587.220000000088</v>
      </c>
      <c r="C32" s="123">
        <f t="shared" ref="C32:G32" si="30">C33-SUM(C7:C31)</f>
        <v>10086.399999999965</v>
      </c>
      <c r="D32" s="437">
        <f t="shared" si="30"/>
        <v>28673.620000000286</v>
      </c>
      <c r="E32" s="19">
        <f t="shared" si="30"/>
        <v>18776.469999999972</v>
      </c>
      <c r="F32" s="123">
        <f t="shared" si="30"/>
        <v>8687.429999999993</v>
      </c>
      <c r="G32" s="437">
        <f t="shared" si="30"/>
        <v>27463.89999999979</v>
      </c>
      <c r="H32" s="345">
        <f t="shared" si="0"/>
        <v>5.8504063115275964E-2</v>
      </c>
      <c r="I32" s="323">
        <f t="shared" si="1"/>
        <v>5.8236786371446289E-2</v>
      </c>
      <c r="J32" s="400">
        <f t="shared" si="2"/>
        <v>5.8409765026424414E-2</v>
      </c>
      <c r="K32" s="323">
        <f t="shared" si="3"/>
        <v>6.3998083377639875E-2</v>
      </c>
      <c r="L32" s="323">
        <f t="shared" si="4"/>
        <v>5.3777834315889325E-2</v>
      </c>
      <c r="M32" s="399">
        <f t="shared" si="5"/>
        <v>6.0368965982939338E-2</v>
      </c>
      <c r="N32" s="396">
        <f t="shared" si="6"/>
        <v>1.0181727014576827E-2</v>
      </c>
      <c r="O32" s="397">
        <f t="shared" si="6"/>
        <v>-0.13869864371827181</v>
      </c>
      <c r="P32" s="388">
        <f t="shared" si="6"/>
        <v>-4.218930152525157E-2</v>
      </c>
      <c r="R32" s="19">
        <f t="shared" ref="R32:W32" si="31">R33-SUM(R7:R31)</f>
        <v>5493.1219999999885</v>
      </c>
      <c r="S32" s="119">
        <f t="shared" si="31"/>
        <v>4284.6620000000112</v>
      </c>
      <c r="T32" s="375">
        <f t="shared" si="31"/>
        <v>9777.7840000000142</v>
      </c>
      <c r="U32" s="119">
        <f t="shared" si="31"/>
        <v>5641.2030000000232</v>
      </c>
      <c r="V32" s="123">
        <f t="shared" si="31"/>
        <v>3974.8890000000029</v>
      </c>
      <c r="W32" s="376">
        <f t="shared" si="31"/>
        <v>9616.0920000000915</v>
      </c>
      <c r="X32" s="345">
        <f t="shared" si="10"/>
        <v>6.3015934371732737E-2</v>
      </c>
      <c r="Y32" s="323">
        <f t="shared" si="11"/>
        <v>5.6664642007795911E-2</v>
      </c>
      <c r="Z32" s="399">
        <f t="shared" si="12"/>
        <v>6.0065725198863745E-2</v>
      </c>
      <c r="AA32" s="323">
        <f t="shared" si="13"/>
        <v>6.867520890920023E-2</v>
      </c>
      <c r="AB32" s="323">
        <f t="shared" si="14"/>
        <v>5.78780063549642E-2</v>
      </c>
      <c r="AC32" s="399">
        <f t="shared" si="15"/>
        <v>6.375862953622273E-2</v>
      </c>
      <c r="AE32" s="396">
        <f t="shared" si="7"/>
        <v>2.6957529798179433E-2</v>
      </c>
      <c r="AF32" s="397">
        <f t="shared" si="7"/>
        <v>-7.2298118264639666E-2</v>
      </c>
      <c r="AG32" s="388">
        <f t="shared" si="7"/>
        <v>-1.6536671294837609E-2</v>
      </c>
      <c r="AI32" s="27">
        <f t="shared" si="17"/>
        <v>2.9553219900555128</v>
      </c>
      <c r="AJ32" s="28">
        <f t="shared" si="17"/>
        <v>4.2479596288071324</v>
      </c>
      <c r="AK32" s="402">
        <f t="shared" si="17"/>
        <v>3.4100277537331936</v>
      </c>
      <c r="AL32" s="28">
        <f t="shared" si="17"/>
        <v>3.004400188107792</v>
      </c>
      <c r="AM32" s="28">
        <f t="shared" si="17"/>
        <v>4.5754486654856565</v>
      </c>
      <c r="AN32" s="402">
        <f t="shared" si="17"/>
        <v>3.5013570541693513</v>
      </c>
      <c r="AO32" s="387">
        <f t="shared" si="16"/>
        <v>1.6606717717197819E-2</v>
      </c>
      <c r="AP32" s="385">
        <f t="shared" si="16"/>
        <v>7.7093255420246587E-2</v>
      </c>
      <c r="AQ32" s="386">
        <f t="shared" si="16"/>
        <v>2.6782568070354621E-2</v>
      </c>
    </row>
    <row r="33" spans="1:43" ht="25.5" customHeight="1" thickBot="1">
      <c r="A33" s="12" t="s">
        <v>18</v>
      </c>
      <c r="B33" s="17">
        <v>317708.19</v>
      </c>
      <c r="C33" s="372">
        <v>173196.36999999994</v>
      </c>
      <c r="D33" s="18">
        <v>490904.56000000035</v>
      </c>
      <c r="E33" s="17">
        <v>293391.12999999989</v>
      </c>
      <c r="F33" s="373">
        <v>161542.94999999998</v>
      </c>
      <c r="G33" s="378">
        <v>454934.07999999978</v>
      </c>
      <c r="H33" s="334">
        <f>SUM(H7:H32)</f>
        <v>1.0000000000000002</v>
      </c>
      <c r="I33" s="338">
        <f t="shared" ref="I33:M33" si="32">SUM(I7:I32)</f>
        <v>1.0000000000000004</v>
      </c>
      <c r="J33" s="335">
        <f t="shared" si="32"/>
        <v>0.99999999999999978</v>
      </c>
      <c r="K33" s="338">
        <f t="shared" si="32"/>
        <v>1.0000000000000002</v>
      </c>
      <c r="L33" s="338">
        <f t="shared" si="32"/>
        <v>1</v>
      </c>
      <c r="M33" s="335">
        <f t="shared" si="32"/>
        <v>1.0000000000000002</v>
      </c>
      <c r="N33" s="389">
        <f t="shared" si="6"/>
        <v>-7.6538977481191511E-2</v>
      </c>
      <c r="O33" s="390">
        <f t="shared" si="6"/>
        <v>-6.7284435580260482E-2</v>
      </c>
      <c r="P33" s="391">
        <f t="shared" si="6"/>
        <v>-7.327387629074078E-2</v>
      </c>
      <c r="R33" s="17">
        <v>87170.365000000005</v>
      </c>
      <c r="S33" s="372">
        <v>75614.384000000005</v>
      </c>
      <c r="T33" s="18">
        <v>162784.74900000007</v>
      </c>
      <c r="U33" s="17">
        <v>82143.223000000027</v>
      </c>
      <c r="V33" s="373">
        <v>68677.01999999999</v>
      </c>
      <c r="W33" s="378">
        <v>150820.24300000005</v>
      </c>
      <c r="X33" s="334">
        <f t="shared" ref="X33:AC33" si="33">SUM(X7:X32)</f>
        <v>0.99999999999999978</v>
      </c>
      <c r="Y33" s="338">
        <f t="shared" si="33"/>
        <v>1</v>
      </c>
      <c r="Z33" s="335">
        <f t="shared" si="33"/>
        <v>0.99999999999999944</v>
      </c>
      <c r="AA33" s="338">
        <f t="shared" si="33"/>
        <v>0.99999999999999978</v>
      </c>
      <c r="AB33" s="338">
        <f t="shared" si="33"/>
        <v>1.0000000000000002</v>
      </c>
      <c r="AC33" s="335">
        <f t="shared" si="33"/>
        <v>1.0000000000000002</v>
      </c>
      <c r="AE33" s="389">
        <f t="shared" si="7"/>
        <v>-5.7670310317043845E-2</v>
      </c>
      <c r="AF33" s="390">
        <f t="shared" si="7"/>
        <v>-9.1746617945072662E-2</v>
      </c>
      <c r="AG33" s="391">
        <f t="shared" si="7"/>
        <v>-7.3498936930510725E-2</v>
      </c>
      <c r="AI33" s="403">
        <f t="shared" si="17"/>
        <v>2.743724201758853</v>
      </c>
      <c r="AJ33" s="404">
        <f t="shared" si="17"/>
        <v>4.365818059581736</v>
      </c>
      <c r="AK33" s="405">
        <f t="shared" si="17"/>
        <v>3.3160162333794569</v>
      </c>
      <c r="AL33" s="404">
        <f t="shared" si="17"/>
        <v>2.7997854945376184</v>
      </c>
      <c r="AM33" s="404">
        <f t="shared" si="17"/>
        <v>4.2513164455644761</v>
      </c>
      <c r="AN33" s="405">
        <f t="shared" si="17"/>
        <v>3.3152109202282691</v>
      </c>
      <c r="AO33" s="389">
        <f t="shared" si="16"/>
        <v>2.0432553950877248E-2</v>
      </c>
      <c r="AP33" s="390">
        <f t="shared" si="16"/>
        <v>-2.6226840526705236E-2</v>
      </c>
      <c r="AQ33" s="391">
        <f t="shared" si="16"/>
        <v>-2.4285561182765808E-4</v>
      </c>
    </row>
    <row r="36" spans="1:43" ht="15.75" thickBot="1"/>
    <row r="37" spans="1:43">
      <c r="A37" s="492" t="s">
        <v>2</v>
      </c>
      <c r="B37" s="457" t="s">
        <v>132</v>
      </c>
      <c r="C37" s="511"/>
      <c r="D37" s="511"/>
      <c r="E37" s="511"/>
      <c r="F37" s="511"/>
      <c r="G37" s="522"/>
      <c r="H37" s="512" t="s">
        <v>134</v>
      </c>
      <c r="I37" s="511"/>
      <c r="J37" s="511"/>
      <c r="K37" s="511"/>
      <c r="L37" s="511"/>
      <c r="M37" s="522"/>
      <c r="N37" s="526" t="s">
        <v>152</v>
      </c>
      <c r="O37" s="517"/>
      <c r="P37" s="527"/>
      <c r="R37" s="512" t="s">
        <v>133</v>
      </c>
      <c r="S37" s="511"/>
      <c r="T37" s="511"/>
      <c r="U37" s="511"/>
      <c r="V37" s="511"/>
      <c r="W37" s="522"/>
      <c r="X37" s="511" t="s">
        <v>135</v>
      </c>
      <c r="Y37" s="511"/>
      <c r="Z37" s="511"/>
      <c r="AA37" s="511"/>
      <c r="AB37" s="511"/>
      <c r="AC37" s="458"/>
      <c r="AE37" s="517" t="s">
        <v>152</v>
      </c>
      <c r="AF37" s="517"/>
      <c r="AG37" s="517"/>
      <c r="AI37" s="475" t="s">
        <v>138</v>
      </c>
      <c r="AJ37" s="480"/>
      <c r="AK37" s="480"/>
      <c r="AL37" s="480"/>
      <c r="AM37" s="480"/>
      <c r="AN37" s="476"/>
      <c r="AO37" s="517" t="s">
        <v>152</v>
      </c>
      <c r="AP37" s="517"/>
      <c r="AQ37" s="517"/>
    </row>
    <row r="38" spans="1:43" ht="15" customHeight="1">
      <c r="A38" s="493"/>
      <c r="B38" s="523" t="str">
        <f>B5</f>
        <v>jan-jul 2025</v>
      </c>
      <c r="C38" s="498"/>
      <c r="D38" s="499"/>
      <c r="E38" s="524" t="str">
        <f>E5</f>
        <v>jan-jul 2026</v>
      </c>
      <c r="F38" s="514"/>
      <c r="G38" s="525"/>
      <c r="H38" s="533" t="str">
        <f>B38</f>
        <v>jan-jul 2025</v>
      </c>
      <c r="I38" s="498"/>
      <c r="J38" s="499"/>
      <c r="K38" s="523" t="str">
        <f>E38</f>
        <v>jan-jul 2026</v>
      </c>
      <c r="L38" s="498"/>
      <c r="M38" s="499"/>
      <c r="N38" s="500" t="s">
        <v>136</v>
      </c>
      <c r="O38" s="498"/>
      <c r="P38" s="501"/>
      <c r="R38" s="521" t="str">
        <f>H38</f>
        <v>jan-jul 2025</v>
      </c>
      <c r="S38" s="498"/>
      <c r="T38" s="499"/>
      <c r="U38" s="538" t="str">
        <f>K38</f>
        <v>jan-jul 2026</v>
      </c>
      <c r="V38" s="514"/>
      <c r="W38" s="525"/>
      <c r="X38" s="533" t="str">
        <f>R38</f>
        <v>jan-jul 2025</v>
      </c>
      <c r="Y38" s="498"/>
      <c r="Z38" s="499"/>
      <c r="AA38" s="523" t="str">
        <f>U38</f>
        <v>jan-jul 2026</v>
      </c>
      <c r="AB38" s="498"/>
      <c r="AC38" s="501"/>
      <c r="AE38" s="497" t="s">
        <v>137</v>
      </c>
      <c r="AF38" s="498"/>
      <c r="AG38" s="501"/>
      <c r="AI38" s="528" t="str">
        <f>X38</f>
        <v>jan-jul 2025</v>
      </c>
      <c r="AJ38" s="529"/>
      <c r="AK38" s="540"/>
      <c r="AL38" s="539" t="str">
        <f>AA38</f>
        <v>jan-jul 2026</v>
      </c>
      <c r="AM38" s="529"/>
      <c r="AN38" s="540"/>
      <c r="AO38" s="498" t="s">
        <v>138</v>
      </c>
      <c r="AP38" s="498"/>
      <c r="AQ38" s="501"/>
    </row>
    <row r="39" spans="1:43" ht="18.75" customHeight="1" thickBot="1">
      <c r="A39" s="494"/>
      <c r="B39" s="99" t="s">
        <v>29</v>
      </c>
      <c r="C39" s="135" t="s">
        <v>30</v>
      </c>
      <c r="D39" s="263" t="s">
        <v>12</v>
      </c>
      <c r="E39" s="159" t="s">
        <v>29</v>
      </c>
      <c r="F39" s="353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2" t="s">
        <v>29</v>
      </c>
      <c r="V39" s="353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7" t="s">
        <v>29</v>
      </c>
      <c r="AJ39" s="135" t="s">
        <v>30</v>
      </c>
      <c r="AK39" s="263" t="s">
        <v>12</v>
      </c>
      <c r="AL39" s="408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172</v>
      </c>
      <c r="B40" s="39">
        <v>32422.46</v>
      </c>
      <c r="C40" s="370">
        <v>10744.64</v>
      </c>
      <c r="D40" s="375">
        <v>43167.1</v>
      </c>
      <c r="E40" s="39">
        <v>28279.95</v>
      </c>
      <c r="F40" s="379">
        <v>12321.769999999999</v>
      </c>
      <c r="G40" s="377">
        <v>40601.72</v>
      </c>
      <c r="H40" s="345">
        <f>B40/$B$63</f>
        <v>0.27508778681686236</v>
      </c>
      <c r="I40" s="323">
        <f>C40/$C$63</f>
        <v>0.17397891036166968</v>
      </c>
      <c r="J40" s="398">
        <f>D40/$D$63</f>
        <v>0.24032387836311797</v>
      </c>
      <c r="K40" s="323">
        <f>E40/$E$63</f>
        <v>0.26254231274192141</v>
      </c>
      <c r="L40" s="323">
        <f>F40/$F$63</f>
        <v>0.21204781748609713</v>
      </c>
      <c r="M40" s="399">
        <f>G40/$G$63</f>
        <v>0.24484793326041676</v>
      </c>
      <c r="N40" s="392">
        <f t="shared" ref="N40:P63" si="34">(E40-B40)/B40</f>
        <v>-0.1277666777906426</v>
      </c>
      <c r="O40" s="393">
        <f t="shared" si="34"/>
        <v>0.14678295410548881</v>
      </c>
      <c r="P40" s="382">
        <f t="shared" si="34"/>
        <v>-5.9429055924535061E-2</v>
      </c>
      <c r="R40" s="401">
        <v>7050.6180000000004</v>
      </c>
      <c r="S40" s="369">
        <v>3423.2949999999992</v>
      </c>
      <c r="T40" s="374">
        <v>10473.913</v>
      </c>
      <c r="U40" s="39">
        <v>6131.2270000000008</v>
      </c>
      <c r="V40" s="112">
        <v>4276.9160000000002</v>
      </c>
      <c r="W40" s="380">
        <v>10408.143</v>
      </c>
      <c r="X40" s="345">
        <f>R40/$R$63</f>
        <v>0.24702168758412454</v>
      </c>
      <c r="Y40" s="323">
        <f>S40/$S$63</f>
        <v>0.16397754845997961</v>
      </c>
      <c r="Z40" s="398">
        <f>T40/$T$63</f>
        <v>0.21194052568405006</v>
      </c>
      <c r="AA40" s="323">
        <f>U40/$U$63</f>
        <v>0.2310652418007664</v>
      </c>
      <c r="AB40" s="323">
        <f>V40/$V$63</f>
        <v>0.22269652833922352</v>
      </c>
      <c r="AC40" s="399">
        <f>W40/$W$63</f>
        <v>0.22755139977277963</v>
      </c>
      <c r="AE40" s="392">
        <f t="shared" ref="AE40:AG63" si="35">(U40-R40)/R40</f>
        <v>-0.13039864023267175</v>
      </c>
      <c r="AF40" s="393">
        <f t="shared" si="35"/>
        <v>0.24935654099339999</v>
      </c>
      <c r="AG40" s="382">
        <f t="shared" si="35"/>
        <v>-6.2794105698606084E-3</v>
      </c>
      <c r="AI40" s="27">
        <f t="shared" ref="AI40:AN63" si="36">(R40/B40)*10</f>
        <v>2.1746092060873852</v>
      </c>
      <c r="AJ40" s="28">
        <f t="shared" si="36"/>
        <v>3.1860490439884437</v>
      </c>
      <c r="AK40" s="406">
        <f t="shared" si="36"/>
        <v>2.4263647546395291</v>
      </c>
      <c r="AL40" s="28">
        <f t="shared" si="36"/>
        <v>2.1680473268163487</v>
      </c>
      <c r="AM40" s="28">
        <f t="shared" si="36"/>
        <v>3.4710240493046052</v>
      </c>
      <c r="AN40" s="402">
        <f t="shared" si="36"/>
        <v>2.5634734193526776</v>
      </c>
      <c r="AO40" s="383">
        <f t="shared" ref="AO40:AQ51" si="37">(AL40-AI40)/AI40</f>
        <v>-3.0174981567574486E-3</v>
      </c>
      <c r="AP40" s="381">
        <f t="shared" si="37"/>
        <v>8.94446386046263E-2</v>
      </c>
      <c r="AQ40" s="382">
        <f t="shared" si="37"/>
        <v>5.6507853755697161E-2</v>
      </c>
    </row>
    <row r="41" spans="1:43" ht="19.5" customHeight="1">
      <c r="A41" s="8" t="s">
        <v>173</v>
      </c>
      <c r="B41" s="19">
        <v>19713.37</v>
      </c>
      <c r="C41" s="371">
        <v>8086.5699999999988</v>
      </c>
      <c r="D41" s="375">
        <v>27799.94</v>
      </c>
      <c r="E41" s="19">
        <v>19591.650000000001</v>
      </c>
      <c r="F41" s="369">
        <v>10145.68</v>
      </c>
      <c r="G41" s="377">
        <v>29737.33</v>
      </c>
      <c r="H41" s="345">
        <f t="shared" ref="H41:H62" si="38">B41/$B$63</f>
        <v>0.16725773812357017</v>
      </c>
      <c r="I41" s="323">
        <f t="shared" ref="I41:I62" si="39">C41/$C$63</f>
        <v>0.13093902049425266</v>
      </c>
      <c r="J41" s="399">
        <f t="shared" ref="J41:J62" si="40">D41/$D$63</f>
        <v>0.1547704015109187</v>
      </c>
      <c r="K41" s="323">
        <f t="shared" ref="K41:K62" si="41">E41/$E$63</f>
        <v>0.18188282162557801</v>
      </c>
      <c r="L41" s="323">
        <f t="shared" ref="L41:L62" si="42">F41/$F$63</f>
        <v>0.1745990471265367</v>
      </c>
      <c r="M41" s="399">
        <f t="shared" ref="M41:M62" si="43">G41/$G$63</f>
        <v>0.17933042716375044</v>
      </c>
      <c r="N41" s="394">
        <f t="shared" si="34"/>
        <v>-6.174489699122856E-3</v>
      </c>
      <c r="O41" s="395">
        <f t="shared" si="34"/>
        <v>0.25463329940877305</v>
      </c>
      <c r="P41" s="386">
        <f t="shared" si="34"/>
        <v>6.9690438180801936E-2</v>
      </c>
      <c r="R41" s="401">
        <v>4166.598</v>
      </c>
      <c r="S41" s="369">
        <v>2508.0419999999995</v>
      </c>
      <c r="T41" s="374">
        <v>6674.6399999999994</v>
      </c>
      <c r="U41" s="19">
        <v>3983.8610000000003</v>
      </c>
      <c r="V41" s="119">
        <v>2911.6489999999999</v>
      </c>
      <c r="W41" s="375">
        <v>6895.51</v>
      </c>
      <c r="X41" s="345">
        <f t="shared" ref="X41:X62" si="44">R41/$R$63</f>
        <v>0.14597870278103822</v>
      </c>
      <c r="Y41" s="323">
        <f t="shared" ref="Y41:Y62" si="45">S41/$S$63</f>
        <v>0.1201364704457735</v>
      </c>
      <c r="Z41" s="399">
        <f t="shared" ref="Z41:Z62" si="46">T41/$T$63</f>
        <v>0.13506191147012464</v>
      </c>
      <c r="AA41" s="323">
        <f t="shared" ref="AA41:AA62" si="47">U41/$U$63</f>
        <v>0.15013826845191722</v>
      </c>
      <c r="AB41" s="323">
        <f t="shared" ref="AB41:AB62" si="48">V41/$V$63</f>
        <v>0.15160786979271318</v>
      </c>
      <c r="AC41" s="399">
        <f t="shared" ref="AC41:AC62" si="49">W41/$W$63</f>
        <v>0.15075532231323105</v>
      </c>
      <c r="AE41" s="394">
        <f t="shared" si="35"/>
        <v>-4.3857602773293612E-2</v>
      </c>
      <c r="AF41" s="395">
        <f t="shared" si="35"/>
        <v>0.16092513602244321</v>
      </c>
      <c r="AG41" s="386">
        <f t="shared" si="35"/>
        <v>3.3090923255786206E-2</v>
      </c>
      <c r="AI41" s="27">
        <f t="shared" si="36"/>
        <v>2.1135899138503462</v>
      </c>
      <c r="AJ41" s="28">
        <f t="shared" si="36"/>
        <v>3.101490495970479</v>
      </c>
      <c r="AK41" s="402">
        <f t="shared" si="36"/>
        <v>2.400954822204652</v>
      </c>
      <c r="AL41" s="28">
        <f t="shared" si="36"/>
        <v>2.0334484333887142</v>
      </c>
      <c r="AM41" s="28">
        <f t="shared" si="36"/>
        <v>2.8698411540675437</v>
      </c>
      <c r="AN41" s="402">
        <f t="shared" si="36"/>
        <v>2.3188060259613086</v>
      </c>
      <c r="AO41" s="384">
        <f t="shared" si="37"/>
        <v>-3.7917232636504011E-2</v>
      </c>
      <c r="AP41" s="385">
        <f t="shared" si="37"/>
        <v>-7.468968297787755E-2</v>
      </c>
      <c r="AQ41" s="386">
        <f t="shared" si="37"/>
        <v>-3.4215052896293605E-2</v>
      </c>
    </row>
    <row r="42" spans="1:43" ht="19.5" customHeight="1">
      <c r="A42" s="8" t="s">
        <v>177</v>
      </c>
      <c r="B42" s="19">
        <v>6185.71</v>
      </c>
      <c r="C42" s="371">
        <v>1686.48</v>
      </c>
      <c r="D42" s="375">
        <v>7872.1900000000005</v>
      </c>
      <c r="E42" s="19">
        <v>16239.060000000001</v>
      </c>
      <c r="F42" s="369">
        <v>2704.7</v>
      </c>
      <c r="G42" s="377">
        <v>18943.760000000002</v>
      </c>
      <c r="H42" s="345">
        <f t="shared" si="38"/>
        <v>5.2482546783647312E-2</v>
      </c>
      <c r="I42" s="323">
        <f t="shared" si="39"/>
        <v>2.7307750910849381E-2</v>
      </c>
      <c r="J42" s="399">
        <f t="shared" si="40"/>
        <v>4.3826785491991677E-2</v>
      </c>
      <c r="K42" s="323">
        <f t="shared" si="41"/>
        <v>0.15075841255570913</v>
      </c>
      <c r="L42" s="323">
        <f t="shared" si="42"/>
        <v>4.6545726137936914E-2</v>
      </c>
      <c r="M42" s="399">
        <f t="shared" si="43"/>
        <v>0.11423999978772705</v>
      </c>
      <c r="N42" s="394">
        <f t="shared" si="34"/>
        <v>1.6252540128780693</v>
      </c>
      <c r="O42" s="395">
        <f t="shared" si="34"/>
        <v>0.6037545657226886</v>
      </c>
      <c r="P42" s="386">
        <f t="shared" si="34"/>
        <v>1.4064154955609558</v>
      </c>
      <c r="R42" s="401">
        <v>1956.2250000000001</v>
      </c>
      <c r="S42" s="369">
        <v>862.81</v>
      </c>
      <c r="T42" s="374">
        <v>2819.0349999999999</v>
      </c>
      <c r="U42" s="19">
        <v>4802.072000000001</v>
      </c>
      <c r="V42" s="119">
        <v>665.447</v>
      </c>
      <c r="W42" s="375">
        <v>5467.5190000000011</v>
      </c>
      <c r="X42" s="345">
        <f t="shared" si="44"/>
        <v>6.8537254577436188E-2</v>
      </c>
      <c r="Y42" s="323">
        <f t="shared" si="45"/>
        <v>4.1329031996002401E-2</v>
      </c>
      <c r="Z42" s="399">
        <f t="shared" si="46"/>
        <v>5.7043414416535251E-2</v>
      </c>
      <c r="AA42" s="323">
        <f t="shared" si="47"/>
        <v>0.18097387812010385</v>
      </c>
      <c r="AB42" s="323">
        <f t="shared" si="48"/>
        <v>3.4649438215235293E-2</v>
      </c>
      <c r="AC42" s="399">
        <f t="shared" si="49"/>
        <v>0.11953540624242658</v>
      </c>
      <c r="AE42" s="394">
        <f t="shared" si="35"/>
        <v>1.4547646615292211</v>
      </c>
      <c r="AF42" s="395">
        <f t="shared" si="35"/>
        <v>-0.22874445126968854</v>
      </c>
      <c r="AG42" s="386">
        <f t="shared" si="35"/>
        <v>0.93950021904658909</v>
      </c>
      <c r="AI42" s="27">
        <f t="shared" si="36"/>
        <v>3.1624906437579519</v>
      </c>
      <c r="AJ42" s="28">
        <f t="shared" si="36"/>
        <v>5.1160405104122191</v>
      </c>
      <c r="AK42" s="402">
        <f t="shared" si="36"/>
        <v>3.5810047775777765</v>
      </c>
      <c r="AL42" s="28">
        <f t="shared" si="36"/>
        <v>2.9571120495890773</v>
      </c>
      <c r="AM42" s="28">
        <f t="shared" si="36"/>
        <v>2.4603357119088995</v>
      </c>
      <c r="AN42" s="402">
        <f t="shared" si="36"/>
        <v>2.8861846856167945</v>
      </c>
      <c r="AO42" s="384">
        <f t="shared" si="37"/>
        <v>-6.4942040089271388E-2</v>
      </c>
      <c r="AP42" s="385">
        <f t="shared" si="37"/>
        <v>-0.51909377830343628</v>
      </c>
      <c r="AQ42" s="386">
        <f t="shared" si="37"/>
        <v>-0.1940293674868997</v>
      </c>
    </row>
    <row r="43" spans="1:43" ht="19.5" customHeight="1">
      <c r="A43" s="8" t="s">
        <v>165</v>
      </c>
      <c r="B43" s="19">
        <v>15387.66</v>
      </c>
      <c r="C43" s="371">
        <v>6946.78</v>
      </c>
      <c r="D43" s="375">
        <v>22334.44</v>
      </c>
      <c r="E43" s="19">
        <v>12603.219999999998</v>
      </c>
      <c r="F43" s="369">
        <v>5267.27</v>
      </c>
      <c r="G43" s="377">
        <v>17870.489999999998</v>
      </c>
      <c r="H43" s="345">
        <f t="shared" si="38"/>
        <v>0.13055632835048173</v>
      </c>
      <c r="I43" s="323">
        <f t="shared" si="39"/>
        <v>0.11248336053346038</v>
      </c>
      <c r="J43" s="399">
        <f t="shared" si="40"/>
        <v>0.12434236355623511</v>
      </c>
      <c r="K43" s="323">
        <f t="shared" si="41"/>
        <v>0.11700439805569804</v>
      </c>
      <c r="L43" s="323">
        <f t="shared" si="42"/>
        <v>9.0645508527589388E-2</v>
      </c>
      <c r="M43" s="399">
        <f t="shared" si="43"/>
        <v>0.10776766459280405</v>
      </c>
      <c r="N43" s="394">
        <f t="shared" si="34"/>
        <v>-0.18095278944296939</v>
      </c>
      <c r="O43" s="395">
        <f t="shared" si="34"/>
        <v>-0.24176812854300833</v>
      </c>
      <c r="P43" s="386">
        <f t="shared" si="34"/>
        <v>-0.19986845427957903</v>
      </c>
      <c r="R43" s="401">
        <v>4018.2970000000005</v>
      </c>
      <c r="S43" s="369">
        <v>2336.145</v>
      </c>
      <c r="T43" s="374">
        <v>6354.4420000000009</v>
      </c>
      <c r="U43" s="19">
        <v>3338.6289999999995</v>
      </c>
      <c r="V43" s="119">
        <v>1889.2270000000001</v>
      </c>
      <c r="W43" s="375">
        <v>5227.8559999999998</v>
      </c>
      <c r="X43" s="345">
        <f t="shared" si="44"/>
        <v>0.14078290813007099</v>
      </c>
      <c r="Y43" s="323">
        <f t="shared" si="45"/>
        <v>0.11190251788029928</v>
      </c>
      <c r="Z43" s="399">
        <f t="shared" si="46"/>
        <v>0.12858267754456298</v>
      </c>
      <c r="AA43" s="323">
        <f t="shared" si="47"/>
        <v>0.12582165318101102</v>
      </c>
      <c r="AB43" s="323">
        <f t="shared" si="48"/>
        <v>9.8370950971383639E-2</v>
      </c>
      <c r="AC43" s="399">
        <f t="shared" si="49"/>
        <v>0.11429569622655304</v>
      </c>
      <c r="AE43" s="394">
        <f t="shared" si="35"/>
        <v>-0.16914329627700514</v>
      </c>
      <c r="AF43" s="395">
        <f t="shared" si="35"/>
        <v>-0.19130576227074941</v>
      </c>
      <c r="AG43" s="386">
        <f t="shared" si="35"/>
        <v>-0.17729109810113949</v>
      </c>
      <c r="AI43" s="27">
        <f t="shared" si="36"/>
        <v>2.6113762586384159</v>
      </c>
      <c r="AJ43" s="28">
        <f t="shared" si="36"/>
        <v>3.3629177834910564</v>
      </c>
      <c r="AK43" s="402">
        <f t="shared" si="36"/>
        <v>2.8451315546752016</v>
      </c>
      <c r="AL43" s="28">
        <f t="shared" si="36"/>
        <v>2.6490285815847066</v>
      </c>
      <c r="AM43" s="28">
        <f t="shared" si="36"/>
        <v>3.5867289886411746</v>
      </c>
      <c r="AN43" s="402">
        <f t="shared" si="36"/>
        <v>2.9254127894646427</v>
      </c>
      <c r="AO43" s="384">
        <f t="shared" si="37"/>
        <v>1.4418574428612873E-2</v>
      </c>
      <c r="AP43" s="385">
        <f t="shared" si="37"/>
        <v>6.6552684174686849E-2</v>
      </c>
      <c r="AQ43" s="386">
        <f t="shared" si="37"/>
        <v>2.8217055431943253E-2</v>
      </c>
    </row>
    <row r="44" spans="1:43" ht="19.5" customHeight="1">
      <c r="A44" s="8" t="s">
        <v>178</v>
      </c>
      <c r="B44" s="19">
        <v>17397.77</v>
      </c>
      <c r="C44" s="371">
        <v>9659.5099999999984</v>
      </c>
      <c r="D44" s="375">
        <v>27057.279999999999</v>
      </c>
      <c r="E44" s="19">
        <v>5262.7199999999993</v>
      </c>
      <c r="F44" s="369">
        <v>7629.3099999999995</v>
      </c>
      <c r="G44" s="377">
        <v>12892.029999999999</v>
      </c>
      <c r="H44" s="345">
        <f t="shared" si="38"/>
        <v>0.14761107099365081</v>
      </c>
      <c r="I44" s="323">
        <f t="shared" si="39"/>
        <v>0.15640831376645953</v>
      </c>
      <c r="J44" s="399">
        <f t="shared" si="40"/>
        <v>0.1506357959547161</v>
      </c>
      <c r="K44" s="323">
        <f t="shared" si="41"/>
        <v>4.8857465452137087E-2</v>
      </c>
      <c r="L44" s="323">
        <f t="shared" si="42"/>
        <v>0.13129432982638498</v>
      </c>
      <c r="M44" s="399">
        <f t="shared" si="43"/>
        <v>7.7745152201219317E-2</v>
      </c>
      <c r="N44" s="394">
        <f t="shared" si="34"/>
        <v>-0.69750605968466073</v>
      </c>
      <c r="O44" s="395">
        <f t="shared" si="34"/>
        <v>-0.21017629258626983</v>
      </c>
      <c r="P44" s="386">
        <f t="shared" si="34"/>
        <v>-0.52352823343662036</v>
      </c>
      <c r="R44" s="401">
        <v>4181.9619999999995</v>
      </c>
      <c r="S44" s="369">
        <v>3053.5530000000003</v>
      </c>
      <c r="T44" s="374">
        <v>7235.5149999999994</v>
      </c>
      <c r="U44" s="19">
        <v>1301.4059999999999</v>
      </c>
      <c r="V44" s="119">
        <v>2582.3130000000006</v>
      </c>
      <c r="W44" s="375">
        <v>3883.7190000000005</v>
      </c>
      <c r="X44" s="345">
        <f t="shared" si="44"/>
        <v>0.14651698768146004</v>
      </c>
      <c r="Y44" s="323">
        <f t="shared" si="45"/>
        <v>0.14626672110718367</v>
      </c>
      <c r="Z44" s="399">
        <f t="shared" si="46"/>
        <v>0.14641126508257507</v>
      </c>
      <c r="AA44" s="323">
        <f t="shared" si="47"/>
        <v>4.9045597573041763E-2</v>
      </c>
      <c r="AB44" s="323">
        <f t="shared" si="48"/>
        <v>0.13445953583966702</v>
      </c>
      <c r="AC44" s="399">
        <f t="shared" si="49"/>
        <v>8.4909065409087867E-2</v>
      </c>
      <c r="AE44" s="394">
        <f t="shared" si="35"/>
        <v>-0.68880491979601921</v>
      </c>
      <c r="AF44" s="395">
        <f t="shared" si="35"/>
        <v>-0.15432514189208432</v>
      </c>
      <c r="AG44" s="386">
        <f t="shared" si="35"/>
        <v>-0.46324221565431062</v>
      </c>
      <c r="AI44" s="27">
        <f t="shared" si="36"/>
        <v>2.403734501605665</v>
      </c>
      <c r="AJ44" s="28">
        <f t="shared" si="36"/>
        <v>3.1611883004417418</v>
      </c>
      <c r="AK44" s="402">
        <f t="shared" si="36"/>
        <v>2.6741472165716584</v>
      </c>
      <c r="AL44" s="28">
        <f t="shared" si="36"/>
        <v>2.4728771433783292</v>
      </c>
      <c r="AM44" s="28">
        <f t="shared" si="36"/>
        <v>3.3847267970497996</v>
      </c>
      <c r="AN44" s="402">
        <f t="shared" si="36"/>
        <v>3.0124960925471016</v>
      </c>
      <c r="AO44" s="384">
        <f t="shared" si="37"/>
        <v>2.8764675019840057E-2</v>
      </c>
      <c r="AP44" s="385">
        <f t="shared" si="37"/>
        <v>7.0713439176280868E-2</v>
      </c>
      <c r="AQ44" s="386">
        <f t="shared" si="37"/>
        <v>0.12652589725752539</v>
      </c>
    </row>
    <row r="45" spans="1:43" ht="19.5" customHeight="1">
      <c r="A45" s="8" t="s">
        <v>170</v>
      </c>
      <c r="B45" s="19">
        <v>5138.8300000000008</v>
      </c>
      <c r="C45" s="371">
        <v>3325.5499999999997</v>
      </c>
      <c r="D45" s="375">
        <v>8464.380000000001</v>
      </c>
      <c r="E45" s="19">
        <v>4701.0700000000015</v>
      </c>
      <c r="F45" s="369">
        <v>3124.6100000000006</v>
      </c>
      <c r="G45" s="377">
        <v>7825.6800000000021</v>
      </c>
      <c r="H45" s="345">
        <f t="shared" si="38"/>
        <v>4.3600311991381806E-2</v>
      </c>
      <c r="I45" s="323">
        <f t="shared" si="39"/>
        <v>5.3847831602850407E-2</v>
      </c>
      <c r="J45" s="399">
        <f t="shared" si="40"/>
        <v>4.7123680523806534E-2</v>
      </c>
      <c r="K45" s="323">
        <f t="shared" si="41"/>
        <v>4.3643280492421832E-2</v>
      </c>
      <c r="L45" s="323">
        <f t="shared" si="42"/>
        <v>5.3772041759847337E-2</v>
      </c>
      <c r="M45" s="399">
        <f t="shared" si="43"/>
        <v>4.719262076477003E-2</v>
      </c>
      <c r="N45" s="394">
        <f t="shared" si="34"/>
        <v>-8.5186705923332592E-2</v>
      </c>
      <c r="O45" s="395">
        <f t="shared" si="34"/>
        <v>-6.0423087910270228E-2</v>
      </c>
      <c r="P45" s="386">
        <f t="shared" si="34"/>
        <v>-7.5457387310115906E-2</v>
      </c>
      <c r="R45" s="401">
        <v>1492.5140000000001</v>
      </c>
      <c r="S45" s="369">
        <v>1323.64</v>
      </c>
      <c r="T45" s="374">
        <v>2816.1540000000005</v>
      </c>
      <c r="U45" s="19">
        <v>1375.4440000000002</v>
      </c>
      <c r="V45" s="119">
        <v>1096.2190000000001</v>
      </c>
      <c r="W45" s="375">
        <v>2471.6630000000005</v>
      </c>
      <c r="X45" s="345">
        <f t="shared" si="44"/>
        <v>5.229092357902982E-2</v>
      </c>
      <c r="Y45" s="323">
        <f t="shared" si="45"/>
        <v>6.3403020260762652E-2</v>
      </c>
      <c r="Z45" s="399">
        <f t="shared" si="46"/>
        <v>5.6985117135042111E-2</v>
      </c>
      <c r="AA45" s="323">
        <f t="shared" si="47"/>
        <v>5.1835839782707983E-2</v>
      </c>
      <c r="AB45" s="323">
        <f t="shared" si="48"/>
        <v>5.7079485685361898E-2</v>
      </c>
      <c r="AC45" s="399">
        <f t="shared" si="49"/>
        <v>5.403753344055591E-2</v>
      </c>
      <c r="AE45" s="394">
        <f t="shared" si="35"/>
        <v>-7.8438125203515632E-2</v>
      </c>
      <c r="AF45" s="395">
        <f t="shared" si="35"/>
        <v>-0.171814843915264</v>
      </c>
      <c r="AG45" s="386">
        <f t="shared" si="35"/>
        <v>-0.12232676195975076</v>
      </c>
      <c r="AI45" s="27">
        <f t="shared" si="36"/>
        <v>2.9043848502480136</v>
      </c>
      <c r="AJ45" s="28">
        <f t="shared" si="36"/>
        <v>3.9802137992211821</v>
      </c>
      <c r="AK45" s="402">
        <f t="shared" si="36"/>
        <v>3.327064711177901</v>
      </c>
      <c r="AL45" s="28">
        <f t="shared" si="36"/>
        <v>2.9258105069696896</v>
      </c>
      <c r="AM45" s="28">
        <f t="shared" si="36"/>
        <v>3.508338640662354</v>
      </c>
      <c r="AN45" s="402">
        <f t="shared" si="36"/>
        <v>3.158400292370759</v>
      </c>
      <c r="AO45" s="384">
        <f t="shared" si="37"/>
        <v>7.3770033333724208E-3</v>
      </c>
      <c r="AP45" s="385">
        <f t="shared" si="37"/>
        <v>-0.11855522903095332</v>
      </c>
      <c r="AQ45" s="386">
        <f t="shared" si="37"/>
        <v>-5.0694661345324028E-2</v>
      </c>
    </row>
    <row r="46" spans="1:43" ht="19.5" customHeight="1">
      <c r="A46" s="8" t="s">
        <v>174</v>
      </c>
      <c r="B46" s="19">
        <v>3050.1900000000005</v>
      </c>
      <c r="C46" s="371">
        <v>4467.1099999999997</v>
      </c>
      <c r="D46" s="375">
        <v>7517.3</v>
      </c>
      <c r="E46" s="19">
        <v>5910.8499999999995</v>
      </c>
      <c r="F46" s="369">
        <v>3187.4100000000003</v>
      </c>
      <c r="G46" s="377">
        <v>9098.26</v>
      </c>
      <c r="H46" s="345">
        <f t="shared" si="38"/>
        <v>2.5879282956041135E-2</v>
      </c>
      <c r="I46" s="323">
        <f t="shared" si="39"/>
        <v>7.2332151683603935E-2</v>
      </c>
      <c r="J46" s="399">
        <f t="shared" si="40"/>
        <v>4.1851009004984514E-2</v>
      </c>
      <c r="K46" s="323">
        <f t="shared" si="41"/>
        <v>5.4874503995607699E-2</v>
      </c>
      <c r="L46" s="323">
        <f t="shared" si="42"/>
        <v>5.4852779587134075E-2</v>
      </c>
      <c r="M46" s="399">
        <f t="shared" si="43"/>
        <v>5.4866891286032199E-2</v>
      </c>
      <c r="N46" s="394">
        <f t="shared" si="34"/>
        <v>0.93786288722997535</v>
      </c>
      <c r="O46" s="395">
        <f t="shared" si="34"/>
        <v>-0.28647156662808826</v>
      </c>
      <c r="P46" s="386">
        <f t="shared" si="34"/>
        <v>0.21030955263192902</v>
      </c>
      <c r="R46" s="401">
        <v>784.14600000000019</v>
      </c>
      <c r="S46" s="369">
        <v>1504.943</v>
      </c>
      <c r="T46" s="374">
        <v>2289.0889999999999</v>
      </c>
      <c r="U46" s="19">
        <v>1269.81</v>
      </c>
      <c r="V46" s="119">
        <v>1147.944</v>
      </c>
      <c r="W46" s="375">
        <v>2417.7539999999999</v>
      </c>
      <c r="X46" s="345">
        <f t="shared" si="44"/>
        <v>2.7472920562756478E-2</v>
      </c>
      <c r="Y46" s="323">
        <f t="shared" si="45"/>
        <v>7.2087524946581327E-2</v>
      </c>
      <c r="Z46" s="399">
        <f t="shared" si="46"/>
        <v>4.6319911765314109E-2</v>
      </c>
      <c r="AA46" s="323">
        <f t="shared" si="47"/>
        <v>4.7854851025909029E-2</v>
      </c>
      <c r="AB46" s="323">
        <f t="shared" si="48"/>
        <v>5.977277634815404E-2</v>
      </c>
      <c r="AC46" s="399">
        <f t="shared" si="49"/>
        <v>5.2858930455340306E-2</v>
      </c>
      <c r="AE46" s="394">
        <f t="shared" si="35"/>
        <v>0.61935404886334899</v>
      </c>
      <c r="AF46" s="395">
        <f t="shared" si="35"/>
        <v>-0.23721762219565792</v>
      </c>
      <c r="AG46" s="386">
        <f t="shared" si="35"/>
        <v>5.6207949974858978E-2</v>
      </c>
      <c r="AI46" s="27">
        <f t="shared" si="36"/>
        <v>2.570810342962242</v>
      </c>
      <c r="AJ46" s="28">
        <f t="shared" si="36"/>
        <v>3.3689409931700807</v>
      </c>
      <c r="AK46" s="402">
        <f t="shared" si="36"/>
        <v>3.0450946483444854</v>
      </c>
      <c r="AL46" s="28">
        <f t="shared" si="36"/>
        <v>2.1482697074024886</v>
      </c>
      <c r="AM46" s="28">
        <f t="shared" si="36"/>
        <v>3.6014946304366235</v>
      </c>
      <c r="AN46" s="402">
        <f t="shared" si="36"/>
        <v>2.6573806420128681</v>
      </c>
      <c r="AO46" s="384">
        <f t="shared" si="37"/>
        <v>-0.16436087427315885</v>
      </c>
      <c r="AP46" s="385">
        <f t="shared" si="37"/>
        <v>6.902870597555831E-2</v>
      </c>
      <c r="AQ46" s="386">
        <f t="shared" si="37"/>
        <v>-0.12732412325587458</v>
      </c>
    </row>
    <row r="47" spans="1:43" ht="19.5" customHeight="1">
      <c r="A47" s="8" t="s">
        <v>182</v>
      </c>
      <c r="B47" s="19">
        <v>1748.38</v>
      </c>
      <c r="C47" s="371">
        <v>4183.66</v>
      </c>
      <c r="D47" s="375">
        <v>5932.04</v>
      </c>
      <c r="E47" s="19">
        <v>2053.0500000000002</v>
      </c>
      <c r="F47" s="369">
        <v>4221.0600000000004</v>
      </c>
      <c r="G47" s="377">
        <v>6274.1100000000006</v>
      </c>
      <c r="H47" s="345">
        <f t="shared" si="38"/>
        <v>1.4834099100280046E-2</v>
      </c>
      <c r="I47" s="323">
        <f t="shared" si="39"/>
        <v>6.7742484450265705E-2</v>
      </c>
      <c r="J47" s="399">
        <f t="shared" si="40"/>
        <v>3.3025402665575181E-2</v>
      </c>
      <c r="K47" s="323">
        <f t="shared" si="41"/>
        <v>1.90598814769758E-2</v>
      </c>
      <c r="L47" s="323">
        <f t="shared" si="42"/>
        <v>7.2641070274633054E-2</v>
      </c>
      <c r="M47" s="399">
        <f t="shared" si="43"/>
        <v>3.7835906127831866E-2</v>
      </c>
      <c r="N47" s="394">
        <f t="shared" si="34"/>
        <v>0.17425845639963855</v>
      </c>
      <c r="O47" s="395">
        <f t="shared" si="34"/>
        <v>8.9395409760832725E-3</v>
      </c>
      <c r="P47" s="386">
        <f t="shared" si="34"/>
        <v>5.7664816825240661E-2</v>
      </c>
      <c r="R47" s="401">
        <v>616.51300000000003</v>
      </c>
      <c r="S47" s="369">
        <v>1743.2439999999997</v>
      </c>
      <c r="T47" s="374">
        <v>2359.7569999999996</v>
      </c>
      <c r="U47" s="19">
        <v>664.26200000000006</v>
      </c>
      <c r="V47" s="119">
        <v>1649.8940000000002</v>
      </c>
      <c r="W47" s="375">
        <v>2314.1560000000004</v>
      </c>
      <c r="X47" s="345">
        <f t="shared" si="44"/>
        <v>2.1599820282073339E-2</v>
      </c>
      <c r="Y47" s="323">
        <f t="shared" si="45"/>
        <v>8.350226243650305E-2</v>
      </c>
      <c r="Z47" s="399">
        <f t="shared" si="46"/>
        <v>4.7749884791540353E-2</v>
      </c>
      <c r="AA47" s="323">
        <f t="shared" si="47"/>
        <v>2.5033791710706632E-2</v>
      </c>
      <c r="AB47" s="323">
        <f t="shared" si="48"/>
        <v>8.5909020875723274E-2</v>
      </c>
      <c r="AC47" s="399">
        <f t="shared" si="49"/>
        <v>5.0593985602674432E-2</v>
      </c>
      <c r="AE47" s="394">
        <f t="shared" si="35"/>
        <v>7.7450110541059186E-2</v>
      </c>
      <c r="AF47" s="395">
        <f t="shared" si="35"/>
        <v>-5.3549589156767191E-2</v>
      </c>
      <c r="AG47" s="386">
        <f t="shared" si="35"/>
        <v>-1.9324447390133479E-2</v>
      </c>
      <c r="AI47" s="27">
        <f t="shared" si="36"/>
        <v>3.526195678285041</v>
      </c>
      <c r="AJ47" s="28">
        <f t="shared" si="36"/>
        <v>4.166791756500289</v>
      </c>
      <c r="AK47" s="402">
        <f t="shared" si="36"/>
        <v>3.9779856508047819</v>
      </c>
      <c r="AL47" s="28">
        <f t="shared" si="36"/>
        <v>3.2354886632083972</v>
      </c>
      <c r="AM47" s="28">
        <f t="shared" si="36"/>
        <v>3.9087196107138968</v>
      </c>
      <c r="AN47" s="402">
        <f t="shared" si="36"/>
        <v>3.6884211465849344</v>
      </c>
      <c r="AO47" s="384">
        <f t="shared" si="37"/>
        <v>-8.2442110875148203E-2</v>
      </c>
      <c r="AP47" s="385">
        <f t="shared" si="37"/>
        <v>-6.1935455589733707E-2</v>
      </c>
      <c r="AQ47" s="386">
        <f t="shared" si="37"/>
        <v>-7.2791741760372133E-2</v>
      </c>
    </row>
    <row r="48" spans="1:43" ht="19.5" customHeight="1">
      <c r="A48" s="8" t="s">
        <v>186</v>
      </c>
      <c r="B48" s="19">
        <v>1986.5499999999997</v>
      </c>
      <c r="C48" s="371">
        <v>2877.83</v>
      </c>
      <c r="D48" s="375">
        <v>4864.3799999999992</v>
      </c>
      <c r="E48" s="19">
        <v>1067.8499999999999</v>
      </c>
      <c r="F48" s="369">
        <v>3059.35</v>
      </c>
      <c r="G48" s="377">
        <v>4127.2</v>
      </c>
      <c r="H48" s="345">
        <f t="shared" si="38"/>
        <v>1.6854848241035312E-2</v>
      </c>
      <c r="I48" s="323">
        <f t="shared" si="39"/>
        <v>4.6598278546896299E-2</v>
      </c>
      <c r="J48" s="399">
        <f t="shared" si="40"/>
        <v>2.7081426999543256E-2</v>
      </c>
      <c r="K48" s="323">
        <f t="shared" si="41"/>
        <v>9.9135892624089058E-3</v>
      </c>
      <c r="L48" s="323">
        <f t="shared" si="42"/>
        <v>5.2648969297924834E-2</v>
      </c>
      <c r="M48" s="399">
        <f t="shared" si="43"/>
        <v>2.4889004459722197E-2</v>
      </c>
      <c r="N48" s="394">
        <f t="shared" si="34"/>
        <v>-0.46246004379451811</v>
      </c>
      <c r="O48" s="395">
        <f t="shared" si="34"/>
        <v>6.3075303266697469E-2</v>
      </c>
      <c r="P48" s="386">
        <f t="shared" si="34"/>
        <v>-0.15154654858378652</v>
      </c>
      <c r="R48" s="401">
        <v>563.39200000000005</v>
      </c>
      <c r="S48" s="369">
        <v>1034.521</v>
      </c>
      <c r="T48" s="374">
        <v>1597.913</v>
      </c>
      <c r="U48" s="19">
        <v>400.39199999999988</v>
      </c>
      <c r="V48" s="119">
        <v>1009.859</v>
      </c>
      <c r="W48" s="375">
        <v>1410.251</v>
      </c>
      <c r="X48" s="345">
        <f t="shared" si="44"/>
        <v>1.9738701289928783E-2</v>
      </c>
      <c r="Y48" s="323">
        <f t="shared" si="45"/>
        <v>4.9554075068133654E-2</v>
      </c>
      <c r="Z48" s="399">
        <f t="shared" si="46"/>
        <v>3.2333906269545819E-2</v>
      </c>
      <c r="AA48" s="323">
        <f t="shared" si="47"/>
        <v>1.508942244270069E-2</v>
      </c>
      <c r="AB48" s="323">
        <f t="shared" si="48"/>
        <v>5.258277071892923E-2</v>
      </c>
      <c r="AC48" s="399">
        <f t="shared" si="49"/>
        <v>3.0832069571004379E-2</v>
      </c>
      <c r="AE48" s="394">
        <f t="shared" si="35"/>
        <v>-0.28931898216517121</v>
      </c>
      <c r="AF48" s="395">
        <f t="shared" si="35"/>
        <v>-2.3839052083041254E-2</v>
      </c>
      <c r="AG48" s="386">
        <f t="shared" si="35"/>
        <v>-0.117441938328307</v>
      </c>
      <c r="AI48" s="27">
        <f t="shared" si="36"/>
        <v>2.8360323173340722</v>
      </c>
      <c r="AJ48" s="28">
        <f t="shared" si="36"/>
        <v>3.5947953840219888</v>
      </c>
      <c r="AK48" s="402">
        <f t="shared" si="36"/>
        <v>3.2849263421032084</v>
      </c>
      <c r="AL48" s="28">
        <f t="shared" si="36"/>
        <v>3.7495153813737874</v>
      </c>
      <c r="AM48" s="28">
        <f t="shared" si="36"/>
        <v>3.3008939807475448</v>
      </c>
      <c r="AN48" s="402">
        <f t="shared" si="36"/>
        <v>3.416967920139562</v>
      </c>
      <c r="AO48" s="384">
        <f t="shared" si="37"/>
        <v>0.32209896144568889</v>
      </c>
      <c r="AP48" s="385">
        <f t="shared" si="37"/>
        <v>-8.1757477652487795E-2</v>
      </c>
      <c r="AQ48" s="386">
        <f t="shared" si="37"/>
        <v>4.0196206637562695E-2</v>
      </c>
    </row>
    <row r="49" spans="1:43" ht="19.5" customHeight="1">
      <c r="A49" s="8" t="s">
        <v>206</v>
      </c>
      <c r="B49" s="19">
        <v>5342.06</v>
      </c>
      <c r="C49" s="371">
        <v>2012.14</v>
      </c>
      <c r="D49" s="375">
        <v>7354.2000000000007</v>
      </c>
      <c r="E49" s="19">
        <v>4756.57</v>
      </c>
      <c r="F49" s="369">
        <v>1100.4300000000003</v>
      </c>
      <c r="G49" s="377">
        <v>5857</v>
      </c>
      <c r="H49" s="345">
        <f t="shared" si="38"/>
        <v>4.5324613321841949E-2</v>
      </c>
      <c r="I49" s="323">
        <f t="shared" si="39"/>
        <v>3.2580889140551017E-2</v>
      </c>
      <c r="J49" s="399">
        <f t="shared" si="40"/>
        <v>4.0942983574482478E-2</v>
      </c>
      <c r="K49" s="323">
        <f t="shared" si="41"/>
        <v>4.415852533398542E-2</v>
      </c>
      <c r="L49" s="323">
        <f t="shared" si="42"/>
        <v>1.8937521135050074E-2</v>
      </c>
      <c r="M49" s="399">
        <f t="shared" si="43"/>
        <v>3.5320531866784487E-2</v>
      </c>
      <c r="N49" s="394">
        <f t="shared" si="34"/>
        <v>-0.10960004193138989</v>
      </c>
      <c r="O49" s="395">
        <f t="shared" si="34"/>
        <v>-0.4531046547456935</v>
      </c>
      <c r="P49" s="386">
        <f t="shared" si="34"/>
        <v>-0.20358434635990327</v>
      </c>
      <c r="R49" s="401">
        <v>1231.7389999999998</v>
      </c>
      <c r="S49" s="369">
        <v>480.548</v>
      </c>
      <c r="T49" s="374">
        <v>1712.2869999999998</v>
      </c>
      <c r="U49" s="19">
        <v>1075.5609999999999</v>
      </c>
      <c r="V49" s="119">
        <v>243.822</v>
      </c>
      <c r="W49" s="375">
        <v>1319.3829999999998</v>
      </c>
      <c r="X49" s="345">
        <f t="shared" si="44"/>
        <v>4.3154549919337835E-2</v>
      </c>
      <c r="Y49" s="323">
        <f t="shared" si="45"/>
        <v>2.3018490360119798E-2</v>
      </c>
      <c r="Z49" s="399">
        <f t="shared" si="46"/>
        <v>3.4648273945178359E-2</v>
      </c>
      <c r="AA49" s="323">
        <f t="shared" si="47"/>
        <v>4.0534262152824234E-2</v>
      </c>
      <c r="AB49" s="323">
        <f t="shared" si="48"/>
        <v>1.2695669714515355E-2</v>
      </c>
      <c r="AC49" s="399">
        <f t="shared" si="49"/>
        <v>2.8845438469322457E-2</v>
      </c>
      <c r="AE49" s="394">
        <f t="shared" si="35"/>
        <v>-0.12679471868634501</v>
      </c>
      <c r="AF49" s="395">
        <f t="shared" si="35"/>
        <v>-0.49261676252944553</v>
      </c>
      <c r="AG49" s="386">
        <f t="shared" si="35"/>
        <v>-0.22946153302571359</v>
      </c>
      <c r="AI49" s="27">
        <f t="shared" si="36"/>
        <v>2.3057378614242441</v>
      </c>
      <c r="AJ49" s="28">
        <f t="shared" si="36"/>
        <v>2.3882433627878772</v>
      </c>
      <c r="AK49" s="402">
        <f t="shared" si="36"/>
        <v>2.3283117130347279</v>
      </c>
      <c r="AL49" s="28">
        <f t="shared" si="36"/>
        <v>2.2612113350586664</v>
      </c>
      <c r="AM49" s="28">
        <f t="shared" si="36"/>
        <v>2.2156975000681549</v>
      </c>
      <c r="AN49" s="402">
        <f t="shared" si="36"/>
        <v>2.2526600648796307</v>
      </c>
      <c r="AO49" s="384">
        <f t="shared" si="37"/>
        <v>-1.9311183248764366E-2</v>
      </c>
      <c r="AP49" s="385">
        <f t="shared" si="37"/>
        <v>-7.2248023550792434E-2</v>
      </c>
      <c r="AQ49" s="386">
        <f t="shared" si="37"/>
        <v>-3.2492061836725768E-2</v>
      </c>
    </row>
    <row r="50" spans="1:43" ht="19.5" customHeight="1">
      <c r="A50" s="8" t="s">
        <v>183</v>
      </c>
      <c r="B50" s="19">
        <v>863.94</v>
      </c>
      <c r="C50" s="371">
        <v>3812.95</v>
      </c>
      <c r="D50" s="375">
        <v>4676.8899999999994</v>
      </c>
      <c r="E50" s="19">
        <v>644.30000000000018</v>
      </c>
      <c r="F50" s="369">
        <v>2963.49</v>
      </c>
      <c r="G50" s="377">
        <v>3607.79</v>
      </c>
      <c r="H50" s="345">
        <f t="shared" si="38"/>
        <v>7.3300836069366748E-3</v>
      </c>
      <c r="I50" s="323">
        <f t="shared" si="39"/>
        <v>6.1739889494997355E-2</v>
      </c>
      <c r="J50" s="399">
        <f t="shared" si="40"/>
        <v>2.6037615301414335E-2</v>
      </c>
      <c r="K50" s="323">
        <f t="shared" si="41"/>
        <v>5.9814820075572974E-3</v>
      </c>
      <c r="L50" s="323">
        <f t="shared" si="42"/>
        <v>5.0999295283216131E-2</v>
      </c>
      <c r="M50" s="399">
        <f t="shared" si="43"/>
        <v>2.1756711911160388E-2</v>
      </c>
      <c r="N50" s="394">
        <f t="shared" si="34"/>
        <v>-0.25423061786698131</v>
      </c>
      <c r="O50" s="395">
        <f t="shared" si="34"/>
        <v>-0.22278288464312412</v>
      </c>
      <c r="P50" s="386">
        <f t="shared" si="34"/>
        <v>-0.22859207721370389</v>
      </c>
      <c r="R50" s="401">
        <v>272.17099999999999</v>
      </c>
      <c r="S50" s="369">
        <v>1137.71</v>
      </c>
      <c r="T50" s="374">
        <v>1409.8810000000001</v>
      </c>
      <c r="U50" s="19">
        <v>193.61299999999997</v>
      </c>
      <c r="V50" s="119">
        <v>814.02100000000019</v>
      </c>
      <c r="W50" s="375">
        <v>1007.6340000000001</v>
      </c>
      <c r="X50" s="345">
        <f t="shared" si="44"/>
        <v>9.5356378308197598E-3</v>
      </c>
      <c r="Y50" s="323">
        <f t="shared" si="45"/>
        <v>5.4496879952911872E-2</v>
      </c>
      <c r="Z50" s="399">
        <f t="shared" si="46"/>
        <v>2.852906266186803E-2</v>
      </c>
      <c r="AA50" s="323">
        <f t="shared" si="47"/>
        <v>7.2966201807194179E-3</v>
      </c>
      <c r="AB50" s="323">
        <f t="shared" si="48"/>
        <v>4.2385599973257151E-2</v>
      </c>
      <c r="AC50" s="399">
        <f t="shared" si="49"/>
        <v>2.2029724914294994E-2</v>
      </c>
      <c r="AE50" s="394">
        <f t="shared" si="35"/>
        <v>-0.2886347186144006</v>
      </c>
      <c r="AF50" s="395">
        <f t="shared" si="35"/>
        <v>-0.28450923346019624</v>
      </c>
      <c r="AG50" s="386">
        <f t="shared" si="35"/>
        <v>-0.28530563927026459</v>
      </c>
      <c r="AI50" s="27">
        <f t="shared" si="36"/>
        <v>3.150346088848762</v>
      </c>
      <c r="AJ50" s="28">
        <f t="shared" si="36"/>
        <v>2.9838051902070579</v>
      </c>
      <c r="AK50" s="402">
        <f t="shared" si="36"/>
        <v>3.0145695109356865</v>
      </c>
      <c r="AL50" s="28">
        <f t="shared" si="36"/>
        <v>3.005013192612136</v>
      </c>
      <c r="AM50" s="28">
        <f t="shared" si="36"/>
        <v>2.7468322822078028</v>
      </c>
      <c r="AN50" s="402">
        <f t="shared" si="36"/>
        <v>2.7929397221013423</v>
      </c>
      <c r="AO50" s="384">
        <f t="shared" si="37"/>
        <v>-4.613235883862378E-2</v>
      </c>
      <c r="AP50" s="385">
        <f t="shared" si="37"/>
        <v>-7.9419698302358205E-2</v>
      </c>
      <c r="AQ50" s="386">
        <f t="shared" si="37"/>
        <v>-7.3519548323685166E-2</v>
      </c>
    </row>
    <row r="51" spans="1:43" ht="19.5" customHeight="1">
      <c r="A51" s="8" t="s">
        <v>179</v>
      </c>
      <c r="B51" s="19">
        <v>1230.4099999999999</v>
      </c>
      <c r="C51" s="371">
        <v>1472.87</v>
      </c>
      <c r="D51" s="375">
        <v>2703.2799999999997</v>
      </c>
      <c r="E51" s="19">
        <v>1308.5899999999997</v>
      </c>
      <c r="F51" s="369">
        <v>596.36000000000013</v>
      </c>
      <c r="G51" s="377">
        <v>1904.9499999999998</v>
      </c>
      <c r="H51" s="345">
        <f t="shared" si="38"/>
        <v>1.0439391822129954E-2</v>
      </c>
      <c r="I51" s="323">
        <f t="shared" si="39"/>
        <v>2.3848944004116693E-2</v>
      </c>
      <c r="J51" s="399">
        <f t="shared" si="40"/>
        <v>1.5049950863075109E-2</v>
      </c>
      <c r="K51" s="323">
        <f t="shared" si="41"/>
        <v>1.2148544994985876E-2</v>
      </c>
      <c r="L51" s="323">
        <f t="shared" si="42"/>
        <v>1.026287915096686E-2</v>
      </c>
      <c r="M51" s="399">
        <f t="shared" si="43"/>
        <v>1.1487766293261242E-2</v>
      </c>
      <c r="N51" s="394">
        <f t="shared" si="34"/>
        <v>6.3539795677863345E-2</v>
      </c>
      <c r="O51" s="395">
        <f t="shared" si="34"/>
        <v>-0.59510343750636496</v>
      </c>
      <c r="P51" s="386">
        <f t="shared" si="34"/>
        <v>-0.29531901985735848</v>
      </c>
      <c r="R51" s="401">
        <v>382.88699999999994</v>
      </c>
      <c r="S51" s="369">
        <v>587.07899999999995</v>
      </c>
      <c r="T51" s="374">
        <v>969.96599999999989</v>
      </c>
      <c r="U51" s="19">
        <v>546.44399999999996</v>
      </c>
      <c r="V51" s="119">
        <v>224.19300000000001</v>
      </c>
      <c r="W51" s="375">
        <v>770.63699999999994</v>
      </c>
      <c r="X51" s="345">
        <f t="shared" si="44"/>
        <v>1.3414624490225208E-2</v>
      </c>
      <c r="Y51" s="323">
        <f t="shared" si="45"/>
        <v>2.8121378722060584E-2</v>
      </c>
      <c r="Z51" s="399">
        <f t="shared" si="46"/>
        <v>1.9627344998536387E-2</v>
      </c>
      <c r="AA51" s="323">
        <f t="shared" si="47"/>
        <v>2.0593629136643931E-2</v>
      </c>
      <c r="AB51" s="323">
        <f t="shared" si="48"/>
        <v>1.1673599102239918E-2</v>
      </c>
      <c r="AC51" s="399">
        <f t="shared" si="49"/>
        <v>1.6848301187512082E-2</v>
      </c>
      <c r="AE51" s="394">
        <f t="shared" si="35"/>
        <v>0.42716780668970228</v>
      </c>
      <c r="AF51" s="395">
        <f t="shared" si="35"/>
        <v>-0.61812124092328291</v>
      </c>
      <c r="AG51" s="386">
        <f t="shared" si="35"/>
        <v>-0.20550101756144026</v>
      </c>
      <c r="AI51" s="27">
        <f t="shared" si="36"/>
        <v>3.1118651506408437</v>
      </c>
      <c r="AJ51" s="28">
        <f t="shared" si="36"/>
        <v>3.9859525959521207</v>
      </c>
      <c r="AK51" s="402">
        <f t="shared" si="36"/>
        <v>3.588107780178154</v>
      </c>
      <c r="AL51" s="28">
        <f t="shared" si="36"/>
        <v>4.1758228322087136</v>
      </c>
      <c r="AM51" s="28">
        <f t="shared" si="36"/>
        <v>3.7593567643705139</v>
      </c>
      <c r="AN51" s="402">
        <f t="shared" si="36"/>
        <v>4.0454447623297201</v>
      </c>
      <c r="AO51" s="384">
        <f t="shared" si="37"/>
        <v>0.34190353053979966</v>
      </c>
      <c r="AP51" s="385">
        <f t="shared" si="37"/>
        <v>-5.6848601714863112E-2</v>
      </c>
      <c r="AQ51" s="386">
        <f t="shared" si="37"/>
        <v>0.12745909826846358</v>
      </c>
    </row>
    <row r="52" spans="1:43" ht="19.5" customHeight="1">
      <c r="A52" s="8" t="s">
        <v>210</v>
      </c>
      <c r="B52" s="19">
        <v>581.57000000000005</v>
      </c>
      <c r="C52" s="371">
        <v>193.02</v>
      </c>
      <c r="D52" s="375">
        <v>774.59</v>
      </c>
      <c r="E52" s="19">
        <v>1524.15</v>
      </c>
      <c r="F52" s="369">
        <v>333.76000000000005</v>
      </c>
      <c r="G52" s="377">
        <v>1857.91</v>
      </c>
      <c r="H52" s="345">
        <f t="shared" si="38"/>
        <v>4.934320350124039E-3</v>
      </c>
      <c r="I52" s="323">
        <f t="shared" si="39"/>
        <v>3.1254103700086261E-3</v>
      </c>
      <c r="J52" s="399">
        <f t="shared" si="40"/>
        <v>4.3123692103775226E-3</v>
      </c>
      <c r="K52" s="323">
        <f t="shared" si="41"/>
        <v>1.4149737392237238E-2</v>
      </c>
      <c r="L52" s="323">
        <f t="shared" si="42"/>
        <v>5.7437429496054382E-3</v>
      </c>
      <c r="M52" s="399">
        <f t="shared" si="43"/>
        <v>1.1204092429676894E-2</v>
      </c>
      <c r="N52" s="394">
        <f t="shared" si="34"/>
        <v>1.6207507264817649</v>
      </c>
      <c r="O52" s="395">
        <f t="shared" si="34"/>
        <v>0.72914723862812159</v>
      </c>
      <c r="P52" s="386">
        <f t="shared" si="34"/>
        <v>1.3985721478459574</v>
      </c>
      <c r="R52" s="401">
        <v>156.70799999999997</v>
      </c>
      <c r="S52" s="369">
        <v>78.888000000000005</v>
      </c>
      <c r="T52" s="374">
        <v>235.59599999999998</v>
      </c>
      <c r="U52" s="19">
        <v>372.41900000000004</v>
      </c>
      <c r="V52" s="119">
        <v>113.47999999999999</v>
      </c>
      <c r="W52" s="375">
        <v>485.899</v>
      </c>
      <c r="X52" s="345">
        <f t="shared" si="44"/>
        <v>5.4903378140657997E-3</v>
      </c>
      <c r="Y52" s="323">
        <f t="shared" si="45"/>
        <v>3.7787747894677134E-3</v>
      </c>
      <c r="Z52" s="399">
        <f t="shared" si="46"/>
        <v>4.7673052171675907E-3</v>
      </c>
      <c r="AA52" s="323">
        <f t="shared" si="47"/>
        <v>1.4035214531479526E-2</v>
      </c>
      <c r="AB52" s="323">
        <f t="shared" si="48"/>
        <v>5.9088375913707632E-3</v>
      </c>
      <c r="AC52" s="399">
        <f t="shared" si="49"/>
        <v>1.0623124374654907E-2</v>
      </c>
      <c r="AE52" s="394">
        <f t="shared" si="35"/>
        <v>1.3765155575975707</v>
      </c>
      <c r="AF52" s="395">
        <f t="shared" si="35"/>
        <v>0.43849508163472239</v>
      </c>
      <c r="AG52" s="386">
        <f t="shared" si="35"/>
        <v>1.062424659162295</v>
      </c>
      <c r="AI52" s="27">
        <f t="shared" si="36"/>
        <v>2.6945681517272204</v>
      </c>
      <c r="AJ52" s="28">
        <f t="shared" si="36"/>
        <v>4.0870376126826233</v>
      </c>
      <c r="AK52" s="402">
        <f t="shared" si="36"/>
        <v>3.041557469112691</v>
      </c>
      <c r="AL52" s="28">
        <f t="shared" si="36"/>
        <v>2.4434537283075812</v>
      </c>
      <c r="AM52" s="28">
        <f t="shared" si="36"/>
        <v>3.4000479386385418</v>
      </c>
      <c r="AN52" s="402">
        <f t="shared" si="36"/>
        <v>2.6152989111420899</v>
      </c>
      <c r="AO52" s="384">
        <f>(AL52-AI52)/AI52</f>
        <v>-9.3192826931719888E-2</v>
      </c>
      <c r="AP52" s="385">
        <f>(AM52-AJ52)/AJ52</f>
        <v>-0.16808988297838534</v>
      </c>
      <c r="AQ52" s="386">
        <f>(AN52-AK52)/AK52</f>
        <v>-0.1401448311594628</v>
      </c>
    </row>
    <row r="53" spans="1:43" ht="19.5" customHeight="1">
      <c r="A53" s="8" t="s">
        <v>211</v>
      </c>
      <c r="B53" s="19">
        <v>1550.4199999999998</v>
      </c>
      <c r="C53" s="371">
        <v>243.48000000000002</v>
      </c>
      <c r="D53" s="375">
        <v>1793.8999999999999</v>
      </c>
      <c r="E53" s="19">
        <v>1229.4900000000002</v>
      </c>
      <c r="F53" s="369">
        <v>279.59000000000003</v>
      </c>
      <c r="G53" s="377">
        <v>1509.0800000000004</v>
      </c>
      <c r="H53" s="345">
        <f t="shared" si="38"/>
        <v>1.3154510991349812E-2</v>
      </c>
      <c r="I53" s="323">
        <f t="shared" si="39"/>
        <v>3.9424666712760351E-3</v>
      </c>
      <c r="J53" s="399">
        <f t="shared" si="40"/>
        <v>9.9871662769932968E-3</v>
      </c>
      <c r="K53" s="323">
        <f t="shared" si="41"/>
        <v>1.1414205049622258E-2</v>
      </c>
      <c r="L53" s="323">
        <f t="shared" si="42"/>
        <v>4.8115205275652698E-3</v>
      </c>
      <c r="M53" s="399">
        <f t="shared" si="43"/>
        <v>9.1004794655159885E-3</v>
      </c>
      <c r="N53" s="394">
        <f t="shared" si="34"/>
        <v>-0.20699552379355249</v>
      </c>
      <c r="O53" s="395">
        <f t="shared" si="34"/>
        <v>0.14830786922950556</v>
      </c>
      <c r="P53" s="386">
        <f t="shared" si="34"/>
        <v>-0.15877139193934975</v>
      </c>
      <c r="R53" s="401">
        <v>402.99699999999996</v>
      </c>
      <c r="S53" s="369">
        <v>74.190000000000012</v>
      </c>
      <c r="T53" s="374">
        <v>477.18699999999995</v>
      </c>
      <c r="U53" s="19">
        <v>336.54199999999997</v>
      </c>
      <c r="V53" s="119">
        <v>81.843999999999994</v>
      </c>
      <c r="W53" s="375">
        <v>418.38599999999997</v>
      </c>
      <c r="X53" s="345">
        <f t="shared" si="44"/>
        <v>1.4119187712529515E-2</v>
      </c>
      <c r="Y53" s="323">
        <f t="shared" si="45"/>
        <v>3.5537382318047064E-3</v>
      </c>
      <c r="Z53" s="399">
        <f t="shared" si="46"/>
        <v>9.6559197722565354E-3</v>
      </c>
      <c r="AA53" s="323">
        <f t="shared" si="47"/>
        <v>1.268313155035909E-2</v>
      </c>
      <c r="AB53" s="323">
        <f t="shared" si="48"/>
        <v>4.2615694732829465E-3</v>
      </c>
      <c r="AC53" s="399">
        <f t="shared" si="49"/>
        <v>9.1470995301788389E-3</v>
      </c>
      <c r="AE53" s="394">
        <f t="shared" si="35"/>
        <v>-0.16490197197497747</v>
      </c>
      <c r="AF53" s="395">
        <f t="shared" si="35"/>
        <v>0.10316754279552474</v>
      </c>
      <c r="AG53" s="386">
        <f t="shared" si="35"/>
        <v>-0.12322422865669012</v>
      </c>
      <c r="AI53" s="27">
        <f t="shared" si="36"/>
        <v>2.5992763251248046</v>
      </c>
      <c r="AJ53" s="28">
        <f t="shared" si="36"/>
        <v>3.0470675209462792</v>
      </c>
      <c r="AK53" s="402">
        <f t="shared" si="36"/>
        <v>2.6600535146886672</v>
      </c>
      <c r="AL53" s="28">
        <f t="shared" si="36"/>
        <v>2.7372487779485795</v>
      </c>
      <c r="AM53" s="28">
        <f t="shared" si="36"/>
        <v>2.9272863836331764</v>
      </c>
      <c r="AN53" s="402">
        <f t="shared" si="36"/>
        <v>2.7724573912582491</v>
      </c>
      <c r="AO53" s="384">
        <f t="shared" ref="AO53:AQ63" si="50">(AL53-AI53)/AI53</f>
        <v>5.3081102416900651E-2</v>
      </c>
      <c r="AP53" s="385">
        <f t="shared" si="50"/>
        <v>-3.9310299653584402E-2</v>
      </c>
      <c r="AQ53" s="386">
        <f t="shared" si="50"/>
        <v>4.2256246330720004E-2</v>
      </c>
    </row>
    <row r="54" spans="1:43" ht="19.5" customHeight="1">
      <c r="A54" s="8" t="s">
        <v>208</v>
      </c>
      <c r="B54" s="19">
        <v>282.88</v>
      </c>
      <c r="C54" s="371">
        <v>152.10000000000005</v>
      </c>
      <c r="D54" s="375">
        <v>434.98</v>
      </c>
      <c r="E54" s="19">
        <v>507.74999999999994</v>
      </c>
      <c r="F54" s="369">
        <v>613.16</v>
      </c>
      <c r="G54" s="377">
        <v>1120.9099999999999</v>
      </c>
      <c r="H54" s="345">
        <f t="shared" si="38"/>
        <v>2.4000903427671442E-3</v>
      </c>
      <c r="I54" s="323">
        <f t="shared" si="39"/>
        <v>2.4628272576847588E-3</v>
      </c>
      <c r="J54" s="399">
        <f t="shared" si="40"/>
        <v>2.4216609549955652E-3</v>
      </c>
      <c r="K54" s="323">
        <f t="shared" si="41"/>
        <v>4.7137940234940499E-3</v>
      </c>
      <c r="L54" s="323">
        <f t="shared" si="42"/>
        <v>1.0551993728967131E-2</v>
      </c>
      <c r="M54" s="399">
        <f t="shared" si="43"/>
        <v>6.7596273475836422E-3</v>
      </c>
      <c r="N54" s="394">
        <f t="shared" si="34"/>
        <v>0.79493071266968307</v>
      </c>
      <c r="O54" s="395">
        <f t="shared" si="34"/>
        <v>3.0312952005259683</v>
      </c>
      <c r="P54" s="386">
        <f t="shared" si="34"/>
        <v>1.5769230769230764</v>
      </c>
      <c r="R54" s="401">
        <v>102.73299999999999</v>
      </c>
      <c r="S54" s="369">
        <v>114.393</v>
      </c>
      <c r="T54" s="374">
        <v>217.12599999999998</v>
      </c>
      <c r="U54" s="19">
        <v>148.75200000000001</v>
      </c>
      <c r="V54" s="119">
        <v>253.81700000000001</v>
      </c>
      <c r="W54" s="375">
        <v>402.56900000000002</v>
      </c>
      <c r="X54" s="345">
        <f t="shared" si="44"/>
        <v>3.5992985339128943E-3</v>
      </c>
      <c r="Y54" s="323">
        <f t="shared" si="45"/>
        <v>5.4794821074381416E-3</v>
      </c>
      <c r="Z54" s="399">
        <f t="shared" si="46"/>
        <v>4.3935631869078005E-3</v>
      </c>
      <c r="AA54" s="323">
        <f t="shared" si="47"/>
        <v>5.6059605766264403E-3</v>
      </c>
      <c r="AB54" s="323">
        <f t="shared" si="48"/>
        <v>1.3216103550660498E-2</v>
      </c>
      <c r="AC54" s="399">
        <f t="shared" si="49"/>
        <v>8.8012952411518682E-3</v>
      </c>
      <c r="AE54" s="394">
        <f t="shared" si="35"/>
        <v>0.4479475923023763</v>
      </c>
      <c r="AF54" s="395">
        <f t="shared" si="35"/>
        <v>1.2188158366333606</v>
      </c>
      <c r="AG54" s="386">
        <f t="shared" si="35"/>
        <v>0.8540801193776888</v>
      </c>
      <c r="AI54" s="27">
        <f t="shared" si="36"/>
        <v>3.6316812782805425</v>
      </c>
      <c r="AJ54" s="28">
        <f t="shared" si="36"/>
        <v>7.520907297830373</v>
      </c>
      <c r="AK54" s="402">
        <f t="shared" si="36"/>
        <v>4.9916317991631791</v>
      </c>
      <c r="AL54" s="28">
        <f t="shared" si="36"/>
        <v>2.929630723781389</v>
      </c>
      <c r="AM54" s="28">
        <f t="shared" si="36"/>
        <v>4.1394905081870972</v>
      </c>
      <c r="AN54" s="402">
        <f t="shared" si="36"/>
        <v>3.5914480199123933</v>
      </c>
      <c r="AO54" s="384">
        <f t="shared" si="50"/>
        <v>-0.1933128214465854</v>
      </c>
      <c r="AP54" s="385">
        <f t="shared" si="50"/>
        <v>-0.4496022428861402</v>
      </c>
      <c r="AQ54" s="386">
        <f t="shared" si="50"/>
        <v>-0.280506222331046</v>
      </c>
    </row>
    <row r="55" spans="1:43" ht="19.5" customHeight="1">
      <c r="A55" s="8" t="s">
        <v>209</v>
      </c>
      <c r="B55" s="19">
        <v>310.08999999999997</v>
      </c>
      <c r="C55" s="371">
        <v>161.70999999999998</v>
      </c>
      <c r="D55" s="375">
        <v>471.79999999999995</v>
      </c>
      <c r="E55" s="19">
        <v>817.54999999999973</v>
      </c>
      <c r="F55" s="369">
        <v>218.02000000000004</v>
      </c>
      <c r="G55" s="377">
        <v>1035.5699999999997</v>
      </c>
      <c r="H55" s="345">
        <f t="shared" si="38"/>
        <v>2.6309531051635451E-3</v>
      </c>
      <c r="I55" s="323">
        <f t="shared" si="39"/>
        <v>2.6184338977002113E-3</v>
      </c>
      <c r="J55" s="399">
        <f t="shared" si="40"/>
        <v>2.626648670207613E-3</v>
      </c>
      <c r="K55" s="323">
        <f t="shared" si="41"/>
        <v>7.5898814454112458E-3</v>
      </c>
      <c r="L55" s="323">
        <f t="shared" si="42"/>
        <v>3.7519500175964096E-3</v>
      </c>
      <c r="M55" s="399">
        <f t="shared" si="43"/>
        <v>6.2449860312934948E-3</v>
      </c>
      <c r="N55" s="394">
        <f t="shared" si="34"/>
        <v>1.6364926311715946</v>
      </c>
      <c r="O55" s="395">
        <f t="shared" si="34"/>
        <v>0.34821594211860779</v>
      </c>
      <c r="P55" s="386">
        <f t="shared" si="34"/>
        <v>1.1949342941924541</v>
      </c>
      <c r="R55" s="401">
        <v>90.475999999999985</v>
      </c>
      <c r="S55" s="369">
        <v>74.484999999999999</v>
      </c>
      <c r="T55" s="374">
        <v>164.96099999999998</v>
      </c>
      <c r="U55" s="19">
        <v>203.58499999999998</v>
      </c>
      <c r="V55" s="119">
        <v>91.747</v>
      </c>
      <c r="W55" s="375">
        <v>295.33199999999999</v>
      </c>
      <c r="X55" s="345">
        <f t="shared" si="44"/>
        <v>3.1698688265143914E-3</v>
      </c>
      <c r="Y55" s="323">
        <f t="shared" si="45"/>
        <v>3.5678688798486792E-3</v>
      </c>
      <c r="Z55" s="399">
        <f t="shared" si="46"/>
        <v>3.337999948764762E-3</v>
      </c>
      <c r="AA55" s="323">
        <f t="shared" si="47"/>
        <v>7.6724311874293702E-3</v>
      </c>
      <c r="AB55" s="323">
        <f t="shared" si="48"/>
        <v>4.7772129229423114E-3</v>
      </c>
      <c r="AC55" s="399">
        <f t="shared" si="49"/>
        <v>6.4567915715314965E-3</v>
      </c>
      <c r="AE55" s="394">
        <f t="shared" si="35"/>
        <v>1.2501547371678678</v>
      </c>
      <c r="AF55" s="395">
        <f t="shared" si="35"/>
        <v>0.23175135933409413</v>
      </c>
      <c r="AG55" s="386">
        <f t="shared" si="35"/>
        <v>0.79031407423572853</v>
      </c>
      <c r="AI55" s="27">
        <f t="shared" si="36"/>
        <v>2.9177335612241606</v>
      </c>
      <c r="AJ55" s="28">
        <f t="shared" si="36"/>
        <v>4.606084966916085</v>
      </c>
      <c r="AK55" s="402">
        <f t="shared" si="36"/>
        <v>3.4964179737176773</v>
      </c>
      <c r="AL55" s="28">
        <f t="shared" si="36"/>
        <v>2.4901840866002085</v>
      </c>
      <c r="AM55" s="28">
        <f t="shared" si="36"/>
        <v>4.2081919089991739</v>
      </c>
      <c r="AN55" s="402">
        <f t="shared" si="36"/>
        <v>2.8518786755120376</v>
      </c>
      <c r="AO55" s="384">
        <f t="shared" si="50"/>
        <v>-0.14653478998424035</v>
      </c>
      <c r="AP55" s="385">
        <f t="shared" si="50"/>
        <v>-8.6384220172845111E-2</v>
      </c>
      <c r="AQ55" s="386">
        <f t="shared" si="50"/>
        <v>-0.18434274822134977</v>
      </c>
    </row>
    <row r="56" spans="1:43" ht="19.5" customHeight="1">
      <c r="A56" s="8" t="s">
        <v>212</v>
      </c>
      <c r="B56" s="19">
        <v>3089.7400000000002</v>
      </c>
      <c r="C56" s="371">
        <v>817.34999999999991</v>
      </c>
      <c r="D56" s="375">
        <v>3907.09</v>
      </c>
      <c r="E56" s="19">
        <v>419.08</v>
      </c>
      <c r="F56" s="369">
        <v>78.610000000000014</v>
      </c>
      <c r="G56" s="377">
        <v>497.69</v>
      </c>
      <c r="H56" s="345">
        <f t="shared" si="38"/>
        <v>2.6214844229572102E-2</v>
      </c>
      <c r="I56" s="323">
        <f t="shared" si="39"/>
        <v>1.3234660480398664E-2</v>
      </c>
      <c r="J56" s="399">
        <f t="shared" si="40"/>
        <v>2.1751913422809379E-2</v>
      </c>
      <c r="K56" s="323">
        <f t="shared" si="41"/>
        <v>3.8906091568013525E-3</v>
      </c>
      <c r="L56" s="323">
        <f t="shared" si="42"/>
        <v>1.3528152962262808E-3</v>
      </c>
      <c r="M56" s="399">
        <f t="shared" si="43"/>
        <v>3.001310483998629E-3</v>
      </c>
      <c r="N56" s="394">
        <f t="shared" si="34"/>
        <v>-0.8643639917921897</v>
      </c>
      <c r="O56" s="395">
        <f t="shared" si="34"/>
        <v>-0.90382333149813421</v>
      </c>
      <c r="P56" s="386">
        <f t="shared" si="34"/>
        <v>-0.87261875206355621</v>
      </c>
      <c r="R56" s="401">
        <v>606.25</v>
      </c>
      <c r="S56" s="369">
        <v>147.96899999999997</v>
      </c>
      <c r="T56" s="374">
        <v>754.21899999999994</v>
      </c>
      <c r="U56" s="19">
        <v>102.935</v>
      </c>
      <c r="V56" s="119">
        <v>28.708999999999996</v>
      </c>
      <c r="W56" s="375">
        <v>131.64400000000001</v>
      </c>
      <c r="X56" s="345">
        <f t="shared" si="44"/>
        <v>2.1240251293982385E-2</v>
      </c>
      <c r="Y56" s="323">
        <f t="shared" si="45"/>
        <v>7.0877893573515352E-3</v>
      </c>
      <c r="Z56" s="399">
        <f t="shared" si="46"/>
        <v>1.5261685994613333E-2</v>
      </c>
      <c r="AA56" s="323">
        <f t="shared" si="47"/>
        <v>3.8792725607389657E-3</v>
      </c>
      <c r="AB56" s="323">
        <f t="shared" si="48"/>
        <v>1.494860930654417E-3</v>
      </c>
      <c r="AC56" s="399">
        <f t="shared" si="49"/>
        <v>2.8781096177952015E-3</v>
      </c>
      <c r="AE56" s="394">
        <f t="shared" si="35"/>
        <v>-0.83021030927835049</v>
      </c>
      <c r="AF56" s="395">
        <f t="shared" si="35"/>
        <v>-0.80597963086862778</v>
      </c>
      <c r="AG56" s="386">
        <f t="shared" si="35"/>
        <v>-0.82545653185613199</v>
      </c>
      <c r="AI56" s="27">
        <f t="shared" si="36"/>
        <v>1.9621392091243921</v>
      </c>
      <c r="AJ56" s="28">
        <f t="shared" si="36"/>
        <v>1.8103505230317487</v>
      </c>
      <c r="AK56" s="402">
        <f t="shared" si="36"/>
        <v>1.9303855298956509</v>
      </c>
      <c r="AL56" s="28">
        <f t="shared" si="36"/>
        <v>2.456213610766441</v>
      </c>
      <c r="AM56" s="28">
        <f t="shared" si="36"/>
        <v>3.6520798880549536</v>
      </c>
      <c r="AN56" s="402">
        <f t="shared" si="36"/>
        <v>2.6451003636802026</v>
      </c>
      <c r="AO56" s="384">
        <f t="shared" si="50"/>
        <v>0.25180394915125842</v>
      </c>
      <c r="AP56" s="385">
        <f t="shared" si="50"/>
        <v>1.0173330200932065</v>
      </c>
      <c r="AQ56" s="386">
        <f t="shared" si="50"/>
        <v>0.37024460798936176</v>
      </c>
    </row>
    <row r="57" spans="1:43" ht="19.5" customHeight="1">
      <c r="A57" s="8" t="s">
        <v>207</v>
      </c>
      <c r="B57" s="19">
        <v>305.33000000000004</v>
      </c>
      <c r="C57" s="371">
        <v>450.83000000000004</v>
      </c>
      <c r="D57" s="375">
        <v>756.16000000000008</v>
      </c>
      <c r="E57" s="19">
        <v>323.44</v>
      </c>
      <c r="F57" s="369">
        <v>31.94</v>
      </c>
      <c r="G57" s="377">
        <v>355.38</v>
      </c>
      <c r="H57" s="345">
        <f t="shared" si="38"/>
        <v>2.5905669695881371E-3</v>
      </c>
      <c r="I57" s="323">
        <f t="shared" si="39"/>
        <v>7.2999106678633763E-3</v>
      </c>
      <c r="J57" s="399">
        <f t="shared" si="40"/>
        <v>4.2097640069185868E-3</v>
      </c>
      <c r="K57" s="323">
        <f t="shared" si="41"/>
        <v>3.002716964960937E-3</v>
      </c>
      <c r="L57" s="323">
        <f t="shared" si="42"/>
        <v>5.4966188222194893E-4</v>
      </c>
      <c r="M57" s="399">
        <f t="shared" si="43"/>
        <v>2.1431126199108535E-3</v>
      </c>
      <c r="N57" s="394">
        <f t="shared" si="34"/>
        <v>5.9312874594700665E-2</v>
      </c>
      <c r="O57" s="395">
        <f t="shared" si="34"/>
        <v>-0.92915289577002413</v>
      </c>
      <c r="P57" s="386">
        <f t="shared" si="34"/>
        <v>-0.53002010156580626</v>
      </c>
      <c r="R57" s="401">
        <v>83.041999999999987</v>
      </c>
      <c r="S57" s="369">
        <v>178.18199999999999</v>
      </c>
      <c r="T57" s="374">
        <v>261.22399999999999</v>
      </c>
      <c r="U57" s="19">
        <v>95.462999999999994</v>
      </c>
      <c r="V57" s="119">
        <v>10.665999999999999</v>
      </c>
      <c r="W57" s="375">
        <v>106.12899999999999</v>
      </c>
      <c r="X57" s="345">
        <f t="shared" si="44"/>
        <v>2.9094151718843464E-3</v>
      </c>
      <c r="Y57" s="323">
        <f t="shared" si="45"/>
        <v>8.5350072195636336E-3</v>
      </c>
      <c r="Z57" s="399">
        <f t="shared" si="46"/>
        <v>5.2858899898529117E-3</v>
      </c>
      <c r="AA57" s="323">
        <f t="shared" si="47"/>
        <v>3.5976781120690129E-3</v>
      </c>
      <c r="AB57" s="323">
        <f t="shared" si="48"/>
        <v>5.5537241584032923E-4</v>
      </c>
      <c r="AC57" s="399">
        <f t="shared" si="49"/>
        <v>2.3202796605009488E-3</v>
      </c>
      <c r="AE57" s="394">
        <f t="shared" si="35"/>
        <v>0.14957491389899097</v>
      </c>
      <c r="AF57" s="395">
        <f t="shared" si="35"/>
        <v>-0.94013985700014591</v>
      </c>
      <c r="AG57" s="386">
        <f t="shared" si="35"/>
        <v>-0.59372416010780027</v>
      </c>
      <c r="AI57" s="27">
        <f t="shared" si="36"/>
        <v>2.7197458487538069</v>
      </c>
      <c r="AJ57" s="28">
        <f t="shared" si="36"/>
        <v>3.9523101834394332</v>
      </c>
      <c r="AK57" s="402">
        <f t="shared" si="36"/>
        <v>3.4546127803639437</v>
      </c>
      <c r="AL57" s="28">
        <f t="shared" si="36"/>
        <v>2.9514902300272072</v>
      </c>
      <c r="AM57" s="28">
        <f t="shared" si="36"/>
        <v>3.3393863494051339</v>
      </c>
      <c r="AN57" s="402">
        <f t="shared" si="36"/>
        <v>2.9863526366143285</v>
      </c>
      <c r="AO57" s="384">
        <f t="shared" si="50"/>
        <v>8.5208101845099277E-2</v>
      </c>
      <c r="AP57" s="385">
        <f t="shared" si="50"/>
        <v>-0.15507989140187178</v>
      </c>
      <c r="AQ57" s="386">
        <f t="shared" si="50"/>
        <v>-0.13554634731024295</v>
      </c>
    </row>
    <row r="58" spans="1:43" ht="19.5" customHeight="1">
      <c r="A58" s="8" t="s">
        <v>203</v>
      </c>
      <c r="B58" s="19">
        <v>232.39000000000004</v>
      </c>
      <c r="C58" s="371">
        <v>154.13</v>
      </c>
      <c r="D58" s="375">
        <v>386.52000000000004</v>
      </c>
      <c r="E58" s="19">
        <v>78.350000000000009</v>
      </c>
      <c r="F58" s="369">
        <v>132.62000000000003</v>
      </c>
      <c r="G58" s="377">
        <v>210.97000000000003</v>
      </c>
      <c r="H58" s="345">
        <f t="shared" si="38"/>
        <v>1.9717088332708455E-3</v>
      </c>
      <c r="I58" s="323">
        <f t="shared" si="39"/>
        <v>2.4956973387702283E-3</v>
      </c>
      <c r="J58" s="399">
        <f t="shared" si="40"/>
        <v>2.1518699533883993E-3</v>
      </c>
      <c r="K58" s="323">
        <f t="shared" si="41"/>
        <v>7.2737717723438491E-4</v>
      </c>
      <c r="L58" s="323">
        <f t="shared" si="42"/>
        <v>2.2822842460950179E-3</v>
      </c>
      <c r="M58" s="399">
        <f t="shared" si="43"/>
        <v>1.2722507440559201E-3</v>
      </c>
      <c r="N58" s="394">
        <f t="shared" si="34"/>
        <v>-0.66285124144756657</v>
      </c>
      <c r="O58" s="395">
        <f t="shared" si="34"/>
        <v>-0.13955751638227445</v>
      </c>
      <c r="P58" s="386">
        <f t="shared" si="34"/>
        <v>-0.45418089620200763</v>
      </c>
      <c r="R58" s="401">
        <v>102.61599999999999</v>
      </c>
      <c r="S58" s="369">
        <v>64.353999999999999</v>
      </c>
      <c r="T58" s="374">
        <v>166.96999999999997</v>
      </c>
      <c r="U58" s="19">
        <v>45.405999999999985</v>
      </c>
      <c r="V58" s="119">
        <v>56.385000000000005</v>
      </c>
      <c r="W58" s="375">
        <v>101.791</v>
      </c>
      <c r="X58" s="345">
        <f t="shared" si="44"/>
        <v>3.5951993843848181E-3</v>
      </c>
      <c r="Y58" s="323">
        <f t="shared" si="45"/>
        <v>3.0825888956673409E-3</v>
      </c>
      <c r="Z58" s="399">
        <f t="shared" si="46"/>
        <v>3.3786522356511676E-3</v>
      </c>
      <c r="AA58" s="323">
        <f t="shared" si="47"/>
        <v>1.7111988137456979E-3</v>
      </c>
      <c r="AB58" s="323">
        <f t="shared" si="48"/>
        <v>2.9359341521804773E-3</v>
      </c>
      <c r="AC58" s="399">
        <f t="shared" si="49"/>
        <v>2.2254387294900744E-3</v>
      </c>
      <c r="AE58" s="394">
        <f t="shared" si="35"/>
        <v>-0.55751539720901233</v>
      </c>
      <c r="AF58" s="395">
        <f t="shared" si="35"/>
        <v>-0.12383068651521265</v>
      </c>
      <c r="AG58" s="386">
        <f t="shared" si="35"/>
        <v>-0.39036353836018439</v>
      </c>
      <c r="AI58" s="27">
        <f t="shared" si="36"/>
        <v>4.4156805370282699</v>
      </c>
      <c r="AJ58" s="28">
        <f t="shared" si="36"/>
        <v>4.1753065593979111</v>
      </c>
      <c r="AK58" s="402">
        <f t="shared" si="36"/>
        <v>4.3198282107006092</v>
      </c>
      <c r="AL58" s="28">
        <f t="shared" si="36"/>
        <v>5.7952776005105271</v>
      </c>
      <c r="AM58" s="28">
        <f t="shared" si="36"/>
        <v>4.2516211732770319</v>
      </c>
      <c r="AN58" s="402">
        <f t="shared" si="36"/>
        <v>4.8249040147888316</v>
      </c>
      <c r="AO58" s="384">
        <f t="shared" si="50"/>
        <v>0.31243135727629401</v>
      </c>
      <c r="AP58" s="385">
        <f t="shared" si="50"/>
        <v>1.8277607354925719E-2</v>
      </c>
      <c r="AQ58" s="386">
        <f t="shared" si="50"/>
        <v>0.11692034485008072</v>
      </c>
    </row>
    <row r="59" spans="1:43" ht="19.5" customHeight="1">
      <c r="A59" s="8" t="s">
        <v>213</v>
      </c>
      <c r="B59" s="19">
        <v>173.92</v>
      </c>
      <c r="C59" s="371">
        <v>86.34</v>
      </c>
      <c r="D59" s="375">
        <v>260.26</v>
      </c>
      <c r="E59" s="19">
        <v>112.26</v>
      </c>
      <c r="F59" s="369">
        <v>32.699999999999996</v>
      </c>
      <c r="G59" s="377">
        <v>144.96</v>
      </c>
      <c r="H59" s="345">
        <f t="shared" si="38"/>
        <v>1.47562115530989E-3</v>
      </c>
      <c r="I59" s="323">
        <f t="shared" si="39"/>
        <v>1.3980309364135569E-3</v>
      </c>
      <c r="J59" s="399">
        <f t="shared" si="40"/>
        <v>1.4489435839513214E-3</v>
      </c>
      <c r="K59" s="323">
        <f t="shared" si="41"/>
        <v>1.0421871335843272E-3</v>
      </c>
      <c r="L59" s="323">
        <f t="shared" si="42"/>
        <v>5.6274087503624685E-4</v>
      </c>
      <c r="M59" s="399">
        <f t="shared" si="43"/>
        <v>8.7417864084157065E-4</v>
      </c>
      <c r="N59" s="394">
        <f t="shared" si="34"/>
        <v>-0.35453081876724923</v>
      </c>
      <c r="O59" s="395">
        <f t="shared" si="34"/>
        <v>-0.62126476719944412</v>
      </c>
      <c r="P59" s="386">
        <f t="shared" si="34"/>
        <v>-0.4430185199415968</v>
      </c>
      <c r="R59" s="401">
        <v>59.783999999999999</v>
      </c>
      <c r="S59" s="369">
        <v>34.584000000000003</v>
      </c>
      <c r="T59" s="374">
        <v>94.367999999999995</v>
      </c>
      <c r="U59" s="19">
        <v>36.912000000000006</v>
      </c>
      <c r="V59" s="119">
        <v>12.986999999999998</v>
      </c>
      <c r="W59" s="375">
        <v>49.899000000000001</v>
      </c>
      <c r="X59" s="345">
        <f t="shared" si="44"/>
        <v>2.0945603024485654E-3</v>
      </c>
      <c r="Y59" s="323">
        <f t="shared" si="45"/>
        <v>1.656590955772125E-3</v>
      </c>
      <c r="Z59" s="399">
        <f t="shared" si="46"/>
        <v>1.9095445539553777E-3</v>
      </c>
      <c r="AA59" s="323">
        <f t="shared" si="47"/>
        <v>1.3910886361489943E-3</v>
      </c>
      <c r="AB59" s="323">
        <f t="shared" si="48"/>
        <v>6.7622553576958139E-4</v>
      </c>
      <c r="AC59" s="399">
        <f t="shared" si="49"/>
        <v>1.0909330605144386E-3</v>
      </c>
      <c r="AE59" s="394">
        <f t="shared" si="35"/>
        <v>-0.38257727820152537</v>
      </c>
      <c r="AF59" s="395">
        <f t="shared" si="35"/>
        <v>-0.62447952810548235</v>
      </c>
      <c r="AG59" s="386">
        <f t="shared" si="35"/>
        <v>-0.47122965412004064</v>
      </c>
      <c r="AI59" s="27">
        <f t="shared" si="36"/>
        <v>3.4374425022999082</v>
      </c>
      <c r="AJ59" s="28">
        <f t="shared" si="36"/>
        <v>4.0055594162612929</v>
      </c>
      <c r="AK59" s="402">
        <f t="shared" si="36"/>
        <v>3.6259125489894721</v>
      </c>
      <c r="AL59" s="28">
        <f t="shared" si="36"/>
        <v>3.2880812399786215</v>
      </c>
      <c r="AM59" s="28">
        <f t="shared" si="36"/>
        <v>3.9715596330275229</v>
      </c>
      <c r="AN59" s="402">
        <f t="shared" si="36"/>
        <v>3.4422599337748343</v>
      </c>
      <c r="AO59" s="384">
        <f t="shared" si="50"/>
        <v>-4.3451275831189268E-2</v>
      </c>
      <c r="AP59" s="385">
        <f t="shared" si="50"/>
        <v>-8.4881485207139069E-3</v>
      </c>
      <c r="AQ59" s="386">
        <f t="shared" si="50"/>
        <v>-5.0650039881910858E-2</v>
      </c>
    </row>
    <row r="60" spans="1:43" ht="19.5" customHeight="1">
      <c r="A60" s="8" t="s">
        <v>215</v>
      </c>
      <c r="B60" s="19">
        <v>89.45</v>
      </c>
      <c r="C60" s="371">
        <v>22.05</v>
      </c>
      <c r="D60" s="375">
        <v>111.5</v>
      </c>
      <c r="E60" s="19">
        <v>112.94</v>
      </c>
      <c r="F60" s="369">
        <v>16.43</v>
      </c>
      <c r="G60" s="377">
        <v>129.37</v>
      </c>
      <c r="H60" s="345">
        <f t="shared" si="38"/>
        <v>7.5893693849166089E-4</v>
      </c>
      <c r="I60" s="323">
        <f t="shared" si="39"/>
        <v>3.5703708765252412E-4</v>
      </c>
      <c r="J60" s="399">
        <f t="shared" si="40"/>
        <v>6.2075312998759831E-4</v>
      </c>
      <c r="K60" s="323">
        <f t="shared" si="41"/>
        <v>1.0485000433548362E-3</v>
      </c>
      <c r="L60" s="323">
        <f t="shared" si="42"/>
        <v>2.8274717360383906E-4</v>
      </c>
      <c r="M60" s="399">
        <f t="shared" si="43"/>
        <v>7.8016342967490335E-4</v>
      </c>
      <c r="N60" s="394">
        <f t="shared" si="34"/>
        <v>0.26260480715483503</v>
      </c>
      <c r="O60" s="395">
        <f t="shared" si="34"/>
        <v>-0.25487528344671206</v>
      </c>
      <c r="P60" s="386">
        <f t="shared" si="34"/>
        <v>0.16026905829596416</v>
      </c>
      <c r="R60" s="401">
        <v>26.846</v>
      </c>
      <c r="S60" s="369">
        <v>16.488</v>
      </c>
      <c r="T60" s="374">
        <v>43.334000000000003</v>
      </c>
      <c r="U60" s="19">
        <v>32.466999999999999</v>
      </c>
      <c r="V60" s="119">
        <v>9.2969999999999988</v>
      </c>
      <c r="W60" s="375">
        <v>41.763999999999996</v>
      </c>
      <c r="X60" s="345">
        <f t="shared" si="44"/>
        <v>9.405621216301049E-4</v>
      </c>
      <c r="Y60" s="323">
        <f t="shared" si="45"/>
        <v>7.8978347440350428E-4</v>
      </c>
      <c r="Z60" s="399">
        <f t="shared" si="46"/>
        <v>8.7686719757865323E-4</v>
      </c>
      <c r="AA60" s="323">
        <f t="shared" si="47"/>
        <v>1.2235715959538738E-3</v>
      </c>
      <c r="AB60" s="323">
        <f t="shared" si="48"/>
        <v>4.8408938215521664E-4</v>
      </c>
      <c r="AC60" s="399">
        <f t="shared" si="49"/>
        <v>9.1307898633890476E-4</v>
      </c>
      <c r="AE60" s="394">
        <f t="shared" si="35"/>
        <v>0.20937942337778434</v>
      </c>
      <c r="AF60" s="395">
        <f t="shared" si="35"/>
        <v>-0.43613537117903933</v>
      </c>
      <c r="AG60" s="386">
        <f t="shared" si="35"/>
        <v>-3.6230211842894891E-2</v>
      </c>
      <c r="AI60" s="27">
        <f t="shared" si="36"/>
        <v>3.0012297372833983</v>
      </c>
      <c r="AJ60" s="28">
        <f t="shared" si="36"/>
        <v>7.4775510204081632</v>
      </c>
      <c r="AK60" s="402">
        <f t="shared" si="36"/>
        <v>3.886457399103139</v>
      </c>
      <c r="AL60" s="28">
        <f t="shared" si="36"/>
        <v>2.8747122365857973</v>
      </c>
      <c r="AM60" s="28">
        <f t="shared" si="36"/>
        <v>5.658551430310407</v>
      </c>
      <c r="AN60" s="402">
        <f t="shared" si="36"/>
        <v>3.2282600293731156</v>
      </c>
      <c r="AO60" s="384">
        <f t="shared" si="50"/>
        <v>-4.2155220283842672E-2</v>
      </c>
      <c r="AP60" s="385">
        <f t="shared" si="50"/>
        <v>-0.24326140806438334</v>
      </c>
      <c r="AQ60" s="386">
        <f t="shared" si="50"/>
        <v>-0.16935664080144369</v>
      </c>
    </row>
    <row r="61" spans="1:43" ht="19.5" customHeight="1">
      <c r="A61" s="8" t="s">
        <v>231</v>
      </c>
      <c r="B61" s="19">
        <v>158.54</v>
      </c>
      <c r="C61" s="371">
        <v>154.64000000000001</v>
      </c>
      <c r="D61" s="375">
        <v>313.18</v>
      </c>
      <c r="E61" s="19">
        <v>80.67</v>
      </c>
      <c r="F61" s="369">
        <v>5.6000000000000014</v>
      </c>
      <c r="G61" s="377">
        <v>86.27000000000001</v>
      </c>
      <c r="H61" s="345">
        <f t="shared" si="38"/>
        <v>1.3451298180935484E-3</v>
      </c>
      <c r="I61" s="323">
        <f t="shared" si="39"/>
        <v>2.5039553394370219E-3</v>
      </c>
      <c r="J61" s="399">
        <f t="shared" si="40"/>
        <v>1.7435647107579915E-3</v>
      </c>
      <c r="K61" s="323">
        <f t="shared" si="41"/>
        <v>7.489153399808273E-4</v>
      </c>
      <c r="L61" s="323">
        <f t="shared" si="42"/>
        <v>9.6371526000091251E-5</v>
      </c>
      <c r="M61" s="399">
        <f t="shared" si="43"/>
        <v>5.202496643584596E-4</v>
      </c>
      <c r="N61" s="394">
        <f t="shared" si="34"/>
        <v>-0.4911694209663176</v>
      </c>
      <c r="O61" s="395">
        <f t="shared" si="34"/>
        <v>-0.96378685980341439</v>
      </c>
      <c r="P61" s="386">
        <f t="shared" si="34"/>
        <v>-0.724535410945782</v>
      </c>
      <c r="R61" s="401">
        <v>34.271000000000001</v>
      </c>
      <c r="S61" s="369">
        <v>64.253</v>
      </c>
      <c r="T61" s="374">
        <v>98.524000000000001</v>
      </c>
      <c r="U61" s="19">
        <v>31.958000000000006</v>
      </c>
      <c r="V61" s="119">
        <v>5.5299999999999994</v>
      </c>
      <c r="W61" s="375">
        <v>37.488000000000007</v>
      </c>
      <c r="X61" s="345">
        <f t="shared" si="44"/>
        <v>1.2007004570656829E-3</v>
      </c>
      <c r="Y61" s="323">
        <f t="shared" si="45"/>
        <v>3.0777509449810992E-3</v>
      </c>
      <c r="Z61" s="399">
        <f t="shared" si="46"/>
        <v>1.9936415695352202E-3</v>
      </c>
      <c r="AA61" s="323">
        <f t="shared" si="47"/>
        <v>1.20438910473693E-3</v>
      </c>
      <c r="AB61" s="323">
        <f t="shared" si="48"/>
        <v>2.8794388332992882E-4</v>
      </c>
      <c r="AC61" s="399">
        <f t="shared" si="49"/>
        <v>8.1959355042316036E-4</v>
      </c>
      <c r="AE61" s="394">
        <f t="shared" si="35"/>
        <v>-6.7491465087099745E-2</v>
      </c>
      <c r="AF61" s="395">
        <f t="shared" si="35"/>
        <v>-0.91393397973635471</v>
      </c>
      <c r="AG61" s="386">
        <f t="shared" si="35"/>
        <v>-0.61950387722788347</v>
      </c>
      <c r="AI61" s="27">
        <f t="shared" si="36"/>
        <v>2.1616626718809133</v>
      </c>
      <c r="AJ61" s="28">
        <f t="shared" si="36"/>
        <v>4.1550051733057423</v>
      </c>
      <c r="AK61" s="402">
        <f t="shared" si="36"/>
        <v>3.1459224726994064</v>
      </c>
      <c r="AL61" s="28">
        <f t="shared" si="36"/>
        <v>3.9615718358745511</v>
      </c>
      <c r="AM61" s="28">
        <f t="shared" si="36"/>
        <v>9.8749999999999964</v>
      </c>
      <c r="AN61" s="402">
        <f t="shared" si="36"/>
        <v>4.3454271473281558</v>
      </c>
      <c r="AO61" s="384">
        <f t="shared" si="50"/>
        <v>0.83265034244565761</v>
      </c>
      <c r="AP61" s="385">
        <f t="shared" si="50"/>
        <v>1.3766516738518038</v>
      </c>
      <c r="AQ61" s="386">
        <f t="shared" si="50"/>
        <v>0.38128869514050556</v>
      </c>
    </row>
    <row r="62" spans="1:43" ht="19.5" customHeight="1" thickBot="1">
      <c r="A62" s="8" t="s">
        <v>17</v>
      </c>
      <c r="B62" s="19">
        <f t="shared" ref="B62:G62" si="51">B63-SUM(B40:B61)</f>
        <v>620.56999999999243</v>
      </c>
      <c r="C62" s="371">
        <f t="shared" si="51"/>
        <v>46.549999999995634</v>
      </c>
      <c r="D62" s="376">
        <f t="shared" si="51"/>
        <v>667.11999999999534</v>
      </c>
      <c r="E62" s="21">
        <f t="shared" si="51"/>
        <v>91.21999999997206</v>
      </c>
      <c r="F62" s="119">
        <f t="shared" si="51"/>
        <v>44.57999999999447</v>
      </c>
      <c r="G62" s="375">
        <f t="shared" si="51"/>
        <v>135.79999999998836</v>
      </c>
      <c r="H62" s="345">
        <f t="shared" si="38"/>
        <v>5.2652151584098861E-3</v>
      </c>
      <c r="I62" s="323">
        <f t="shared" si="39"/>
        <v>7.537449628219246E-4</v>
      </c>
      <c r="J62" s="399">
        <f t="shared" si="40"/>
        <v>3.7140522697517823E-3</v>
      </c>
      <c r="K62" s="323">
        <f t="shared" si="41"/>
        <v>8.4685827833184762E-4</v>
      </c>
      <c r="L62" s="323">
        <f t="shared" si="42"/>
        <v>7.671861837649168E-4</v>
      </c>
      <c r="M62" s="399">
        <f t="shared" si="43"/>
        <v>8.1893942760951374E-4</v>
      </c>
      <c r="N62" s="396">
        <f t="shared" si="34"/>
        <v>-0.85300610728850379</v>
      </c>
      <c r="O62" s="397">
        <f t="shared" si="34"/>
        <v>-4.2320085929137462E-2</v>
      </c>
      <c r="P62" s="388">
        <f t="shared" si="34"/>
        <v>-0.79643842187314229</v>
      </c>
      <c r="R62" s="19">
        <f t="shared" ref="R62:W62" si="52">R63-SUM(R40:R61)</f>
        <v>159.72100000000137</v>
      </c>
      <c r="S62" s="119">
        <f t="shared" si="52"/>
        <v>33.292000000008557</v>
      </c>
      <c r="T62" s="375">
        <f t="shared" si="52"/>
        <v>193.01300000002084</v>
      </c>
      <c r="U62" s="119">
        <f t="shared" si="52"/>
        <v>45.453999999990629</v>
      </c>
      <c r="V62" s="123">
        <f t="shared" si="52"/>
        <v>29.165000000004511</v>
      </c>
      <c r="W62" s="376">
        <f t="shared" si="52"/>
        <v>74.619000000006054</v>
      </c>
      <c r="X62" s="345">
        <f t="shared" si="44"/>
        <v>5.5958996732803122E-3</v>
      </c>
      <c r="Y62" s="323">
        <f t="shared" si="45"/>
        <v>1.5947035073901154E-3</v>
      </c>
      <c r="Z62" s="399">
        <f t="shared" si="46"/>
        <v>3.9056345688435606E-3</v>
      </c>
      <c r="AA62" s="323">
        <f t="shared" si="47"/>
        <v>1.7130077716597132E-3</v>
      </c>
      <c r="AB62" s="323">
        <f t="shared" si="48"/>
        <v>1.5186045854102485E-3</v>
      </c>
      <c r="AC62" s="399">
        <f t="shared" si="49"/>
        <v>1.6313820726373974E-3</v>
      </c>
      <c r="AE62" s="396">
        <f t="shared" si="35"/>
        <v>-0.71541625709837631</v>
      </c>
      <c r="AF62" s="397">
        <f t="shared" si="35"/>
        <v>-0.12396371500669785</v>
      </c>
      <c r="AG62" s="388">
        <f t="shared" si="35"/>
        <v>-0.613399097470129</v>
      </c>
      <c r="AI62" s="27">
        <f t="shared" si="36"/>
        <v>2.5737789451633706</v>
      </c>
      <c r="AJ62" s="28">
        <f t="shared" si="36"/>
        <v>7.1518796992506299</v>
      </c>
      <c r="AK62" s="402">
        <f t="shared" si="36"/>
        <v>2.8932276052287769</v>
      </c>
      <c r="AL62" s="28">
        <f t="shared" si="36"/>
        <v>4.9828984871743645</v>
      </c>
      <c r="AM62" s="28">
        <f t="shared" si="36"/>
        <v>6.5421713773010604</v>
      </c>
      <c r="AN62" s="402">
        <f t="shared" si="36"/>
        <v>5.4947717231231552</v>
      </c>
      <c r="AO62" s="387">
        <f t="shared" si="50"/>
        <v>0.93602426367586711</v>
      </c>
      <c r="AP62" s="385">
        <f t="shared" si="50"/>
        <v>-8.5251478994180299E-2</v>
      </c>
      <c r="AQ62" s="386">
        <f t="shared" si="50"/>
        <v>0.89918405077870323</v>
      </c>
    </row>
    <row r="63" spans="1:43" ht="25.5" customHeight="1" thickBot="1">
      <c r="A63" s="12" t="s">
        <v>18</v>
      </c>
      <c r="B63" s="17">
        <v>117862.23000000001</v>
      </c>
      <c r="C63" s="372">
        <v>61758.289999999994</v>
      </c>
      <c r="D63" s="18">
        <v>179620.52</v>
      </c>
      <c r="E63" s="17">
        <v>107715.78</v>
      </c>
      <c r="F63" s="373">
        <v>58108.44999999999</v>
      </c>
      <c r="G63" s="378">
        <v>165824.23000000001</v>
      </c>
      <c r="H63" s="334">
        <f t="shared" ref="H63:M63" si="53">SUM(H40:H62)</f>
        <v>0.99999999999999978</v>
      </c>
      <c r="I63" s="338">
        <f t="shared" si="53"/>
        <v>1.0000000000000002</v>
      </c>
      <c r="J63" s="335">
        <f t="shared" si="53"/>
        <v>0.99999999999999989</v>
      </c>
      <c r="K63" s="338">
        <f t="shared" si="53"/>
        <v>0.99999999999999978</v>
      </c>
      <c r="L63" s="338">
        <f t="shared" si="53"/>
        <v>1.0000000000000002</v>
      </c>
      <c r="M63" s="335">
        <f t="shared" si="53"/>
        <v>0.99999999999999989</v>
      </c>
      <c r="N63" s="389">
        <f t="shared" si="34"/>
        <v>-8.6087375064938201E-2</v>
      </c>
      <c r="O63" s="390">
        <f t="shared" si="34"/>
        <v>-5.9098786575858951E-2</v>
      </c>
      <c r="P63" s="391">
        <f t="shared" si="34"/>
        <v>-7.6807983853960454E-2</v>
      </c>
      <c r="R63" s="17">
        <v>28542.506000000001</v>
      </c>
      <c r="S63" s="372">
        <v>20876.608000000007</v>
      </c>
      <c r="T63" s="18">
        <v>49419.114000000016</v>
      </c>
      <c r="U63" s="17">
        <v>26534.613999999998</v>
      </c>
      <c r="V63" s="373">
        <v>19205.131000000001</v>
      </c>
      <c r="W63" s="378">
        <v>45739.74500000001</v>
      </c>
      <c r="X63" s="334">
        <f t="shared" ref="X63:AC63" si="54">SUM(X40:X62)</f>
        <v>1.0000000000000002</v>
      </c>
      <c r="Y63" s="338">
        <f t="shared" si="54"/>
        <v>1</v>
      </c>
      <c r="Z63" s="335">
        <f t="shared" si="54"/>
        <v>0.99999999999999978</v>
      </c>
      <c r="AA63" s="338">
        <f t="shared" si="54"/>
        <v>0.99999999999999967</v>
      </c>
      <c r="AB63" s="338">
        <f t="shared" si="54"/>
        <v>1.0000000000000004</v>
      </c>
      <c r="AC63" s="335">
        <f t="shared" si="54"/>
        <v>1.0000000000000002</v>
      </c>
      <c r="AE63" s="389">
        <f t="shared" si="35"/>
        <v>-7.0347432001941365E-2</v>
      </c>
      <c r="AF63" s="390">
        <f t="shared" si="35"/>
        <v>-8.0064587120666622E-2</v>
      </c>
      <c r="AG63" s="391">
        <f t="shared" si="35"/>
        <v>-7.4452346515156156E-2</v>
      </c>
      <c r="AI63" s="403">
        <f t="shared" si="36"/>
        <v>2.4216838591973016</v>
      </c>
      <c r="AJ63" s="404">
        <f t="shared" si="36"/>
        <v>3.3803733879289743</v>
      </c>
      <c r="AK63" s="405">
        <f t="shared" si="36"/>
        <v>2.7513066992568564</v>
      </c>
      <c r="AL63" s="404">
        <f t="shared" si="36"/>
        <v>2.4633915290777262</v>
      </c>
      <c r="AM63" s="404">
        <f t="shared" si="36"/>
        <v>3.3050496098243891</v>
      </c>
      <c r="AN63" s="405">
        <f t="shared" si="36"/>
        <v>2.7583269947944284</v>
      </c>
      <c r="AO63" s="389">
        <f t="shared" si="50"/>
        <v>1.7222590687063988E-2</v>
      </c>
      <c r="AP63" s="390">
        <f t="shared" si="50"/>
        <v>-2.2282679887837255E-2</v>
      </c>
      <c r="AQ63" s="391">
        <f t="shared" si="50"/>
        <v>2.5516223034924524E-3</v>
      </c>
    </row>
    <row r="64" spans="1:43" ht="20.100000000000001" customHeight="1"/>
    <row r="65" spans="1:43" ht="20.100000000000001" customHeight="1" thickBot="1"/>
    <row r="66" spans="1:43" ht="15" customHeight="1">
      <c r="A66" s="492" t="s">
        <v>15</v>
      </c>
      <c r="B66" s="457" t="s">
        <v>132</v>
      </c>
      <c r="C66" s="511"/>
      <c r="D66" s="511"/>
      <c r="E66" s="511"/>
      <c r="F66" s="511"/>
      <c r="G66" s="522"/>
      <c r="H66" s="512" t="s">
        <v>134</v>
      </c>
      <c r="I66" s="511"/>
      <c r="J66" s="511"/>
      <c r="K66" s="511"/>
      <c r="L66" s="511"/>
      <c r="M66" s="522"/>
      <c r="N66" s="526" t="s">
        <v>152</v>
      </c>
      <c r="O66" s="517"/>
      <c r="P66" s="527"/>
      <c r="R66" s="512" t="s">
        <v>133</v>
      </c>
      <c r="S66" s="511"/>
      <c r="T66" s="511"/>
      <c r="U66" s="511"/>
      <c r="V66" s="511"/>
      <c r="W66" s="522"/>
      <c r="X66" s="511" t="s">
        <v>135</v>
      </c>
      <c r="Y66" s="511"/>
      <c r="Z66" s="511"/>
      <c r="AA66" s="511"/>
      <c r="AB66" s="511"/>
      <c r="AC66" s="458"/>
      <c r="AE66" s="517" t="s">
        <v>152</v>
      </c>
      <c r="AF66" s="517"/>
      <c r="AG66" s="517"/>
      <c r="AI66" s="475" t="s">
        <v>138</v>
      </c>
      <c r="AJ66" s="480"/>
      <c r="AK66" s="480"/>
      <c r="AL66" s="480"/>
      <c r="AM66" s="480"/>
      <c r="AN66" s="476"/>
      <c r="AO66" s="517" t="s">
        <v>152</v>
      </c>
      <c r="AP66" s="517"/>
      <c r="AQ66" s="517"/>
    </row>
    <row r="67" spans="1:43" ht="15" customHeight="1">
      <c r="A67" s="493"/>
      <c r="B67" s="523" t="str">
        <f>B38</f>
        <v>jan-jul 2025</v>
      </c>
      <c r="C67" s="498"/>
      <c r="D67" s="499"/>
      <c r="E67" s="524" t="str">
        <f>E38</f>
        <v>jan-jul 2026</v>
      </c>
      <c r="F67" s="514"/>
      <c r="G67" s="525"/>
      <c r="H67" s="533" t="str">
        <f>B67</f>
        <v>jan-jul 2025</v>
      </c>
      <c r="I67" s="498"/>
      <c r="J67" s="499"/>
      <c r="K67" s="523" t="str">
        <f>E67</f>
        <v>jan-jul 2026</v>
      </c>
      <c r="L67" s="498"/>
      <c r="M67" s="499"/>
      <c r="N67" s="500" t="s">
        <v>136</v>
      </c>
      <c r="O67" s="498"/>
      <c r="P67" s="501"/>
      <c r="R67" s="521" t="str">
        <f>H67</f>
        <v>jan-jul 2025</v>
      </c>
      <c r="S67" s="498"/>
      <c r="T67" s="499"/>
      <c r="U67" s="538" t="str">
        <f>K67</f>
        <v>jan-jul 2026</v>
      </c>
      <c r="V67" s="514"/>
      <c r="W67" s="525"/>
      <c r="X67" s="533" t="str">
        <f>R67</f>
        <v>jan-jul 2025</v>
      </c>
      <c r="Y67" s="498"/>
      <c r="Z67" s="499"/>
      <c r="AA67" s="523" t="str">
        <f>U67</f>
        <v>jan-jul 2026</v>
      </c>
      <c r="AB67" s="498"/>
      <c r="AC67" s="501"/>
      <c r="AE67" s="497" t="s">
        <v>137</v>
      </c>
      <c r="AF67" s="498"/>
      <c r="AG67" s="501"/>
      <c r="AI67" s="528" t="str">
        <f>X67</f>
        <v>jan-jul 2025</v>
      </c>
      <c r="AJ67" s="529"/>
      <c r="AK67" s="540"/>
      <c r="AL67" s="539" t="str">
        <f>AA67</f>
        <v>jan-jul 2026</v>
      </c>
      <c r="AM67" s="529"/>
      <c r="AN67" s="540"/>
      <c r="AO67" s="498" t="s">
        <v>138</v>
      </c>
      <c r="AP67" s="498"/>
      <c r="AQ67" s="501"/>
    </row>
    <row r="68" spans="1:43" ht="19.5" customHeight="1" thickBot="1">
      <c r="A68" s="494"/>
      <c r="B68" s="99" t="s">
        <v>29</v>
      </c>
      <c r="C68" s="135" t="s">
        <v>30</v>
      </c>
      <c r="D68" s="263" t="s">
        <v>12</v>
      </c>
      <c r="E68" s="159" t="s">
        <v>29</v>
      </c>
      <c r="F68" s="353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2" t="s">
        <v>29</v>
      </c>
      <c r="V68" s="353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7" t="s">
        <v>29</v>
      </c>
      <c r="AJ68" s="135" t="s">
        <v>30</v>
      </c>
      <c r="AK68" s="263" t="s">
        <v>12</v>
      </c>
      <c r="AL68" s="408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167</v>
      </c>
      <c r="B69" s="39">
        <v>28000.550000000003</v>
      </c>
      <c r="C69" s="370">
        <v>18408.539999999994</v>
      </c>
      <c r="D69" s="375">
        <v>46409.09</v>
      </c>
      <c r="E69" s="39">
        <v>28819.170000000006</v>
      </c>
      <c r="F69" s="379">
        <v>18366.350000000002</v>
      </c>
      <c r="G69" s="377">
        <v>47185.520000000004</v>
      </c>
      <c r="H69" s="345">
        <f t="shared" ref="H69:H96" si="55">B69/$B$97</f>
        <v>0.14011066323282201</v>
      </c>
      <c r="I69" s="323">
        <f t="shared" ref="I69:I96" si="56">C69/$C$97</f>
        <v>0.16519074987652332</v>
      </c>
      <c r="J69" s="398">
        <f t="shared" ref="J69:J96" si="57">D69/$D$97</f>
        <v>0.1490892048304179</v>
      </c>
      <c r="K69" s="323">
        <f t="shared" ref="K69:K96" si="58">E69/$E$97</f>
        <v>0.1552126870906666</v>
      </c>
      <c r="L69" s="323">
        <f t="shared" ref="L69:L96" si="59">F69/$F$97</f>
        <v>0.17756502907637209</v>
      </c>
      <c r="M69" s="399">
        <f t="shared" ref="M69:M96" si="60">G69/$G$97</f>
        <v>0.16320965888917308</v>
      </c>
      <c r="N69" s="392">
        <f t="shared" ref="N69:P97" si="61">(E69-B69)/B69</f>
        <v>2.9235854295719281E-2</v>
      </c>
      <c r="O69" s="393">
        <f t="shared" si="61"/>
        <v>-2.2918710554987757E-3</v>
      </c>
      <c r="P69" s="382">
        <f t="shared" si="61"/>
        <v>1.673012765387142E-2</v>
      </c>
      <c r="R69" s="401">
        <v>9014.0130000000008</v>
      </c>
      <c r="S69" s="369">
        <v>11974.878000000002</v>
      </c>
      <c r="T69" s="374">
        <v>20988.891000000003</v>
      </c>
      <c r="U69" s="39">
        <v>9067.4130000000005</v>
      </c>
      <c r="V69" s="112">
        <v>11767.450999999999</v>
      </c>
      <c r="W69" s="380">
        <v>20834.864000000001</v>
      </c>
      <c r="X69" s="345">
        <f t="shared" ref="X69:X96" si="62">R69/$R$97</f>
        <v>0.15374965338577351</v>
      </c>
      <c r="Y69" s="323">
        <f t="shared" ref="Y69:Y96" si="63">S69/$S$97</f>
        <v>0.21876807709542323</v>
      </c>
      <c r="Z69" s="398">
        <f t="shared" ref="Z69:Z96" si="64">T69/$T$97</f>
        <v>0.18514332848750864</v>
      </c>
      <c r="AA69" s="323">
        <f t="shared" ref="AA69:AA96" si="65">U69/$U$97</f>
        <v>0.1630577200735232</v>
      </c>
      <c r="AB69" s="323">
        <f t="shared" ref="AB69:AB96" si="66">V69/$V$97</f>
        <v>0.23786136405666647</v>
      </c>
      <c r="AC69" s="399">
        <f t="shared" ref="AC69:AC96" si="67">W69/$W$97</f>
        <v>0.19827526892763683</v>
      </c>
      <c r="AE69" s="392">
        <f t="shared" ref="AE69:AG97" si="68">(U69-R69)/R69</f>
        <v>5.9241094948498116E-3</v>
      </c>
      <c r="AF69" s="393">
        <f t="shared" si="68"/>
        <v>-1.7321846619230967E-2</v>
      </c>
      <c r="AG69" s="382">
        <f t="shared" si="68"/>
        <v>-7.3385011147088161E-3</v>
      </c>
      <c r="AI69" s="27">
        <f t="shared" ref="AI69:AN97" si="69">(R69/B69)*10</f>
        <v>3.2192271223243827</v>
      </c>
      <c r="AJ69" s="28">
        <f t="shared" si="69"/>
        <v>6.505066670143318</v>
      </c>
      <c r="AK69" s="406">
        <f t="shared" si="69"/>
        <v>4.5225818907459736</v>
      </c>
      <c r="AL69" s="28">
        <f t="shared" si="69"/>
        <v>3.1463130270580306</v>
      </c>
      <c r="AM69" s="28">
        <f t="shared" si="69"/>
        <v>6.4070710838027143</v>
      </c>
      <c r="AN69" s="402">
        <f t="shared" si="69"/>
        <v>4.4155206936365223</v>
      </c>
      <c r="AO69" s="383">
        <f t="shared" ref="AO69:AQ82" si="70">(AL69-AI69)/AI69</f>
        <v>-2.2649565406775589E-2</v>
      </c>
      <c r="AP69" s="381">
        <f t="shared" si="70"/>
        <v>-1.5064501458590687E-2</v>
      </c>
      <c r="AQ69" s="382">
        <f t="shared" si="70"/>
        <v>-2.3672583425966922E-2</v>
      </c>
    </row>
    <row r="70" spans="1:43" ht="19.5" customHeight="1">
      <c r="A70" s="8" t="s">
        <v>166</v>
      </c>
      <c r="B70" s="19">
        <v>50729.909999999996</v>
      </c>
      <c r="C70" s="371">
        <v>14559.65</v>
      </c>
      <c r="D70" s="375">
        <v>65289.56</v>
      </c>
      <c r="E70" s="19">
        <v>51294.73</v>
      </c>
      <c r="F70" s="369">
        <v>12741.440000000002</v>
      </c>
      <c r="G70" s="377">
        <v>64036.170000000006</v>
      </c>
      <c r="H70" s="345">
        <f t="shared" si="55"/>
        <v>0.2538450614663415</v>
      </c>
      <c r="I70" s="323">
        <f t="shared" si="56"/>
        <v>0.13065237663821919</v>
      </c>
      <c r="J70" s="399">
        <f t="shared" si="57"/>
        <v>0.20974271600946839</v>
      </c>
      <c r="K70" s="323">
        <f t="shared" si="58"/>
        <v>0.27626031134450535</v>
      </c>
      <c r="L70" s="323">
        <f t="shared" si="59"/>
        <v>0.12318365729036256</v>
      </c>
      <c r="M70" s="399">
        <f t="shared" si="60"/>
        <v>0.22149425209829413</v>
      </c>
      <c r="N70" s="394">
        <f t="shared" si="61"/>
        <v>1.1133865603152203E-2</v>
      </c>
      <c r="O70" s="395">
        <f t="shared" si="61"/>
        <v>-0.12488006236413632</v>
      </c>
      <c r="P70" s="386">
        <f t="shared" si="61"/>
        <v>-1.9197403076387589E-2</v>
      </c>
      <c r="R70" s="401">
        <v>14983.530999999999</v>
      </c>
      <c r="S70" s="369">
        <v>6557.5300000000007</v>
      </c>
      <c r="T70" s="374">
        <v>21541.061000000002</v>
      </c>
      <c r="U70" s="19">
        <v>14846.185999999998</v>
      </c>
      <c r="V70" s="119">
        <v>5407.5470000000005</v>
      </c>
      <c r="W70" s="375">
        <v>20253.733</v>
      </c>
      <c r="X70" s="345">
        <f t="shared" si="62"/>
        <v>0.25557015479620365</v>
      </c>
      <c r="Y70" s="323">
        <f t="shared" si="63"/>
        <v>0.11979898489116554</v>
      </c>
      <c r="Z70" s="399">
        <f t="shared" si="64"/>
        <v>0.19001402850167076</v>
      </c>
      <c r="AA70" s="323">
        <f t="shared" si="65"/>
        <v>0.26697639568722181</v>
      </c>
      <c r="AB70" s="323">
        <f t="shared" si="66"/>
        <v>0.10930544819099182</v>
      </c>
      <c r="AC70" s="399">
        <f t="shared" si="67"/>
        <v>0.19274492779811536</v>
      </c>
      <c r="AE70" s="394">
        <f t="shared" si="68"/>
        <v>-9.1663974266146721E-3</v>
      </c>
      <c r="AF70" s="395">
        <f t="shared" si="68"/>
        <v>-0.17536831703400518</v>
      </c>
      <c r="AG70" s="386">
        <f t="shared" si="68"/>
        <v>-5.9761587416701588E-2</v>
      </c>
      <c r="AI70" s="27">
        <f t="shared" si="69"/>
        <v>2.9535891153759191</v>
      </c>
      <c r="AJ70" s="28">
        <f t="shared" si="69"/>
        <v>4.5039063439024982</v>
      </c>
      <c r="AK70" s="402">
        <f t="shared" si="69"/>
        <v>3.2993117123166407</v>
      </c>
      <c r="AL70" s="28">
        <f t="shared" si="69"/>
        <v>2.8942907000387752</v>
      </c>
      <c r="AM70" s="28">
        <f t="shared" si="69"/>
        <v>4.2440626805133483</v>
      </c>
      <c r="AN70" s="402">
        <f t="shared" si="69"/>
        <v>3.1628582721296414</v>
      </c>
      <c r="AO70" s="384">
        <f t="shared" si="70"/>
        <v>-2.0076731400601955E-2</v>
      </c>
      <c r="AP70" s="385">
        <f t="shared" si="70"/>
        <v>-5.7692954415211758E-2</v>
      </c>
      <c r="AQ70" s="386">
        <f t="shared" si="70"/>
        <v>-4.1358153483226731E-2</v>
      </c>
    </row>
    <row r="71" spans="1:43" ht="19.5" customHeight="1">
      <c r="A71" s="8" t="s">
        <v>171</v>
      </c>
      <c r="B71" s="19">
        <v>16087.909999999998</v>
      </c>
      <c r="C71" s="371">
        <v>19843.509999999998</v>
      </c>
      <c r="D71" s="375">
        <v>35931.42</v>
      </c>
      <c r="E71" s="19">
        <v>15000.17</v>
      </c>
      <c r="F71" s="369">
        <v>19548.100000000002</v>
      </c>
      <c r="G71" s="377">
        <v>34548.270000000004</v>
      </c>
      <c r="H71" s="345">
        <f t="shared" si="55"/>
        <v>8.0501552295578094E-2</v>
      </c>
      <c r="I71" s="323">
        <f t="shared" si="56"/>
        <v>0.17806758695052893</v>
      </c>
      <c r="J71" s="399">
        <f t="shared" si="57"/>
        <v>0.11542968923173832</v>
      </c>
      <c r="K71" s="323">
        <f t="shared" si="58"/>
        <v>8.0787083476616575E-2</v>
      </c>
      <c r="L71" s="323">
        <f t="shared" si="59"/>
        <v>0.18899013385282482</v>
      </c>
      <c r="M71" s="399">
        <f t="shared" si="60"/>
        <v>0.11949876491582698</v>
      </c>
      <c r="N71" s="394">
        <f t="shared" si="61"/>
        <v>-6.7612262873176079E-2</v>
      </c>
      <c r="O71" s="395">
        <f t="shared" si="61"/>
        <v>-1.4886983200048592E-2</v>
      </c>
      <c r="P71" s="386">
        <f t="shared" si="61"/>
        <v>-3.8494164717119285E-2</v>
      </c>
      <c r="R71" s="401">
        <v>6115.1770000000015</v>
      </c>
      <c r="S71" s="369">
        <v>8809.0119999999988</v>
      </c>
      <c r="T71" s="374">
        <v>14924.189</v>
      </c>
      <c r="U71" s="19">
        <v>5547.0700000000015</v>
      </c>
      <c r="V71" s="119">
        <v>8495.2950000000001</v>
      </c>
      <c r="W71" s="375">
        <v>14042.365000000002</v>
      </c>
      <c r="X71" s="345">
        <f t="shared" si="62"/>
        <v>0.10430496873508552</v>
      </c>
      <c r="Y71" s="323">
        <f t="shared" si="63"/>
        <v>0.16093112734430429</v>
      </c>
      <c r="Z71" s="399">
        <f t="shared" si="64"/>
        <v>0.1316464993999284</v>
      </c>
      <c r="AA71" s="323">
        <f t="shared" si="65"/>
        <v>9.9752000629974455E-2</v>
      </c>
      <c r="AB71" s="323">
        <f t="shared" si="66"/>
        <v>0.1717196406225765</v>
      </c>
      <c r="AC71" s="399">
        <f t="shared" si="67"/>
        <v>0.1336343590606128</v>
      </c>
      <c r="AE71" s="394">
        <f t="shared" si="68"/>
        <v>-9.2901153964962888E-2</v>
      </c>
      <c r="AF71" s="395">
        <f t="shared" si="68"/>
        <v>-3.5613187948886751E-2</v>
      </c>
      <c r="AG71" s="386">
        <f t="shared" si="68"/>
        <v>-5.9086895777050175E-2</v>
      </c>
      <c r="AI71" s="27">
        <f t="shared" si="69"/>
        <v>3.8011009509625566</v>
      </c>
      <c r="AJ71" s="28">
        <f t="shared" si="69"/>
        <v>4.4392408399522063</v>
      </c>
      <c r="AK71" s="402">
        <f t="shared" si="69"/>
        <v>4.1535205121311662</v>
      </c>
      <c r="AL71" s="28">
        <f t="shared" si="69"/>
        <v>3.6980047559461005</v>
      </c>
      <c r="AM71" s="28">
        <f t="shared" si="69"/>
        <v>4.3458417953663009</v>
      </c>
      <c r="AN71" s="402">
        <f t="shared" si="69"/>
        <v>4.0645638696235729</v>
      </c>
      <c r="AO71" s="384">
        <f t="shared" si="70"/>
        <v>-2.712271953480978E-2</v>
      </c>
      <c r="AP71" s="385">
        <f t="shared" si="70"/>
        <v>-2.1039418214333912E-2</v>
      </c>
      <c r="AQ71" s="386">
        <f t="shared" si="70"/>
        <v>-2.1417167014771726E-2</v>
      </c>
    </row>
    <row r="72" spans="1:43" ht="19.5" customHeight="1">
      <c r="A72" s="8" t="s">
        <v>168</v>
      </c>
      <c r="B72" s="19">
        <v>20375.839999999997</v>
      </c>
      <c r="C72" s="371">
        <v>14181.010000000007</v>
      </c>
      <c r="D72" s="375">
        <v>34556.850000000006</v>
      </c>
      <c r="E72" s="19">
        <v>23581.759999999998</v>
      </c>
      <c r="F72" s="369">
        <v>14465.589999999998</v>
      </c>
      <c r="G72" s="377">
        <v>38047.35</v>
      </c>
      <c r="H72" s="345">
        <f t="shared" si="55"/>
        <v>0.10195772784198394</v>
      </c>
      <c r="I72" s="323">
        <f t="shared" si="56"/>
        <v>0.12725461529846896</v>
      </c>
      <c r="J72" s="399">
        <f t="shared" si="57"/>
        <v>0.11101388301179851</v>
      </c>
      <c r="K72" s="323">
        <f t="shared" si="58"/>
        <v>0.12700533484924087</v>
      </c>
      <c r="L72" s="323">
        <f t="shared" si="59"/>
        <v>0.13985266037927385</v>
      </c>
      <c r="M72" s="399">
        <f t="shared" si="60"/>
        <v>0.13160170779376765</v>
      </c>
      <c r="N72" s="394">
        <f t="shared" si="61"/>
        <v>0.15733928024562435</v>
      </c>
      <c r="O72" s="395">
        <f t="shared" si="61"/>
        <v>2.0067682062137372E-2</v>
      </c>
      <c r="P72" s="386">
        <f t="shared" si="61"/>
        <v>0.10100747029894196</v>
      </c>
      <c r="R72" s="401">
        <v>6783.1740000000027</v>
      </c>
      <c r="S72" s="369">
        <v>5906.7000000000007</v>
      </c>
      <c r="T72" s="374">
        <v>12689.874000000003</v>
      </c>
      <c r="U72" s="19">
        <v>7616.8119999999999</v>
      </c>
      <c r="V72" s="119">
        <v>5862.1349999999993</v>
      </c>
      <c r="W72" s="375">
        <v>13478.947</v>
      </c>
      <c r="X72" s="345">
        <f t="shared" si="62"/>
        <v>0.11569881820176997</v>
      </c>
      <c r="Y72" s="323">
        <f t="shared" si="63"/>
        <v>0.10790902429064717</v>
      </c>
      <c r="Z72" s="399">
        <f t="shared" si="64"/>
        <v>0.11193757261625188</v>
      </c>
      <c r="AA72" s="323">
        <f t="shared" si="65"/>
        <v>0.1369718131233961</v>
      </c>
      <c r="AB72" s="323">
        <f t="shared" si="66"/>
        <v>0.11849426246893456</v>
      </c>
      <c r="AC72" s="399">
        <f t="shared" si="67"/>
        <v>0.12827258393845833</v>
      </c>
      <c r="AE72" s="394">
        <f t="shared" ref="AE72:AE74" si="71">(U72-R72)/R72</f>
        <v>0.12289792359741868</v>
      </c>
      <c r="AF72" s="395">
        <f t="shared" ref="AF72:AF74" si="72">(V72-S72)/S72</f>
        <v>-7.5448219818174973E-3</v>
      </c>
      <c r="AG72" s="386">
        <f t="shared" ref="AG72:AG74" si="73">(W72-T72)/T72</f>
        <v>6.2181310862503163E-2</v>
      </c>
      <c r="AI72" s="27">
        <f t="shared" ref="AI72:AI74" si="74">(R72/B72)*10</f>
        <v>3.3290279075611133</v>
      </c>
      <c r="AJ72" s="28">
        <f t="shared" ref="AJ72:AJ74" si="75">(S72/C72)*10</f>
        <v>4.1652181332641316</v>
      </c>
      <c r="AK72" s="402">
        <f t="shared" ref="AK72:AK74" si="76">(T72/D72)*10</f>
        <v>3.6721732449572233</v>
      </c>
      <c r="AL72" s="28">
        <f t="shared" ref="AL72:AL74" si="77">(U72/E72)*10</f>
        <v>3.2299590870231909</v>
      </c>
      <c r="AM72" s="28">
        <f t="shared" ref="AM72:AM74" si="78">(V72/F72)*10</f>
        <v>4.0524686514687609</v>
      </c>
      <c r="AN72" s="402">
        <f t="shared" ref="AN72:AN74" si="79">(W72/G72)*10</f>
        <v>3.5426769538482974</v>
      </c>
      <c r="AO72" s="384">
        <f t="shared" ref="AO72:AO74" si="80">(AL72-AI72)/AI72</f>
        <v>-2.9759083819306718E-2</v>
      </c>
      <c r="AP72" s="385">
        <f t="shared" ref="AP72:AP74" si="81">(AM72-AJ72)/AJ72</f>
        <v>-2.7069286214552464E-2</v>
      </c>
      <c r="AQ72" s="386">
        <f t="shared" ref="AQ72:AQ74" si="82">(AN72-AK72)/AK72</f>
        <v>-3.5264210719566529E-2</v>
      </c>
    </row>
    <row r="73" spans="1:43" ht="19.5" customHeight="1">
      <c r="A73" s="8" t="s">
        <v>176</v>
      </c>
      <c r="B73" s="19">
        <v>50692.79</v>
      </c>
      <c r="C73" s="371">
        <v>11791.650000000003</v>
      </c>
      <c r="D73" s="375">
        <v>62484.44</v>
      </c>
      <c r="E73" s="19">
        <v>30799.009999999995</v>
      </c>
      <c r="F73" s="369">
        <v>10169.209999999997</v>
      </c>
      <c r="G73" s="377">
        <v>40968.219999999994</v>
      </c>
      <c r="H73" s="345">
        <f t="shared" si="55"/>
        <v>0.25365931840703726</v>
      </c>
      <c r="I73" s="323">
        <f t="shared" si="56"/>
        <v>0.10581347058384355</v>
      </c>
      <c r="J73" s="399">
        <f t="shared" si="57"/>
        <v>0.20073126781572229</v>
      </c>
      <c r="K73" s="323">
        <f t="shared" si="58"/>
        <v>0.16587559953434849</v>
      </c>
      <c r="L73" s="323">
        <f t="shared" si="59"/>
        <v>9.8315455674847368E-2</v>
      </c>
      <c r="M73" s="399">
        <f t="shared" si="60"/>
        <v>0.1417046842229692</v>
      </c>
      <c r="N73" s="394">
        <f t="shared" si="61"/>
        <v>-0.39243805677296528</v>
      </c>
      <c r="O73" s="395">
        <f t="shared" si="61"/>
        <v>-0.13759227928237402</v>
      </c>
      <c r="P73" s="386">
        <f t="shared" si="61"/>
        <v>-0.34434524819299023</v>
      </c>
      <c r="R73" s="401">
        <v>9914.2530000000024</v>
      </c>
      <c r="S73" s="369">
        <v>2716.6729999999998</v>
      </c>
      <c r="T73" s="374">
        <v>12630.926000000003</v>
      </c>
      <c r="U73" s="19">
        <v>6283.6920000000009</v>
      </c>
      <c r="V73" s="119">
        <v>2278.8160000000003</v>
      </c>
      <c r="W73" s="375">
        <v>8562.5080000000016</v>
      </c>
      <c r="X73" s="345">
        <f t="shared" si="62"/>
        <v>0.16910481073511491</v>
      </c>
      <c r="Y73" s="323">
        <f t="shared" si="63"/>
        <v>4.9630679185796681E-2</v>
      </c>
      <c r="Z73" s="399">
        <f t="shared" si="64"/>
        <v>0.11141759140677865</v>
      </c>
      <c r="AA73" s="323">
        <f t="shared" si="65"/>
        <v>0.11299854668186364</v>
      </c>
      <c r="AB73" s="323">
        <f t="shared" si="66"/>
        <v>4.6062845912352351E-2</v>
      </c>
      <c r="AC73" s="399">
        <f t="shared" si="67"/>
        <v>8.1485224784526647E-2</v>
      </c>
      <c r="AE73" s="394">
        <f t="shared" si="71"/>
        <v>-0.36619612188633888</v>
      </c>
      <c r="AF73" s="395">
        <f t="shared" si="72"/>
        <v>-0.16117398008519965</v>
      </c>
      <c r="AG73" s="386">
        <f t="shared" si="73"/>
        <v>-0.32209974153913978</v>
      </c>
      <c r="AI73" s="27">
        <f t="shared" si="74"/>
        <v>1.9557520901887628</v>
      </c>
      <c r="AJ73" s="28">
        <f t="shared" si="75"/>
        <v>2.3038955532092618</v>
      </c>
      <c r="AK73" s="402">
        <f t="shared" si="76"/>
        <v>2.0214514205456595</v>
      </c>
      <c r="AL73" s="28">
        <f t="shared" si="77"/>
        <v>2.0402253189307067</v>
      </c>
      <c r="AM73" s="28">
        <f t="shared" si="78"/>
        <v>2.2408977688532352</v>
      </c>
      <c r="AN73" s="402">
        <f t="shared" si="79"/>
        <v>2.0900366186278054</v>
      </c>
      <c r="AO73" s="384">
        <f t="shared" si="80"/>
        <v>4.3192196580391112E-2</v>
      </c>
      <c r="AP73" s="385">
        <f t="shared" si="81"/>
        <v>-2.7344027930551105E-2</v>
      </c>
      <c r="AQ73" s="386">
        <f t="shared" si="82"/>
        <v>3.3928689744932086E-2</v>
      </c>
    </row>
    <row r="74" spans="1:43" ht="19.5" customHeight="1">
      <c r="A74" s="8" t="s">
        <v>175</v>
      </c>
      <c r="B74" s="19">
        <v>5041.1500000000005</v>
      </c>
      <c r="C74" s="371">
        <v>9970.07</v>
      </c>
      <c r="D74" s="375">
        <v>15011.220000000001</v>
      </c>
      <c r="E74" s="19">
        <v>5070.4299999999994</v>
      </c>
      <c r="F74" s="369">
        <v>8205.84</v>
      </c>
      <c r="G74" s="377">
        <v>13276.27</v>
      </c>
      <c r="H74" s="345">
        <f t="shared" si="55"/>
        <v>2.5225178432428674E-2</v>
      </c>
      <c r="I74" s="323">
        <f t="shared" si="56"/>
        <v>8.9467352632062583E-2</v>
      </c>
      <c r="J74" s="399">
        <f t="shared" si="57"/>
        <v>4.8223545286806231E-2</v>
      </c>
      <c r="K74" s="323">
        <f t="shared" si="58"/>
        <v>2.7308040620362364E-2</v>
      </c>
      <c r="L74" s="323">
        <f t="shared" si="59"/>
        <v>7.9333684602332907E-2</v>
      </c>
      <c r="M74" s="399">
        <f t="shared" si="60"/>
        <v>4.5921195697759862E-2</v>
      </c>
      <c r="N74" s="394">
        <f t="shared" si="61"/>
        <v>5.8081985261297193E-3</v>
      </c>
      <c r="O74" s="395">
        <f t="shared" si="61"/>
        <v>-0.17695261918923333</v>
      </c>
      <c r="P74" s="386">
        <f t="shared" si="61"/>
        <v>-0.11557688182572773</v>
      </c>
      <c r="R74" s="401">
        <v>1887.3110000000001</v>
      </c>
      <c r="S74" s="369">
        <v>5668.2990000000009</v>
      </c>
      <c r="T74" s="374">
        <v>7555.6100000000006</v>
      </c>
      <c r="U74" s="19">
        <v>1938.0790000000004</v>
      </c>
      <c r="V74" s="119">
        <v>4359.4629999999988</v>
      </c>
      <c r="W74" s="375">
        <v>6297.5419999999995</v>
      </c>
      <c r="X74" s="345">
        <f t="shared" si="62"/>
        <v>3.2191368270842027E-2</v>
      </c>
      <c r="Y74" s="323">
        <f t="shared" si="63"/>
        <v>0.10355369571463779</v>
      </c>
      <c r="Z74" s="399">
        <f t="shared" si="64"/>
        <v>6.6648151355567342E-2</v>
      </c>
      <c r="AA74" s="323">
        <f t="shared" si="65"/>
        <v>3.4852139531129089E-2</v>
      </c>
      <c r="AB74" s="323">
        <f t="shared" si="66"/>
        <v>8.8120002856571678E-2</v>
      </c>
      <c r="AC74" s="399">
        <f t="shared" si="67"/>
        <v>5.9930644790054201E-2</v>
      </c>
      <c r="AE74" s="394">
        <f t="shared" si="71"/>
        <v>2.6899647169968413E-2</v>
      </c>
      <c r="AF74" s="395">
        <f t="shared" si="72"/>
        <v>-0.23090454473202662</v>
      </c>
      <c r="AG74" s="386">
        <f t="shared" si="73"/>
        <v>-0.1665078001643813</v>
      </c>
      <c r="AI74" s="27">
        <f t="shared" si="74"/>
        <v>3.7438104400781569</v>
      </c>
      <c r="AJ74" s="28">
        <f t="shared" si="75"/>
        <v>5.6853151482386801</v>
      </c>
      <c r="AK74" s="402">
        <f t="shared" si="76"/>
        <v>5.0333084186361932</v>
      </c>
      <c r="AL74" s="28">
        <f t="shared" si="77"/>
        <v>3.8223168449224243</v>
      </c>
      <c r="AM74" s="28">
        <f t="shared" si="78"/>
        <v>5.3126346601932264</v>
      </c>
      <c r="AN74" s="402">
        <f t="shared" si="79"/>
        <v>4.7434573114285863</v>
      </c>
      <c r="AO74" s="384">
        <f t="shared" si="80"/>
        <v>2.0969652737714062E-2</v>
      </c>
      <c r="AP74" s="385">
        <f t="shared" si="81"/>
        <v>-6.5551421219087691E-2</v>
      </c>
      <c r="AQ74" s="386">
        <f t="shared" si="82"/>
        <v>-5.7586597740446804E-2</v>
      </c>
    </row>
    <row r="75" spans="1:43" ht="19.5" customHeight="1">
      <c r="A75" s="8" t="s">
        <v>169</v>
      </c>
      <c r="B75" s="19">
        <v>2650.6499999999996</v>
      </c>
      <c r="C75" s="371">
        <v>6637.2500000000018</v>
      </c>
      <c r="D75" s="375">
        <v>9287.9000000000015</v>
      </c>
      <c r="E75" s="19">
        <v>1282.51</v>
      </c>
      <c r="F75" s="369">
        <v>5670.5999999999995</v>
      </c>
      <c r="G75" s="377">
        <v>6953.11</v>
      </c>
      <c r="H75" s="345">
        <f t="shared" si="55"/>
        <v>1.3263465521144392E-2</v>
      </c>
      <c r="I75" s="323">
        <f t="shared" si="56"/>
        <v>5.9559981650796588E-2</v>
      </c>
      <c r="J75" s="399">
        <f t="shared" si="57"/>
        <v>2.9837379391503664E-2</v>
      </c>
      <c r="K75" s="323">
        <f t="shared" si="58"/>
        <v>6.9072712128992889E-3</v>
      </c>
      <c r="L75" s="323">
        <f t="shared" si="59"/>
        <v>5.4823100609564517E-2</v>
      </c>
      <c r="M75" s="399">
        <f t="shared" si="60"/>
        <v>2.4050062631902715E-2</v>
      </c>
      <c r="N75" s="394">
        <f t="shared" si="61"/>
        <v>-0.51615264180484022</v>
      </c>
      <c r="O75" s="395">
        <f t="shared" si="61"/>
        <v>-0.14564013710497603</v>
      </c>
      <c r="P75" s="386">
        <f t="shared" si="61"/>
        <v>-0.25137975215064778</v>
      </c>
      <c r="R75" s="401">
        <v>930.61800000000017</v>
      </c>
      <c r="S75" s="369">
        <v>4294.1060000000007</v>
      </c>
      <c r="T75" s="374">
        <v>5224.7240000000011</v>
      </c>
      <c r="U75" s="19">
        <v>517.81600000000003</v>
      </c>
      <c r="V75" s="119">
        <v>3065.2490000000007</v>
      </c>
      <c r="W75" s="375">
        <v>3583.0650000000005</v>
      </c>
      <c r="X75" s="345">
        <f t="shared" si="62"/>
        <v>1.5873306920520504E-2</v>
      </c>
      <c r="Y75" s="323">
        <f t="shared" si="63"/>
        <v>7.8448675006452626E-2</v>
      </c>
      <c r="Z75" s="399">
        <f t="shared" si="64"/>
        <v>4.6087370304060855E-2</v>
      </c>
      <c r="AA75" s="323">
        <f t="shared" si="65"/>
        <v>9.3117955890606834E-3</v>
      </c>
      <c r="AB75" s="323">
        <f t="shared" si="66"/>
        <v>6.1959408907955774E-2</v>
      </c>
      <c r="AC75" s="399">
        <f t="shared" si="67"/>
        <v>3.409828720073254E-2</v>
      </c>
      <c r="AE75" s="394">
        <f t="shared" si="68"/>
        <v>-0.44357835330930634</v>
      </c>
      <c r="AF75" s="395">
        <f t="shared" si="68"/>
        <v>-0.28617295427732797</v>
      </c>
      <c r="AG75" s="386">
        <f t="shared" si="68"/>
        <v>-0.31420970753670435</v>
      </c>
      <c r="AI75" s="27">
        <f t="shared" si="69"/>
        <v>3.5109048723897924</v>
      </c>
      <c r="AJ75" s="28">
        <f t="shared" si="69"/>
        <v>6.4697065802855089</v>
      </c>
      <c r="AK75" s="402">
        <f t="shared" si="69"/>
        <v>5.6253017366681384</v>
      </c>
      <c r="AL75" s="28">
        <f t="shared" si="69"/>
        <v>4.0375201752812844</v>
      </c>
      <c r="AM75" s="28">
        <f t="shared" si="69"/>
        <v>5.4055108806828223</v>
      </c>
      <c r="AN75" s="402">
        <f t="shared" si="69"/>
        <v>5.1531832518110612</v>
      </c>
      <c r="AO75" s="384">
        <f t="shared" si="70"/>
        <v>0.14999418156637123</v>
      </c>
      <c r="AP75" s="385">
        <f t="shared" si="70"/>
        <v>-0.16448902069925458</v>
      </c>
      <c r="AQ75" s="386">
        <f t="shared" si="70"/>
        <v>-8.3927673031227043E-2</v>
      </c>
    </row>
    <row r="76" spans="1:43" ht="19.5" customHeight="1">
      <c r="A76" s="8" t="s">
        <v>181</v>
      </c>
      <c r="B76" s="19">
        <v>3386.6900000000005</v>
      </c>
      <c r="C76" s="371">
        <v>3326.3400000000006</v>
      </c>
      <c r="D76" s="375">
        <v>6713.0300000000007</v>
      </c>
      <c r="E76" s="19">
        <v>4064.52</v>
      </c>
      <c r="F76" s="369">
        <v>3325.2799999999997</v>
      </c>
      <c r="G76" s="377">
        <v>7389.7999999999993</v>
      </c>
      <c r="H76" s="345">
        <f t="shared" si="55"/>
        <v>1.6946502195991364E-2</v>
      </c>
      <c r="I76" s="323">
        <f t="shared" si="56"/>
        <v>2.9849222097150283E-2</v>
      </c>
      <c r="J76" s="399">
        <f t="shared" si="57"/>
        <v>2.1565609338660606E-2</v>
      </c>
      <c r="K76" s="323">
        <f t="shared" si="58"/>
        <v>2.1890466343539947E-2</v>
      </c>
      <c r="L76" s="323">
        <f t="shared" si="59"/>
        <v>3.214865446248593E-2</v>
      </c>
      <c r="M76" s="399">
        <f t="shared" si="60"/>
        <v>2.5560526561097793E-2</v>
      </c>
      <c r="N76" s="394">
        <f t="shared" si="61"/>
        <v>0.2001452745896434</v>
      </c>
      <c r="O76" s="395">
        <f t="shared" si="61"/>
        <v>-3.186685666530946E-4</v>
      </c>
      <c r="P76" s="386">
        <f t="shared" si="61"/>
        <v>0.10081438635012782</v>
      </c>
      <c r="R76" s="401">
        <v>1876.6409999999998</v>
      </c>
      <c r="S76" s="369">
        <v>1481.3249999999994</v>
      </c>
      <c r="T76" s="374">
        <v>3357.9659999999994</v>
      </c>
      <c r="U76" s="19">
        <v>2152.3589999999999</v>
      </c>
      <c r="V76" s="119">
        <v>1330.7679999999998</v>
      </c>
      <c r="W76" s="375">
        <v>3483.1269999999995</v>
      </c>
      <c r="X76" s="345">
        <f t="shared" si="62"/>
        <v>3.2009372881926318E-2</v>
      </c>
      <c r="Y76" s="323">
        <f t="shared" si="63"/>
        <v>2.7062206546352923E-2</v>
      </c>
      <c r="Z76" s="399">
        <f t="shared" si="64"/>
        <v>2.9620669438317881E-2</v>
      </c>
      <c r="AA76" s="323">
        <f t="shared" si="65"/>
        <v>3.8705499718577757E-2</v>
      </c>
      <c r="AB76" s="323">
        <f t="shared" si="66"/>
        <v>2.6899478206704401E-2</v>
      </c>
      <c r="AC76" s="399">
        <f t="shared" si="67"/>
        <v>3.3147225853459507E-2</v>
      </c>
      <c r="AE76" s="394">
        <f t="shared" si="68"/>
        <v>0.14692101472791019</v>
      </c>
      <c r="AF76" s="395">
        <f t="shared" si="68"/>
        <v>-0.10163671037753337</v>
      </c>
      <c r="AG76" s="386">
        <f t="shared" si="68"/>
        <v>3.7272861011695795E-2</v>
      </c>
      <c r="AI76" s="27">
        <f t="shared" si="69"/>
        <v>5.5412246175469253</v>
      </c>
      <c r="AJ76" s="28">
        <f t="shared" si="69"/>
        <v>4.4533180612925891</v>
      </c>
      <c r="AK76" s="402">
        <f t="shared" si="69"/>
        <v>5.0021614680703044</v>
      </c>
      <c r="AL76" s="28">
        <f t="shared" si="69"/>
        <v>5.2954813852558233</v>
      </c>
      <c r="AM76" s="28">
        <f t="shared" si="69"/>
        <v>4.0019727662031466</v>
      </c>
      <c r="AN76" s="402">
        <f t="shared" si="69"/>
        <v>4.7134252618474113</v>
      </c>
      <c r="AO76" s="384">
        <f t="shared" si="70"/>
        <v>-4.4348180998281091E-2</v>
      </c>
      <c r="AP76" s="385">
        <f t="shared" si="70"/>
        <v>-0.10135033897813223</v>
      </c>
      <c r="AQ76" s="386">
        <f t="shared" si="70"/>
        <v>-5.7722288267971392E-2</v>
      </c>
    </row>
    <row r="77" spans="1:43" ht="19.5" customHeight="1">
      <c r="A77" s="8" t="s">
        <v>180</v>
      </c>
      <c r="B77" s="19">
        <v>392.58000000000004</v>
      </c>
      <c r="C77" s="371">
        <v>568.15</v>
      </c>
      <c r="D77" s="375">
        <v>960.73</v>
      </c>
      <c r="E77" s="19">
        <v>329.87000000000006</v>
      </c>
      <c r="F77" s="369">
        <v>520.69000000000005</v>
      </c>
      <c r="G77" s="377">
        <v>850.56000000000017</v>
      </c>
      <c r="H77" s="345">
        <f t="shared" si="55"/>
        <v>1.9644129908855815E-3</v>
      </c>
      <c r="I77" s="323">
        <f t="shared" si="56"/>
        <v>5.0983469923387053E-3</v>
      </c>
      <c r="J77" s="399">
        <f t="shared" si="57"/>
        <v>3.0863451913564219E-3</v>
      </c>
      <c r="K77" s="323">
        <f t="shared" si="58"/>
        <v>1.7765955470125682E-3</v>
      </c>
      <c r="L77" s="323">
        <f t="shared" si="59"/>
        <v>5.0340070286026446E-3</v>
      </c>
      <c r="M77" s="399">
        <f t="shared" si="60"/>
        <v>2.9419959230029694E-3</v>
      </c>
      <c r="N77" s="394">
        <f t="shared" si="61"/>
        <v>-0.15973814254419474</v>
      </c>
      <c r="O77" s="395">
        <f t="shared" si="61"/>
        <v>-8.353427791956336E-2</v>
      </c>
      <c r="P77" s="386">
        <f t="shared" si="61"/>
        <v>-0.11467321724105611</v>
      </c>
      <c r="R77" s="401">
        <v>618.48900000000003</v>
      </c>
      <c r="S77" s="369">
        <v>1528.8269999999998</v>
      </c>
      <c r="T77" s="374">
        <v>2147.3159999999998</v>
      </c>
      <c r="U77" s="19">
        <v>541.73800000000006</v>
      </c>
      <c r="V77" s="119">
        <v>1401.5320000000002</v>
      </c>
      <c r="W77" s="375">
        <v>1943.2700000000002</v>
      </c>
      <c r="X77" s="345">
        <f t="shared" si="62"/>
        <v>1.0549404507505553E-2</v>
      </c>
      <c r="Y77" s="323">
        <f t="shared" si="63"/>
        <v>2.7930016740175933E-2</v>
      </c>
      <c r="Z77" s="399">
        <f t="shared" si="64"/>
        <v>1.8941507274228209E-2</v>
      </c>
      <c r="AA77" s="323">
        <f t="shared" si="65"/>
        <v>9.7419807785517568E-3</v>
      </c>
      <c r="AB77" s="323">
        <f t="shared" si="66"/>
        <v>2.8329866280222278E-2</v>
      </c>
      <c r="AC77" s="399">
        <f t="shared" si="67"/>
        <v>1.8493155599624209E-2</v>
      </c>
      <c r="AE77" s="394">
        <f t="shared" si="68"/>
        <v>-0.12409436546163306</v>
      </c>
      <c r="AF77" s="395">
        <f t="shared" si="68"/>
        <v>-8.3263181511053663E-2</v>
      </c>
      <c r="AG77" s="386">
        <f t="shared" si="68"/>
        <v>-9.5023741265840525E-2</v>
      </c>
      <c r="AI77" s="27">
        <f t="shared" si="69"/>
        <v>15.754470426409902</v>
      </c>
      <c r="AJ77" s="28">
        <f t="shared" si="69"/>
        <v>26.908862096277389</v>
      </c>
      <c r="AK77" s="402">
        <f t="shared" si="69"/>
        <v>22.35087901907924</v>
      </c>
      <c r="AL77" s="28">
        <f t="shared" si="69"/>
        <v>16.42277260739079</v>
      </c>
      <c r="AM77" s="28">
        <f t="shared" si="69"/>
        <v>26.916821909389466</v>
      </c>
      <c r="AN77" s="402">
        <f t="shared" si="69"/>
        <v>22.846947893152745</v>
      </c>
      <c r="AO77" s="384">
        <f t="shared" si="70"/>
        <v>4.2419844202480066E-2</v>
      </c>
      <c r="AP77" s="385">
        <f t="shared" si="70"/>
        <v>2.9580638094607511E-4</v>
      </c>
      <c r="AQ77" s="386">
        <f t="shared" si="70"/>
        <v>2.2194602442706986E-2</v>
      </c>
    </row>
    <row r="78" spans="1:43" ht="19.5" customHeight="1">
      <c r="A78" s="8" t="s">
        <v>184</v>
      </c>
      <c r="B78" s="19">
        <v>3969.0499999999997</v>
      </c>
      <c r="C78" s="371">
        <v>832.49</v>
      </c>
      <c r="D78" s="375">
        <v>4801.54</v>
      </c>
      <c r="E78" s="19">
        <v>4242.91</v>
      </c>
      <c r="F78" s="369">
        <v>871.24</v>
      </c>
      <c r="G78" s="377">
        <v>5114.1499999999996</v>
      </c>
      <c r="H78" s="345">
        <f t="shared" si="55"/>
        <v>1.9860546592985927E-2</v>
      </c>
      <c r="I78" s="323">
        <f t="shared" si="56"/>
        <v>7.4704266261586714E-3</v>
      </c>
      <c r="J78" s="399">
        <f t="shared" si="57"/>
        <v>1.5424947581636374E-2</v>
      </c>
      <c r="K78" s="323">
        <f t="shared" si="58"/>
        <v>2.2851229309652572E-2</v>
      </c>
      <c r="L78" s="323">
        <f t="shared" si="59"/>
        <v>8.4231083439278015E-3</v>
      </c>
      <c r="M78" s="399">
        <f t="shared" si="60"/>
        <v>1.7689296992129459E-2</v>
      </c>
      <c r="N78" s="394">
        <f t="shared" si="61"/>
        <v>6.8998878824907767E-2</v>
      </c>
      <c r="O78" s="395">
        <f t="shared" si="61"/>
        <v>4.654710567093899E-2</v>
      </c>
      <c r="P78" s="386">
        <f t="shared" si="61"/>
        <v>6.5106195095740046E-2</v>
      </c>
      <c r="R78" s="401">
        <v>1266.6770000000001</v>
      </c>
      <c r="S78" s="369">
        <v>407.95</v>
      </c>
      <c r="T78" s="374">
        <v>1674.6270000000002</v>
      </c>
      <c r="U78" s="19">
        <v>1326.758</v>
      </c>
      <c r="V78" s="119">
        <v>334.33899999999994</v>
      </c>
      <c r="W78" s="375">
        <v>1661.097</v>
      </c>
      <c r="X78" s="345">
        <f t="shared" si="62"/>
        <v>2.1605377061441049E-2</v>
      </c>
      <c r="Y78" s="323">
        <f t="shared" si="63"/>
        <v>7.452805535979397E-3</v>
      </c>
      <c r="Z78" s="399">
        <f t="shared" si="64"/>
        <v>1.4771910376544007E-2</v>
      </c>
      <c r="AA78" s="323">
        <f t="shared" si="65"/>
        <v>2.3858859695627354E-2</v>
      </c>
      <c r="AB78" s="323">
        <f t="shared" si="66"/>
        <v>6.7581611852338963E-3</v>
      </c>
      <c r="AC78" s="399">
        <f t="shared" si="67"/>
        <v>1.5807852376184973E-2</v>
      </c>
      <c r="AE78" s="394">
        <f t="shared" si="68"/>
        <v>4.7431981475940507E-2</v>
      </c>
      <c r="AF78" s="395">
        <f t="shared" si="68"/>
        <v>-0.18044123054295882</v>
      </c>
      <c r="AG78" s="386">
        <f t="shared" si="68"/>
        <v>-8.0794111166248954E-3</v>
      </c>
      <c r="AI78" s="27">
        <f t="shared" si="69"/>
        <v>3.1913858479988919</v>
      </c>
      <c r="AJ78" s="28">
        <f t="shared" si="69"/>
        <v>4.9003591634734347</v>
      </c>
      <c r="AK78" s="402">
        <f t="shared" si="69"/>
        <v>3.4876872836631585</v>
      </c>
      <c r="AL78" s="28">
        <f t="shared" si="69"/>
        <v>3.1270001013455389</v>
      </c>
      <c r="AM78" s="28">
        <f t="shared" si="69"/>
        <v>3.8375074606308246</v>
      </c>
      <c r="AN78" s="402">
        <f t="shared" si="69"/>
        <v>3.2480412189708945</v>
      </c>
      <c r="AO78" s="384">
        <f t="shared" si="70"/>
        <v>-2.0174854975221854E-2</v>
      </c>
      <c r="AP78" s="385">
        <f t="shared" si="70"/>
        <v>-0.2168926128445752</v>
      </c>
      <c r="AQ78" s="386">
        <f t="shared" si="70"/>
        <v>-6.871202754180443E-2</v>
      </c>
    </row>
    <row r="79" spans="1:43" ht="19.5" customHeight="1">
      <c r="A79" s="8" t="s">
        <v>185</v>
      </c>
      <c r="B79" s="19">
        <v>6451.1600000000008</v>
      </c>
      <c r="C79" s="371">
        <v>1859.94</v>
      </c>
      <c r="D79" s="375">
        <v>8311.1</v>
      </c>
      <c r="E79" s="19">
        <v>6622.06</v>
      </c>
      <c r="F79" s="369">
        <v>1566.3900000000003</v>
      </c>
      <c r="G79" s="377">
        <v>8188.4500000000007</v>
      </c>
      <c r="H79" s="345">
        <f t="shared" si="55"/>
        <v>3.2280662566308592E-2</v>
      </c>
      <c r="I79" s="323">
        <f t="shared" si="56"/>
        <v>1.6690344987996923E-2</v>
      </c>
      <c r="J79" s="399">
        <f t="shared" si="57"/>
        <v>2.6699409324037304E-2</v>
      </c>
      <c r="K79" s="323">
        <f t="shared" si="58"/>
        <v>3.5664723400279034E-2</v>
      </c>
      <c r="L79" s="323">
        <f t="shared" si="59"/>
        <v>1.5143786647588578E-2</v>
      </c>
      <c r="M79" s="399">
        <f t="shared" si="60"/>
        <v>2.8322971355005718E-2</v>
      </c>
      <c r="N79" s="394">
        <f t="shared" ref="N79:N80" si="83">(E79-B79)/B79</f>
        <v>2.6491359693450421E-2</v>
      </c>
      <c r="O79" s="395">
        <f t="shared" ref="O79:O80" si="84">(F79-C79)/C79</f>
        <v>-0.15782767186038243</v>
      </c>
      <c r="P79" s="386">
        <f t="shared" ref="P79:P80" si="85">(G79-D79)/D79</f>
        <v>-1.4757372670284274E-2</v>
      </c>
      <c r="R79" s="401">
        <v>1303.1069999999995</v>
      </c>
      <c r="S79" s="369">
        <v>398.077</v>
      </c>
      <c r="T79" s="374">
        <v>1701.1839999999995</v>
      </c>
      <c r="U79" s="19">
        <v>1277.4759999999999</v>
      </c>
      <c r="V79" s="119">
        <v>311.70400000000001</v>
      </c>
      <c r="W79" s="375">
        <v>1589.1799999999998</v>
      </c>
      <c r="X79" s="345">
        <f t="shared" si="62"/>
        <v>2.2226754007851447E-2</v>
      </c>
      <c r="Y79" s="323">
        <f t="shared" si="63"/>
        <v>7.2724364979680611E-3</v>
      </c>
      <c r="Z79" s="399">
        <f t="shared" si="64"/>
        <v>1.500617007967185E-2</v>
      </c>
      <c r="AA79" s="323">
        <f t="shared" si="65"/>
        <v>2.2972630011299153E-2</v>
      </c>
      <c r="AB79" s="323">
        <f t="shared" si="66"/>
        <v>6.3006286256827556E-3</v>
      </c>
      <c r="AC79" s="399">
        <f t="shared" si="67"/>
        <v>1.512345325961436E-2</v>
      </c>
      <c r="AE79" s="394">
        <f t="shared" ref="AE79:AE80" si="86">(U79-R79)/R79</f>
        <v>-1.9669144590582079E-2</v>
      </c>
      <c r="AF79" s="395">
        <f t="shared" ref="AF79:AF80" si="87">(V79-S79)/S79</f>
        <v>-0.21697561024625886</v>
      </c>
      <c r="AG79" s="386">
        <f t="shared" ref="AG79:AG80" si="88">(W79-T79)/T79</f>
        <v>-6.5838851059026954E-2</v>
      </c>
      <c r="AI79" s="27">
        <f t="shared" ref="AI79" si="89">(R79/B79)*10</f>
        <v>2.0199576510271013</v>
      </c>
      <c r="AJ79" s="28">
        <f t="shared" ref="AJ79" si="90">(S79/C79)*10</f>
        <v>2.1402679656332997</v>
      </c>
      <c r="AK79" s="402">
        <f t="shared" ref="AK79" si="91">(T79/D79)*10</f>
        <v>2.0468818808581286</v>
      </c>
      <c r="AL79" s="28">
        <f t="shared" si="69"/>
        <v>1.9291217536536966</v>
      </c>
      <c r="AM79" s="28">
        <f t="shared" si="69"/>
        <v>1.9899514169523549</v>
      </c>
      <c r="AN79" s="402">
        <f t="shared" si="69"/>
        <v>1.9407580189168885</v>
      </c>
      <c r="AO79" s="384">
        <f t="shared" ref="AO79" si="92">(AL79-AI79)/AI79</f>
        <v>-4.4969208798618508E-2</v>
      </c>
      <c r="AP79" s="385">
        <f t="shared" ref="AP79" si="93">(AM79-AJ79)/AJ79</f>
        <v>-7.0232583533747617E-2</v>
      </c>
      <c r="AQ79" s="386">
        <f t="shared" ref="AQ79" si="94">(AN79-AK79)/AK79</f>
        <v>-5.1846597956472742E-2</v>
      </c>
    </row>
    <row r="80" spans="1:43" ht="19.5" customHeight="1">
      <c r="A80" s="8" t="s">
        <v>221</v>
      </c>
      <c r="B80" s="19">
        <v>97.98</v>
      </c>
      <c r="C80" s="371">
        <v>98.970000000000013</v>
      </c>
      <c r="D80" s="375">
        <v>196.95000000000002</v>
      </c>
      <c r="E80" s="19">
        <v>107.6</v>
      </c>
      <c r="F80" s="369">
        <v>158.72999999999999</v>
      </c>
      <c r="G80" s="377">
        <v>266.33</v>
      </c>
      <c r="H80" s="345">
        <f t="shared" si="55"/>
        <v>4.9027761181662146E-4</v>
      </c>
      <c r="I80" s="323">
        <f t="shared" si="56"/>
        <v>8.8811652174911862E-4</v>
      </c>
      <c r="J80" s="399">
        <f t="shared" si="57"/>
        <v>6.3270188860309069E-4</v>
      </c>
      <c r="K80" s="323">
        <f t="shared" si="58"/>
        <v>5.7950611106967074E-4</v>
      </c>
      <c r="L80" s="323">
        <f t="shared" si="59"/>
        <v>1.5345943568151829E-3</v>
      </c>
      <c r="M80" s="399">
        <f t="shared" si="60"/>
        <v>9.2120693916170602E-4</v>
      </c>
      <c r="N80" s="394">
        <f t="shared" si="83"/>
        <v>9.818330271483966E-2</v>
      </c>
      <c r="O80" s="395">
        <f t="shared" si="84"/>
        <v>0.60381933919369479</v>
      </c>
      <c r="P80" s="386">
        <f t="shared" si="85"/>
        <v>0.35227215029195208</v>
      </c>
      <c r="R80" s="401">
        <v>40.29</v>
      </c>
      <c r="S80" s="369">
        <v>297.68599999999998</v>
      </c>
      <c r="T80" s="374">
        <v>337.976</v>
      </c>
      <c r="U80" s="19">
        <v>63.409000000000006</v>
      </c>
      <c r="V80" s="119">
        <v>893.86999999999989</v>
      </c>
      <c r="W80" s="375">
        <v>957.27899999999988</v>
      </c>
      <c r="X80" s="345">
        <f t="shared" si="62"/>
        <v>6.8721595308469312E-4</v>
      </c>
      <c r="Y80" s="323">
        <f t="shared" si="63"/>
        <v>5.4384014432738393E-3</v>
      </c>
      <c r="Z80" s="399">
        <f t="shared" si="64"/>
        <v>2.9812914645606673E-3</v>
      </c>
      <c r="AA80" s="323">
        <f t="shared" si="65"/>
        <v>1.1402730825365553E-3</v>
      </c>
      <c r="AB80" s="323">
        <f t="shared" si="66"/>
        <v>1.8068240733641674E-2</v>
      </c>
      <c r="AC80" s="399">
        <f t="shared" si="67"/>
        <v>9.1099587289736675E-3</v>
      </c>
      <c r="AE80" s="394">
        <f t="shared" si="86"/>
        <v>0.57381484239265346</v>
      </c>
      <c r="AF80" s="395">
        <f t="shared" si="87"/>
        <v>2.0027277063751741</v>
      </c>
      <c r="AG80" s="386">
        <f t="shared" si="88"/>
        <v>1.8323875068052167</v>
      </c>
      <c r="AI80" s="27">
        <f t="shared" si="69"/>
        <v>4.1120636864666258</v>
      </c>
      <c r="AJ80" s="28">
        <f t="shared" si="69"/>
        <v>30.078407598262093</v>
      </c>
      <c r="AK80" s="402">
        <f t="shared" si="69"/>
        <v>17.160497588220359</v>
      </c>
      <c r="AL80" s="28">
        <f t="shared" si="69"/>
        <v>5.8930297397769529</v>
      </c>
      <c r="AM80" s="28">
        <f t="shared" si="69"/>
        <v>56.313866313866313</v>
      </c>
      <c r="AN80" s="402">
        <f t="shared" si="69"/>
        <v>35.943340967972063</v>
      </c>
      <c r="AO80" s="384">
        <f t="shared" si="70"/>
        <v>0.43310760462483455</v>
      </c>
      <c r="AP80" s="385">
        <f t="shared" si="70"/>
        <v>0.87223562716531855</v>
      </c>
      <c r="AQ80" s="386">
        <f t="shared" si="70"/>
        <v>1.0945395541819829</v>
      </c>
    </row>
    <row r="81" spans="1:43" ht="19.5" customHeight="1">
      <c r="A81" s="8" t="s">
        <v>187</v>
      </c>
      <c r="B81" s="19">
        <v>777.38000000000011</v>
      </c>
      <c r="C81" s="371">
        <v>1756.31</v>
      </c>
      <c r="D81" s="375">
        <v>2533.69</v>
      </c>
      <c r="E81" s="19">
        <v>981.0400000000003</v>
      </c>
      <c r="F81" s="369">
        <v>924.62</v>
      </c>
      <c r="G81" s="377">
        <v>1905.6600000000003</v>
      </c>
      <c r="H81" s="345">
        <f t="shared" si="55"/>
        <v>3.8898959978975836E-3</v>
      </c>
      <c r="I81" s="323">
        <f t="shared" si="56"/>
        <v>1.5760411521806551E-2</v>
      </c>
      <c r="J81" s="399">
        <f t="shared" si="57"/>
        <v>8.1394792999988051E-3</v>
      </c>
      <c r="K81" s="323">
        <f t="shared" si="58"/>
        <v>5.2836308104441451E-3</v>
      </c>
      <c r="L81" s="323">
        <f t="shared" si="59"/>
        <v>8.9391837346339976E-3</v>
      </c>
      <c r="M81" s="399">
        <f t="shared" si="60"/>
        <v>6.5914737944763905E-3</v>
      </c>
      <c r="N81" s="394">
        <f t="shared" si="61"/>
        <v>0.26198255679333166</v>
      </c>
      <c r="O81" s="395">
        <f t="shared" si="61"/>
        <v>-0.47354396433431456</v>
      </c>
      <c r="P81" s="386">
        <f t="shared" si="61"/>
        <v>-0.24787168122382761</v>
      </c>
      <c r="R81" s="401">
        <v>226.9</v>
      </c>
      <c r="S81" s="369">
        <v>1293.1290000000001</v>
      </c>
      <c r="T81" s="374">
        <v>1520.0290000000002</v>
      </c>
      <c r="U81" s="19">
        <v>240.49100000000001</v>
      </c>
      <c r="V81" s="119">
        <v>682.45800000000008</v>
      </c>
      <c r="W81" s="375">
        <v>922.94900000000007</v>
      </c>
      <c r="X81" s="345">
        <f t="shared" si="62"/>
        <v>3.8701737342992522E-3</v>
      </c>
      <c r="Y81" s="323">
        <f t="shared" si="63"/>
        <v>2.3624069052421873E-2</v>
      </c>
      <c r="Z81" s="399">
        <f t="shared" si="64"/>
        <v>1.3408199054325418E-2</v>
      </c>
      <c r="AA81" s="323">
        <f t="shared" si="65"/>
        <v>4.3247080681338406E-3</v>
      </c>
      <c r="AB81" s="323">
        <f t="shared" si="66"/>
        <v>1.3794864392584641E-2</v>
      </c>
      <c r="AC81" s="399">
        <f t="shared" si="67"/>
        <v>8.7832568132671044E-3</v>
      </c>
      <c r="AE81" s="394">
        <f t="shared" si="68"/>
        <v>5.9898633759365397E-2</v>
      </c>
      <c r="AF81" s="395">
        <f t="shared" si="68"/>
        <v>-0.4722429084801284</v>
      </c>
      <c r="AG81" s="386">
        <f t="shared" si="68"/>
        <v>-0.39280829510489607</v>
      </c>
      <c r="AI81" s="27">
        <f t="shared" si="69"/>
        <v>2.9187784609843312</v>
      </c>
      <c r="AJ81" s="28">
        <f t="shared" si="69"/>
        <v>7.3627605604933075</v>
      </c>
      <c r="AK81" s="402">
        <f t="shared" si="69"/>
        <v>5.9992698396409985</v>
      </c>
      <c r="AL81" s="28">
        <f t="shared" si="69"/>
        <v>2.4513883225964275</v>
      </c>
      <c r="AM81" s="28">
        <f t="shared" si="69"/>
        <v>7.3809565010490807</v>
      </c>
      <c r="AN81" s="402">
        <f t="shared" si="69"/>
        <v>4.8431986818215202</v>
      </c>
      <c r="AO81" s="384">
        <f t="shared" si="70"/>
        <v>-0.16013210479505893</v>
      </c>
      <c r="AP81" s="385">
        <f t="shared" si="70"/>
        <v>2.4713475884857641E-3</v>
      </c>
      <c r="AQ81" s="386">
        <f t="shared" si="70"/>
        <v>-0.19270197686068052</v>
      </c>
    </row>
    <row r="82" spans="1:43" ht="19.5" customHeight="1">
      <c r="A82" s="8" t="s">
        <v>219</v>
      </c>
      <c r="B82" s="19">
        <v>386.46999999999997</v>
      </c>
      <c r="C82" s="371">
        <v>948.49</v>
      </c>
      <c r="D82" s="375">
        <v>1334.96</v>
      </c>
      <c r="E82" s="19">
        <v>356.64</v>
      </c>
      <c r="F82" s="369">
        <v>720.68000000000018</v>
      </c>
      <c r="G82" s="377">
        <v>1077.3200000000002</v>
      </c>
      <c r="H82" s="345">
        <f t="shared" si="55"/>
        <v>1.9338394431391067E-3</v>
      </c>
      <c r="I82" s="323">
        <f t="shared" si="56"/>
        <v>8.5113634405761494E-3</v>
      </c>
      <c r="J82" s="399">
        <f t="shared" si="57"/>
        <v>4.2885590922040213E-3</v>
      </c>
      <c r="K82" s="323">
        <f t="shared" si="58"/>
        <v>1.9207719279915184E-3</v>
      </c>
      <c r="L82" s="323">
        <f t="shared" si="59"/>
        <v>6.9675011722394398E-3</v>
      </c>
      <c r="M82" s="399">
        <f t="shared" si="60"/>
        <v>3.7263344711361444E-3</v>
      </c>
      <c r="N82" s="394">
        <f t="shared" si="61"/>
        <v>-7.7185810024063925E-2</v>
      </c>
      <c r="O82" s="395">
        <f t="shared" si="61"/>
        <v>-0.24018176259106561</v>
      </c>
      <c r="P82" s="386">
        <f t="shared" si="61"/>
        <v>-0.19299454665308313</v>
      </c>
      <c r="R82" s="401">
        <v>240.31800000000004</v>
      </c>
      <c r="S82" s="369">
        <v>794.47</v>
      </c>
      <c r="T82" s="374">
        <v>1034.788</v>
      </c>
      <c r="U82" s="19">
        <v>216.27</v>
      </c>
      <c r="V82" s="119">
        <v>527.89299999999992</v>
      </c>
      <c r="W82" s="375">
        <v>744.1629999999999</v>
      </c>
      <c r="X82" s="345">
        <f t="shared" si="62"/>
        <v>4.0990410378110523E-3</v>
      </c>
      <c r="Y82" s="323">
        <f t="shared" si="63"/>
        <v>1.4514108136216576E-2</v>
      </c>
      <c r="Z82" s="399">
        <f t="shared" si="64"/>
        <v>9.1278807726874207E-3</v>
      </c>
      <c r="AA82" s="323">
        <f t="shared" si="65"/>
        <v>3.8891460133448057E-3</v>
      </c>
      <c r="AB82" s="323">
        <f t="shared" si="66"/>
        <v>1.0670564853507002E-2</v>
      </c>
      <c r="AC82" s="399">
        <f t="shared" si="67"/>
        <v>7.0818373928909252E-3</v>
      </c>
      <c r="AE82" s="394">
        <f t="shared" si="68"/>
        <v>-0.10006741068084798</v>
      </c>
      <c r="AF82" s="395">
        <f t="shared" si="68"/>
        <v>-0.3355406749153525</v>
      </c>
      <c r="AG82" s="386">
        <f t="shared" si="68"/>
        <v>-0.28085462916075576</v>
      </c>
      <c r="AI82" s="27">
        <f t="shared" si="69"/>
        <v>6.2182834372655069</v>
      </c>
      <c r="AJ82" s="28">
        <f t="shared" si="69"/>
        <v>8.3761557844574011</v>
      </c>
      <c r="AK82" s="402">
        <f t="shared" si="69"/>
        <v>7.7514532270629832</v>
      </c>
      <c r="AL82" s="28">
        <f t="shared" si="69"/>
        <v>6.0640982503364738</v>
      </c>
      <c r="AM82" s="28">
        <f t="shared" si="69"/>
        <v>7.32492923350169</v>
      </c>
      <c r="AN82" s="402">
        <f t="shared" si="69"/>
        <v>6.9075390784539392</v>
      </c>
      <c r="AO82" s="384">
        <f t="shared" si="70"/>
        <v>-2.4795458181436029E-2</v>
      </c>
      <c r="AP82" s="385">
        <f t="shared" si="70"/>
        <v>-0.12550226834442865</v>
      </c>
      <c r="AQ82" s="386">
        <f t="shared" si="70"/>
        <v>-0.10887173332384309</v>
      </c>
    </row>
    <row r="83" spans="1:43" ht="19.5" customHeight="1">
      <c r="A83" s="8" t="s">
        <v>218</v>
      </c>
      <c r="B83" s="19">
        <v>443.77</v>
      </c>
      <c r="C83" s="371">
        <v>681.22</v>
      </c>
      <c r="D83" s="375">
        <v>1124.99</v>
      </c>
      <c r="E83" s="19">
        <v>610.58999999999992</v>
      </c>
      <c r="F83" s="369">
        <v>782.47</v>
      </c>
      <c r="G83" s="377">
        <v>1393.06</v>
      </c>
      <c r="H83" s="345">
        <f t="shared" si="55"/>
        <v>2.2205602755242101E-3</v>
      </c>
      <c r="I83" s="323">
        <f t="shared" si="56"/>
        <v>6.1129911785989142E-3</v>
      </c>
      <c r="J83" s="399">
        <f t="shared" si="57"/>
        <v>3.6140304527016551E-3</v>
      </c>
      <c r="K83" s="323">
        <f t="shared" si="58"/>
        <v>3.2884817505393145E-3</v>
      </c>
      <c r="L83" s="323">
        <f t="shared" si="59"/>
        <v>7.564884057060268E-3</v>
      </c>
      <c r="M83" s="399">
        <f t="shared" si="60"/>
        <v>4.8184453072076232E-3</v>
      </c>
      <c r="N83" s="394">
        <f t="shared" si="61"/>
        <v>0.37591545169795149</v>
      </c>
      <c r="O83" s="395">
        <f t="shared" si="61"/>
        <v>0.14863039840286543</v>
      </c>
      <c r="P83" s="386">
        <f t="shared" si="61"/>
        <v>0.23828656254722258</v>
      </c>
      <c r="R83" s="401">
        <v>163.655</v>
      </c>
      <c r="S83" s="369">
        <v>293.50299999999999</v>
      </c>
      <c r="T83" s="374">
        <v>457.15800000000002</v>
      </c>
      <c r="U83" s="19">
        <v>205.84899999999993</v>
      </c>
      <c r="V83" s="119">
        <v>430.08799999999997</v>
      </c>
      <c r="W83" s="375">
        <v>635.9369999999999</v>
      </c>
      <c r="X83" s="345">
        <f t="shared" si="62"/>
        <v>2.7914203723523319E-3</v>
      </c>
      <c r="Y83" s="323">
        <f t="shared" si="63"/>
        <v>5.3619825547899522E-3</v>
      </c>
      <c r="Z83" s="399">
        <f t="shared" si="64"/>
        <v>4.0325977091735087E-3</v>
      </c>
      <c r="AA83" s="323">
        <f t="shared" si="65"/>
        <v>3.7017469723078312E-3</v>
      </c>
      <c r="AB83" s="323">
        <f t="shared" si="66"/>
        <v>8.6935835419585401E-3</v>
      </c>
      <c r="AC83" s="399">
        <f t="shared" si="67"/>
        <v>6.0519031799792199E-3</v>
      </c>
      <c r="AE83" s="394">
        <f t="shared" si="68"/>
        <v>0.2578228590632729</v>
      </c>
      <c r="AF83" s="395">
        <f t="shared" si="68"/>
        <v>0.46536151248879903</v>
      </c>
      <c r="AG83" s="386">
        <f t="shared" si="68"/>
        <v>0.39106610843515782</v>
      </c>
      <c r="AI83" s="27">
        <f t="shared" si="69"/>
        <v>3.6878337877729455</v>
      </c>
      <c r="AJ83" s="28">
        <f t="shared" si="69"/>
        <v>4.308490649129503</v>
      </c>
      <c r="AK83" s="402">
        <f t="shared" si="69"/>
        <v>4.063662788113672</v>
      </c>
      <c r="AL83" s="28">
        <f t="shared" si="69"/>
        <v>3.3713129923516592</v>
      </c>
      <c r="AM83" s="28">
        <f t="shared" si="69"/>
        <v>5.4965429984536138</v>
      </c>
      <c r="AN83" s="402">
        <f t="shared" si="69"/>
        <v>4.565036681837106</v>
      </c>
      <c r="AO83" s="384">
        <f>(AL83-AI83)/AI83</f>
        <v>-8.582837883602959E-2</v>
      </c>
      <c r="AP83" s="385">
        <f>(AM83-AJ83)/AJ83</f>
        <v>0.27574676286326572</v>
      </c>
      <c r="AQ83" s="386">
        <f>(AN83-AK83)/AK83</f>
        <v>0.12337979794730182</v>
      </c>
    </row>
    <row r="84" spans="1:43" ht="19.5" customHeight="1">
      <c r="A84" s="8" t="s">
        <v>222</v>
      </c>
      <c r="B84" s="19">
        <v>1440.73</v>
      </c>
      <c r="C84" s="371">
        <v>626.23</v>
      </c>
      <c r="D84" s="375">
        <v>2066.96</v>
      </c>
      <c r="E84" s="19">
        <v>2312.6000000000004</v>
      </c>
      <c r="F84" s="369">
        <v>383.80999999999995</v>
      </c>
      <c r="G84" s="377">
        <v>2696.4100000000003</v>
      </c>
      <c r="H84" s="345">
        <f t="shared" si="55"/>
        <v>7.2092025277869058E-3</v>
      </c>
      <c r="I84" s="323">
        <f t="shared" si="56"/>
        <v>5.6195332870056635E-3</v>
      </c>
      <c r="J84" s="399">
        <f t="shared" si="57"/>
        <v>6.640109142762347E-3</v>
      </c>
      <c r="K84" s="323">
        <f t="shared" si="58"/>
        <v>1.2455072792376587E-2</v>
      </c>
      <c r="L84" s="323">
        <f t="shared" si="59"/>
        <v>3.7106574692196514E-3</v>
      </c>
      <c r="M84" s="399">
        <f t="shared" si="60"/>
        <v>9.326593334678843E-3</v>
      </c>
      <c r="N84" s="394">
        <f t="shared" si="61"/>
        <v>0.60515849604020211</v>
      </c>
      <c r="O84" s="395">
        <f t="shared" si="61"/>
        <v>-0.3871101671909683</v>
      </c>
      <c r="P84" s="386">
        <f t="shared" si="61"/>
        <v>0.30452935712350515</v>
      </c>
      <c r="R84" s="401">
        <v>346.02200000000005</v>
      </c>
      <c r="S84" s="369">
        <v>224.23500000000001</v>
      </c>
      <c r="T84" s="374">
        <v>570.25700000000006</v>
      </c>
      <c r="U84" s="19">
        <v>475.58499999999998</v>
      </c>
      <c r="V84" s="119">
        <v>150.77300000000002</v>
      </c>
      <c r="W84" s="375">
        <v>626.35799999999995</v>
      </c>
      <c r="X84" s="345">
        <f t="shared" si="62"/>
        <v>5.9020064164376201E-3</v>
      </c>
      <c r="Y84" s="323">
        <f t="shared" si="63"/>
        <v>4.0965310684160806E-3</v>
      </c>
      <c r="Z84" s="399">
        <f t="shared" si="64"/>
        <v>5.0302457177609436E-3</v>
      </c>
      <c r="AA84" s="323">
        <f t="shared" si="65"/>
        <v>8.5523628184981243E-3</v>
      </c>
      <c r="AB84" s="323">
        <f t="shared" si="66"/>
        <v>3.047649949246934E-3</v>
      </c>
      <c r="AC84" s="399">
        <f t="shared" si="67"/>
        <v>5.9607444951393371E-3</v>
      </c>
      <c r="AE84" s="394">
        <f t="shared" si="68"/>
        <v>0.37443572952008808</v>
      </c>
      <c r="AF84" s="395">
        <f t="shared" si="68"/>
        <v>-0.32761165741298187</v>
      </c>
      <c r="AG84" s="386">
        <f t="shared" si="68"/>
        <v>9.8378450417969235E-2</v>
      </c>
      <c r="AI84" s="27">
        <f t="shared" si="69"/>
        <v>2.4017130204826724</v>
      </c>
      <c r="AJ84" s="28">
        <f t="shared" si="69"/>
        <v>3.5807131565079926</v>
      </c>
      <c r="AK84" s="402">
        <f t="shared" si="69"/>
        <v>2.758916476371096</v>
      </c>
      <c r="AL84" s="28">
        <f t="shared" si="69"/>
        <v>2.0564948542765715</v>
      </c>
      <c r="AM84" s="28">
        <f t="shared" si="69"/>
        <v>3.9283239102681029</v>
      </c>
      <c r="AN84" s="402">
        <f t="shared" si="69"/>
        <v>2.3229330851020427</v>
      </c>
      <c r="AO84" s="384">
        <f t="shared" ref="AO84:AQ97" si="95">(AL84-AI84)/AI84</f>
        <v>-0.14373830814171229</v>
      </c>
      <c r="AP84" s="385">
        <f t="shared" si="95"/>
        <v>9.7078637289983213E-2</v>
      </c>
      <c r="AQ84" s="386">
        <f t="shared" si="95"/>
        <v>-0.15802703525208503</v>
      </c>
    </row>
    <row r="85" spans="1:43" ht="19.5" customHeight="1">
      <c r="A85" s="8" t="s">
        <v>188</v>
      </c>
      <c r="B85" s="19">
        <v>955.53999999999985</v>
      </c>
      <c r="C85" s="371">
        <v>344.14000000000004</v>
      </c>
      <c r="D85" s="375">
        <v>1299.6799999999998</v>
      </c>
      <c r="E85" s="19">
        <v>1230.4900000000002</v>
      </c>
      <c r="F85" s="369">
        <v>291.42000000000007</v>
      </c>
      <c r="G85" s="377">
        <v>1521.9100000000003</v>
      </c>
      <c r="H85" s="345">
        <f t="shared" si="55"/>
        <v>4.7813826208946151E-3</v>
      </c>
      <c r="I85" s="323">
        <f t="shared" si="56"/>
        <v>3.0881723733933684E-3</v>
      </c>
      <c r="J85" s="399">
        <f t="shared" si="57"/>
        <v>4.1752220897672745E-3</v>
      </c>
      <c r="K85" s="323">
        <f t="shared" si="58"/>
        <v>6.6271047826219273E-3</v>
      </c>
      <c r="L85" s="323">
        <f t="shared" si="59"/>
        <v>2.8174351884525969E-3</v>
      </c>
      <c r="M85" s="399">
        <f t="shared" si="60"/>
        <v>5.2641236540366928E-3</v>
      </c>
      <c r="N85" s="394">
        <f t="shared" si="61"/>
        <v>0.287743056282312</v>
      </c>
      <c r="O85" s="395">
        <f t="shared" si="61"/>
        <v>-0.15319346777474274</v>
      </c>
      <c r="P85" s="386">
        <f t="shared" si="61"/>
        <v>0.17098824325987974</v>
      </c>
      <c r="R85" s="401">
        <v>325.46200000000005</v>
      </c>
      <c r="S85" s="369">
        <v>140.94299999999998</v>
      </c>
      <c r="T85" s="374">
        <v>466.40500000000003</v>
      </c>
      <c r="U85" s="19">
        <v>473.27200000000005</v>
      </c>
      <c r="V85" s="119">
        <v>125.86399999999999</v>
      </c>
      <c r="W85" s="375">
        <v>599.13600000000008</v>
      </c>
      <c r="X85" s="345">
        <f t="shared" si="62"/>
        <v>5.5513198938409135E-3</v>
      </c>
      <c r="Y85" s="323">
        <f t="shared" si="63"/>
        <v>2.5748762609573332E-3</v>
      </c>
      <c r="Z85" s="399">
        <f t="shared" si="64"/>
        <v>4.1141656375849713E-3</v>
      </c>
      <c r="AA85" s="323">
        <f t="shared" si="65"/>
        <v>8.5107685394540302E-3</v>
      </c>
      <c r="AB85" s="323">
        <f t="shared" si="66"/>
        <v>2.5441518919966837E-3</v>
      </c>
      <c r="AC85" s="399">
        <f t="shared" si="67"/>
        <v>5.7016859588922032E-3</v>
      </c>
      <c r="AE85" s="394">
        <f t="shared" si="68"/>
        <v>0.45415440205000884</v>
      </c>
      <c r="AF85" s="395">
        <f t="shared" si="68"/>
        <v>-0.10698651227801306</v>
      </c>
      <c r="AG85" s="386">
        <f t="shared" si="68"/>
        <v>0.2845831412613502</v>
      </c>
      <c r="AI85" s="27">
        <f t="shared" si="69"/>
        <v>3.406053121795007</v>
      </c>
      <c r="AJ85" s="28">
        <f t="shared" si="69"/>
        <v>4.0955134538269302</v>
      </c>
      <c r="AK85" s="402">
        <f t="shared" si="69"/>
        <v>3.588614120398868</v>
      </c>
      <c r="AL85" s="28">
        <f t="shared" si="69"/>
        <v>3.8462076083511443</v>
      </c>
      <c r="AM85" s="28">
        <f t="shared" si="69"/>
        <v>4.3189897742090437</v>
      </c>
      <c r="AN85" s="402">
        <f t="shared" si="69"/>
        <v>3.9367373892017268</v>
      </c>
      <c r="AO85" s="384">
        <f t="shared" si="95"/>
        <v>0.12922713499082883</v>
      </c>
      <c r="AP85" s="385">
        <f t="shared" si="95"/>
        <v>5.4566130206041133E-2</v>
      </c>
      <c r="AQ85" s="386">
        <f t="shared" si="95"/>
        <v>9.7007718613157976E-2</v>
      </c>
    </row>
    <row r="86" spans="1:43" ht="19.5" customHeight="1">
      <c r="A86" s="8" t="s">
        <v>225</v>
      </c>
      <c r="B86" s="19">
        <v>1192.9000000000001</v>
      </c>
      <c r="C86" s="371">
        <v>305.86999999999995</v>
      </c>
      <c r="D86" s="375">
        <v>1498.77</v>
      </c>
      <c r="E86" s="19">
        <v>1030.72</v>
      </c>
      <c r="F86" s="369">
        <v>287.27</v>
      </c>
      <c r="G86" s="377">
        <v>1317.99</v>
      </c>
      <c r="H86" s="345">
        <f t="shared" si="55"/>
        <v>5.9690973988165731E-3</v>
      </c>
      <c r="I86" s="323">
        <f t="shared" si="56"/>
        <v>2.7447529605678775E-3</v>
      </c>
      <c r="J86" s="399">
        <f t="shared" si="57"/>
        <v>4.8147987285181732E-3</v>
      </c>
      <c r="K86" s="323">
        <f t="shared" si="58"/>
        <v>5.5511945985290993E-3</v>
      </c>
      <c r="L86" s="323">
        <f t="shared" si="59"/>
        <v>2.7773131788716536E-3</v>
      </c>
      <c r="M86" s="399">
        <f t="shared" si="60"/>
        <v>4.5587862191481879E-3</v>
      </c>
      <c r="N86" s="394">
        <f t="shared" si="61"/>
        <v>-0.13595439684801747</v>
      </c>
      <c r="O86" s="395">
        <f t="shared" si="61"/>
        <v>-6.0810148102134795E-2</v>
      </c>
      <c r="P86" s="386">
        <f t="shared" si="61"/>
        <v>-0.12061890750415338</v>
      </c>
      <c r="R86" s="401">
        <v>445.75100000000003</v>
      </c>
      <c r="S86" s="369">
        <v>135.626</v>
      </c>
      <c r="T86" s="374">
        <v>581.37700000000007</v>
      </c>
      <c r="U86" s="19">
        <v>332.2</v>
      </c>
      <c r="V86" s="119">
        <v>112.80199999999999</v>
      </c>
      <c r="W86" s="375">
        <v>445.00199999999995</v>
      </c>
      <c r="X86" s="345">
        <f t="shared" si="62"/>
        <v>7.6030577886188897E-3</v>
      </c>
      <c r="Y86" s="323">
        <f t="shared" si="63"/>
        <v>2.47774041824425E-3</v>
      </c>
      <c r="Z86" s="399">
        <f t="shared" si="64"/>
        <v>5.1283354078156063E-3</v>
      </c>
      <c r="AA86" s="323">
        <f t="shared" si="65"/>
        <v>5.9738951571329559E-3</v>
      </c>
      <c r="AB86" s="323">
        <f t="shared" si="66"/>
        <v>2.2801231624690931E-3</v>
      </c>
      <c r="AC86" s="399">
        <f t="shared" si="67"/>
        <v>4.2348676345252958E-3</v>
      </c>
      <c r="AE86" s="394">
        <f t="shared" si="68"/>
        <v>-0.25474087551121599</v>
      </c>
      <c r="AF86" s="395">
        <f t="shared" si="68"/>
        <v>-0.16828631678291781</v>
      </c>
      <c r="AG86" s="386">
        <f t="shared" si="68"/>
        <v>-0.23457240310504215</v>
      </c>
      <c r="AI86" s="27">
        <f t="shared" si="69"/>
        <v>3.736700477827144</v>
      </c>
      <c r="AJ86" s="28">
        <f t="shared" si="69"/>
        <v>4.4341059927420154</v>
      </c>
      <c r="AK86" s="402">
        <f t="shared" si="69"/>
        <v>3.8790274691914037</v>
      </c>
      <c r="AL86" s="28">
        <f t="shared" si="69"/>
        <v>3.2229897547345541</v>
      </c>
      <c r="AM86" s="28">
        <f t="shared" si="69"/>
        <v>3.9266891774288997</v>
      </c>
      <c r="AN86" s="402">
        <f t="shared" si="69"/>
        <v>3.3763685612182179</v>
      </c>
      <c r="AO86" s="384">
        <f t="shared" si="95"/>
        <v>-0.13747709406757372</v>
      </c>
      <c r="AP86" s="385">
        <f t="shared" si="95"/>
        <v>-0.11443497655303754</v>
      </c>
      <c r="AQ86" s="386">
        <f t="shared" si="95"/>
        <v>-0.12958374540151599</v>
      </c>
    </row>
    <row r="87" spans="1:43" ht="19.5" customHeight="1">
      <c r="A87" s="8" t="s">
        <v>232</v>
      </c>
      <c r="B87" s="19">
        <v>249.22000000000003</v>
      </c>
      <c r="C87" s="371">
        <v>37.61</v>
      </c>
      <c r="D87" s="375">
        <v>286.83000000000004</v>
      </c>
      <c r="E87" s="19">
        <v>307.98</v>
      </c>
      <c r="F87" s="369">
        <v>381.77</v>
      </c>
      <c r="G87" s="377">
        <v>689.75</v>
      </c>
      <c r="H87" s="345">
        <f t="shared" si="55"/>
        <v>1.2470604859863075E-3</v>
      </c>
      <c r="I87" s="323">
        <f t="shared" si="56"/>
        <v>3.3749684129518386E-4</v>
      </c>
      <c r="J87" s="399">
        <f t="shared" si="57"/>
        <v>9.2144139481099016E-4</v>
      </c>
      <c r="K87" s="323">
        <f t="shared" si="58"/>
        <v>1.658701599323766E-3</v>
      </c>
      <c r="L87" s="323">
        <f t="shared" si="59"/>
        <v>3.6909348428232369E-3</v>
      </c>
      <c r="M87" s="399">
        <f t="shared" si="60"/>
        <v>2.385771359917346E-3</v>
      </c>
      <c r="N87" s="394">
        <f t="shared" si="61"/>
        <v>0.23577561993419463</v>
      </c>
      <c r="O87" s="395">
        <f t="shared" si="61"/>
        <v>9.150757777186918</v>
      </c>
      <c r="P87" s="386">
        <f t="shared" si="61"/>
        <v>1.4047345117316874</v>
      </c>
      <c r="R87" s="401">
        <v>60.578000000000003</v>
      </c>
      <c r="S87" s="369">
        <v>24.133000000000003</v>
      </c>
      <c r="T87" s="374">
        <v>84.711000000000013</v>
      </c>
      <c r="U87" s="19">
        <v>92.603999999999999</v>
      </c>
      <c r="V87" s="119">
        <v>320.41899999999998</v>
      </c>
      <c r="W87" s="375">
        <v>413.02299999999997</v>
      </c>
      <c r="X87" s="345">
        <f t="shared" si="62"/>
        <v>1.0332630430867347E-3</v>
      </c>
      <c r="Y87" s="323">
        <f t="shared" si="63"/>
        <v>4.4088382399752618E-4</v>
      </c>
      <c r="Z87" s="399">
        <f t="shared" si="64"/>
        <v>7.4723702645867974E-4</v>
      </c>
      <c r="AA87" s="323">
        <f t="shared" si="65"/>
        <v>1.6652817192388328E-3</v>
      </c>
      <c r="AB87" s="323">
        <f t="shared" si="66"/>
        <v>6.4767892731971448E-3</v>
      </c>
      <c r="AC87" s="399">
        <f t="shared" si="67"/>
        <v>3.930539042553834E-3</v>
      </c>
      <c r="AE87" s="394">
        <f t="shared" si="68"/>
        <v>0.52867377595826859</v>
      </c>
      <c r="AF87" s="395">
        <f t="shared" si="68"/>
        <v>12.277213773670907</v>
      </c>
      <c r="AG87" s="386">
        <f t="shared" si="68"/>
        <v>3.8756714004084465</v>
      </c>
      <c r="AI87" s="27">
        <f t="shared" si="69"/>
        <v>2.43070379584303</v>
      </c>
      <c r="AJ87" s="28">
        <f t="shared" si="69"/>
        <v>6.4166445094389797</v>
      </c>
      <c r="AK87" s="402">
        <f t="shared" si="69"/>
        <v>2.9533521598159189</v>
      </c>
      <c r="AL87" s="28">
        <f t="shared" si="69"/>
        <v>3.0068186245860118</v>
      </c>
      <c r="AM87" s="28">
        <f t="shared" si="69"/>
        <v>8.3929853052885246</v>
      </c>
      <c r="AN87" s="402">
        <f t="shared" si="69"/>
        <v>5.9880101486045669</v>
      </c>
      <c r="AO87" s="384">
        <f t="shared" si="95"/>
        <v>0.23701564531566896</v>
      </c>
      <c r="AP87" s="385">
        <f t="shared" si="95"/>
        <v>0.30800222654415688</v>
      </c>
      <c r="AQ87" s="386">
        <f t="shared" si="95"/>
        <v>1.0275300149027256</v>
      </c>
    </row>
    <row r="88" spans="1:43" ht="19.5" customHeight="1">
      <c r="A88" s="8" t="s">
        <v>216</v>
      </c>
      <c r="B88" s="19">
        <v>615.93000000000018</v>
      </c>
      <c r="C88" s="371">
        <v>1152.4500000000003</v>
      </c>
      <c r="D88" s="375">
        <v>1768.3800000000006</v>
      </c>
      <c r="E88" s="19">
        <v>612.41999999999996</v>
      </c>
      <c r="F88" s="369">
        <v>725.81000000000006</v>
      </c>
      <c r="G88" s="377">
        <v>1338.23</v>
      </c>
      <c r="H88" s="345">
        <f t="shared" si="55"/>
        <v>3.0820237747112853E-3</v>
      </c>
      <c r="I88" s="323">
        <f t="shared" si="56"/>
        <v>1.0341617515305363E-2</v>
      </c>
      <c r="J88" s="399">
        <f t="shared" si="57"/>
        <v>5.6809208721398012E-3</v>
      </c>
      <c r="K88" s="323">
        <f t="shared" si="58"/>
        <v>3.2983376630231205E-3</v>
      </c>
      <c r="L88" s="323">
        <f t="shared" si="59"/>
        <v>7.0170977768539535E-3</v>
      </c>
      <c r="M88" s="399">
        <f t="shared" si="60"/>
        <v>4.628794210920174E-3</v>
      </c>
      <c r="N88" s="394">
        <f t="shared" si="61"/>
        <v>-5.6986995275440672E-3</v>
      </c>
      <c r="O88" s="395">
        <f t="shared" si="61"/>
        <v>-0.37020261182697739</v>
      </c>
      <c r="P88" s="386">
        <f t="shared" si="61"/>
        <v>-0.24324523009760368</v>
      </c>
      <c r="R88" s="401">
        <v>132.96600000000001</v>
      </c>
      <c r="S88" s="369">
        <v>151.78799999999998</v>
      </c>
      <c r="T88" s="374">
        <v>284.75400000000002</v>
      </c>
      <c r="U88" s="19">
        <v>171.416</v>
      </c>
      <c r="V88" s="119">
        <v>240.77700000000004</v>
      </c>
      <c r="W88" s="375">
        <v>412.19300000000004</v>
      </c>
      <c r="X88" s="345">
        <f t="shared" si="62"/>
        <v>2.267966155816811E-3</v>
      </c>
      <c r="Y88" s="323">
        <f t="shared" si="63"/>
        <v>2.7730026883079802E-3</v>
      </c>
      <c r="Z88" s="399">
        <f t="shared" si="64"/>
        <v>2.511819388653361E-3</v>
      </c>
      <c r="AA88" s="323">
        <f t="shared" si="65"/>
        <v>3.0825442873422719E-3</v>
      </c>
      <c r="AB88" s="323">
        <f t="shared" si="66"/>
        <v>4.8669457517581333E-3</v>
      </c>
      <c r="AC88" s="399">
        <f t="shared" si="67"/>
        <v>3.9226403361735124E-3</v>
      </c>
      <c r="AE88" s="394">
        <f t="shared" si="68"/>
        <v>0.28917166794518889</v>
      </c>
      <c r="AF88" s="395">
        <f t="shared" si="68"/>
        <v>0.58627164202703819</v>
      </c>
      <c r="AG88" s="386">
        <f t="shared" si="68"/>
        <v>0.44754068423972976</v>
      </c>
      <c r="AI88" s="27">
        <f t="shared" si="69"/>
        <v>2.1587842774341235</v>
      </c>
      <c r="AJ88" s="28">
        <f t="shared" si="69"/>
        <v>1.3170896785109978</v>
      </c>
      <c r="AK88" s="402">
        <f t="shared" si="69"/>
        <v>1.6102534523122856</v>
      </c>
      <c r="AL88" s="28">
        <f t="shared" si="69"/>
        <v>2.7989941543385259</v>
      </c>
      <c r="AM88" s="28">
        <f t="shared" si="69"/>
        <v>3.3173557818161781</v>
      </c>
      <c r="AN88" s="402">
        <f t="shared" si="69"/>
        <v>3.0801357016357427</v>
      </c>
      <c r="AO88" s="384">
        <f t="shared" si="95"/>
        <v>0.29656037594703061</v>
      </c>
      <c r="AP88" s="385">
        <f t="shared" si="95"/>
        <v>1.5187015249914724</v>
      </c>
      <c r="AQ88" s="386">
        <f t="shared" si="95"/>
        <v>0.91282664055943574</v>
      </c>
    </row>
    <row r="89" spans="1:43" ht="19.5" customHeight="1">
      <c r="A89" s="8" t="s">
        <v>224</v>
      </c>
      <c r="B89" s="19">
        <v>1059.76</v>
      </c>
      <c r="C89" s="371">
        <v>635.19000000000005</v>
      </c>
      <c r="D89" s="375">
        <v>1694.95</v>
      </c>
      <c r="E89" s="19">
        <v>1144.3600000000001</v>
      </c>
      <c r="F89" s="369">
        <v>729.2</v>
      </c>
      <c r="G89" s="377">
        <v>1873.5600000000002</v>
      </c>
      <c r="H89" s="345">
        <f t="shared" si="55"/>
        <v>5.3028842814735943E-3</v>
      </c>
      <c r="I89" s="323">
        <f t="shared" si="56"/>
        <v>5.6999366823261861E-3</v>
      </c>
      <c r="J89" s="399">
        <f t="shared" si="57"/>
        <v>5.4450269920680808E-3</v>
      </c>
      <c r="K89" s="323">
        <f t="shared" si="58"/>
        <v>6.1632306065398561E-3</v>
      </c>
      <c r="L89" s="323">
        <f t="shared" si="59"/>
        <v>7.04987214130682E-3</v>
      </c>
      <c r="M89" s="399">
        <f t="shared" si="60"/>
        <v>6.4804433332174604E-3</v>
      </c>
      <c r="N89" s="394">
        <f t="shared" si="61"/>
        <v>7.9829395334792913E-2</v>
      </c>
      <c r="O89" s="395">
        <f t="shared" si="61"/>
        <v>0.14800295974432845</v>
      </c>
      <c r="P89" s="386">
        <f t="shared" si="61"/>
        <v>0.10537773975633506</v>
      </c>
      <c r="R89" s="401">
        <v>211.37799999999999</v>
      </c>
      <c r="S89" s="369">
        <v>124.619</v>
      </c>
      <c r="T89" s="374">
        <v>335.99699999999996</v>
      </c>
      <c r="U89" s="19">
        <v>238.51400000000001</v>
      </c>
      <c r="V89" s="119">
        <v>153.88200000000001</v>
      </c>
      <c r="W89" s="375">
        <v>392.39600000000002</v>
      </c>
      <c r="X89" s="345">
        <f t="shared" si="62"/>
        <v>3.6054190551287231E-3</v>
      </c>
      <c r="Y89" s="323">
        <f t="shared" si="63"/>
        <v>2.2766544260037175E-3</v>
      </c>
      <c r="Z89" s="399">
        <f t="shared" si="64"/>
        <v>2.9638346752964423E-3</v>
      </c>
      <c r="AA89" s="323">
        <f t="shared" si="65"/>
        <v>4.2891560189897947E-3</v>
      </c>
      <c r="AB89" s="323">
        <f t="shared" si="66"/>
        <v>3.1104937189683607E-3</v>
      </c>
      <c r="AC89" s="399">
        <f t="shared" si="67"/>
        <v>3.734241914232269E-3</v>
      </c>
      <c r="AE89" s="394">
        <f t="shared" si="68"/>
        <v>0.12837665225330935</v>
      </c>
      <c r="AF89" s="395">
        <f t="shared" si="68"/>
        <v>0.23481973053868194</v>
      </c>
      <c r="AG89" s="386">
        <f t="shared" si="68"/>
        <v>0.16785566537796487</v>
      </c>
      <c r="AI89" s="27">
        <f t="shared" si="69"/>
        <v>1.9945836793236205</v>
      </c>
      <c r="AJ89" s="28">
        <f t="shared" si="69"/>
        <v>1.9619169067523101</v>
      </c>
      <c r="AK89" s="402">
        <f t="shared" si="69"/>
        <v>1.9823416619959289</v>
      </c>
      <c r="AL89" s="28">
        <f t="shared" si="69"/>
        <v>2.0842567024362961</v>
      </c>
      <c r="AM89" s="28">
        <f t="shared" si="69"/>
        <v>2.1102852441031268</v>
      </c>
      <c r="AN89" s="402">
        <f t="shared" si="69"/>
        <v>2.0943871560024765</v>
      </c>
      <c r="AO89" s="384">
        <f t="shared" si="95"/>
        <v>4.495826574851175E-2</v>
      </c>
      <c r="AP89" s="385">
        <f t="shared" si="95"/>
        <v>7.5624169831137511E-2</v>
      </c>
      <c r="AQ89" s="386">
        <f t="shared" si="95"/>
        <v>5.6521787416672742E-2</v>
      </c>
    </row>
    <row r="90" spans="1:43" ht="19.5" customHeight="1">
      <c r="A90" s="8" t="s">
        <v>217</v>
      </c>
      <c r="B90" s="19">
        <v>588.16999999999996</v>
      </c>
      <c r="C90" s="371">
        <v>187.09</v>
      </c>
      <c r="D90" s="375">
        <v>775.26</v>
      </c>
      <c r="E90" s="19">
        <v>734.62</v>
      </c>
      <c r="F90" s="369">
        <v>137.59</v>
      </c>
      <c r="G90" s="377">
        <v>872.21</v>
      </c>
      <c r="H90" s="345">
        <f t="shared" si="55"/>
        <v>2.9431167885505434E-3</v>
      </c>
      <c r="I90" s="323">
        <f t="shared" si="56"/>
        <v>1.6788695569772919E-3</v>
      </c>
      <c r="J90" s="399">
        <f t="shared" si="57"/>
        <v>2.4905228035462406E-3</v>
      </c>
      <c r="K90" s="323">
        <f t="shared" si="58"/>
        <v>3.9564756441821704E-3</v>
      </c>
      <c r="L90" s="323">
        <f t="shared" si="59"/>
        <v>1.3302138068052732E-3</v>
      </c>
      <c r="M90" s="399">
        <f t="shared" si="60"/>
        <v>3.0168809537274499E-3</v>
      </c>
      <c r="N90" s="394">
        <f t="shared" si="61"/>
        <v>0.2489926381828384</v>
      </c>
      <c r="O90" s="395">
        <f t="shared" si="61"/>
        <v>-0.26457854508525308</v>
      </c>
      <c r="P90" s="386">
        <f t="shared" si="61"/>
        <v>0.12505482031834486</v>
      </c>
      <c r="R90" s="401">
        <v>223.21000000000004</v>
      </c>
      <c r="S90" s="369">
        <v>96.864999999999995</v>
      </c>
      <c r="T90" s="374">
        <v>320.07500000000005</v>
      </c>
      <c r="U90" s="19">
        <v>271.41400000000004</v>
      </c>
      <c r="V90" s="119">
        <v>106.23499999999999</v>
      </c>
      <c r="W90" s="375">
        <v>377.649</v>
      </c>
      <c r="X90" s="345">
        <f t="shared" si="62"/>
        <v>3.8072343729966336E-3</v>
      </c>
      <c r="Y90" s="323">
        <f t="shared" si="63"/>
        <v>1.7696188460415352E-3</v>
      </c>
      <c r="Z90" s="399">
        <f t="shared" si="64"/>
        <v>2.8233864698063052E-3</v>
      </c>
      <c r="AA90" s="323">
        <f t="shared" si="65"/>
        <v>4.8807910300363768E-3</v>
      </c>
      <c r="AB90" s="323">
        <f t="shared" si="66"/>
        <v>2.1473811117258923E-3</v>
      </c>
      <c r="AC90" s="399">
        <f t="shared" si="67"/>
        <v>3.5939018865327427E-3</v>
      </c>
      <c r="AE90" s="394">
        <f t="shared" si="68"/>
        <v>0.21595806639487478</v>
      </c>
      <c r="AF90" s="395">
        <f t="shared" si="68"/>
        <v>9.6732565942290724E-2</v>
      </c>
      <c r="AG90" s="386">
        <f t="shared" si="68"/>
        <v>0.17987659142388487</v>
      </c>
      <c r="AI90" s="27">
        <f t="shared" si="69"/>
        <v>3.794991244028088</v>
      </c>
      <c r="AJ90" s="28">
        <f t="shared" si="69"/>
        <v>5.1774547009460683</v>
      </c>
      <c r="AK90" s="402">
        <f t="shared" si="69"/>
        <v>4.1286149162861498</v>
      </c>
      <c r="AL90" s="28">
        <f t="shared" si="69"/>
        <v>3.6946176254390029</v>
      </c>
      <c r="AM90" s="28">
        <f t="shared" si="69"/>
        <v>7.7211279889526843</v>
      </c>
      <c r="AN90" s="402">
        <f t="shared" si="69"/>
        <v>4.3297944302404234</v>
      </c>
      <c r="AO90" s="384">
        <f t="shared" si="95"/>
        <v>-2.6448972378272557E-2</v>
      </c>
      <c r="AP90" s="385">
        <f t="shared" si="95"/>
        <v>0.49129802865137856</v>
      </c>
      <c r="AQ90" s="386">
        <f t="shared" si="95"/>
        <v>4.8728088725514367E-2</v>
      </c>
    </row>
    <row r="91" spans="1:43" ht="19.5" customHeight="1">
      <c r="A91" s="8" t="s">
        <v>189</v>
      </c>
      <c r="B91" s="19">
        <v>216.7</v>
      </c>
      <c r="C91" s="371">
        <v>73.08</v>
      </c>
      <c r="D91" s="375">
        <v>289.77999999999997</v>
      </c>
      <c r="E91" s="19">
        <v>797.07</v>
      </c>
      <c r="F91" s="369">
        <v>386.32</v>
      </c>
      <c r="G91" s="377">
        <v>1183.3900000000001</v>
      </c>
      <c r="H91" s="345">
        <f t="shared" si="55"/>
        <v>1.0843351549363325E-3</v>
      </c>
      <c r="I91" s="323">
        <f t="shared" si="56"/>
        <v>6.557901930830108E-4</v>
      </c>
      <c r="J91" s="399">
        <f t="shared" si="57"/>
        <v>9.3091827001474275E-4</v>
      </c>
      <c r="K91" s="323">
        <f t="shared" si="58"/>
        <v>4.2928153898727003E-3</v>
      </c>
      <c r="L91" s="323">
        <f t="shared" si="59"/>
        <v>3.7349240340505355E-3</v>
      </c>
      <c r="M91" s="399">
        <f t="shared" si="60"/>
        <v>4.0932192382929881E-3</v>
      </c>
      <c r="N91" s="394">
        <f t="shared" si="61"/>
        <v>2.6782187355791423</v>
      </c>
      <c r="O91" s="395">
        <f t="shared" si="61"/>
        <v>4.2862616310892179</v>
      </c>
      <c r="P91" s="386">
        <f t="shared" si="61"/>
        <v>3.0837531920767485</v>
      </c>
      <c r="R91" s="401">
        <v>75.435999999999993</v>
      </c>
      <c r="S91" s="369">
        <v>50.478000000000002</v>
      </c>
      <c r="T91" s="374">
        <v>125.91399999999999</v>
      </c>
      <c r="U91" s="19">
        <v>229.79500000000002</v>
      </c>
      <c r="V91" s="119">
        <v>110.995</v>
      </c>
      <c r="W91" s="375">
        <v>340.79</v>
      </c>
      <c r="X91" s="345">
        <f t="shared" si="62"/>
        <v>1.2866920485702881E-3</v>
      </c>
      <c r="Y91" s="323">
        <f t="shared" si="63"/>
        <v>9.2217849698533652E-4</v>
      </c>
      <c r="Z91" s="399">
        <f t="shared" si="64"/>
        <v>1.1106893195631992E-3</v>
      </c>
      <c r="AA91" s="323">
        <f t="shared" si="65"/>
        <v>4.1323637496489098E-3</v>
      </c>
      <c r="AB91" s="323">
        <f t="shared" si="66"/>
        <v>2.2435973690028282E-3</v>
      </c>
      <c r="AC91" s="399">
        <f t="shared" si="67"/>
        <v>3.2431327076504726E-3</v>
      </c>
      <c r="AE91" s="394">
        <f t="shared" si="68"/>
        <v>2.0462246142425373</v>
      </c>
      <c r="AF91" s="395">
        <f t="shared" si="68"/>
        <v>1.1988787194421333</v>
      </c>
      <c r="AG91" s="386">
        <f t="shared" si="68"/>
        <v>1.7065298537096754</v>
      </c>
      <c r="AI91" s="27">
        <f t="shared" si="69"/>
        <v>3.4811259806183665</v>
      </c>
      <c r="AJ91" s="28">
        <f t="shared" si="69"/>
        <v>6.9072249589490973</v>
      </c>
      <c r="AK91" s="402">
        <f t="shared" si="69"/>
        <v>4.3451583960245701</v>
      </c>
      <c r="AL91" s="28">
        <f t="shared" si="69"/>
        <v>2.8829964745881793</v>
      </c>
      <c r="AM91" s="28">
        <f t="shared" si="69"/>
        <v>2.8731362600952579</v>
      </c>
      <c r="AN91" s="402">
        <f t="shared" si="69"/>
        <v>2.8797775881154983</v>
      </c>
      <c r="AO91" s="384">
        <f t="shared" si="95"/>
        <v>-0.17182070093422447</v>
      </c>
      <c r="AP91" s="385">
        <f t="shared" si="95"/>
        <v>-0.58403899146606153</v>
      </c>
      <c r="AQ91" s="386">
        <f t="shared" si="95"/>
        <v>-0.33724450856607752</v>
      </c>
    </row>
    <row r="92" spans="1:43" ht="19.5" customHeight="1">
      <c r="A92" s="8" t="s">
        <v>220</v>
      </c>
      <c r="B92" s="19">
        <v>495.33999999999992</v>
      </c>
      <c r="C92" s="371">
        <v>186.62</v>
      </c>
      <c r="D92" s="375">
        <v>681.95999999999992</v>
      </c>
      <c r="E92" s="19">
        <v>626.94999999999993</v>
      </c>
      <c r="F92" s="369">
        <v>205.62000000000003</v>
      </c>
      <c r="G92" s="377">
        <v>832.56999999999994</v>
      </c>
      <c r="H92" s="345">
        <f t="shared" si="55"/>
        <v>2.4786090246708024E-3</v>
      </c>
      <c r="I92" s="323">
        <f t="shared" si="56"/>
        <v>1.6746519681602556E-3</v>
      </c>
      <c r="J92" s="399">
        <f t="shared" si="57"/>
        <v>2.1907965471021258E-3</v>
      </c>
      <c r="K92" s="323">
        <f t="shared" si="58"/>
        <v>3.3765925309956323E-3</v>
      </c>
      <c r="L92" s="323">
        <f t="shared" si="59"/>
        <v>1.9879247253092544E-3</v>
      </c>
      <c r="M92" s="399">
        <f t="shared" si="60"/>
        <v>2.8797704401977305E-3</v>
      </c>
      <c r="N92" s="394">
        <f t="shared" si="61"/>
        <v>0.26569628941736995</v>
      </c>
      <c r="O92" s="395">
        <f t="shared" si="61"/>
        <v>0.10181116707748381</v>
      </c>
      <c r="P92" s="386">
        <f t="shared" si="61"/>
        <v>0.2208487301307995</v>
      </c>
      <c r="R92" s="401">
        <v>166.06400000000002</v>
      </c>
      <c r="S92" s="369">
        <v>78.197000000000003</v>
      </c>
      <c r="T92" s="374">
        <v>244.26100000000002</v>
      </c>
      <c r="U92" s="19">
        <v>218.34100000000001</v>
      </c>
      <c r="V92" s="119">
        <v>92.993000000000009</v>
      </c>
      <c r="W92" s="375">
        <v>311.334</v>
      </c>
      <c r="X92" s="345">
        <f t="shared" si="62"/>
        <v>2.8325100529425786E-3</v>
      </c>
      <c r="Y92" s="323">
        <f t="shared" si="63"/>
        <v>1.4285746647799509E-3</v>
      </c>
      <c r="Z92" s="399">
        <f t="shared" si="64"/>
        <v>2.154630016406648E-3</v>
      </c>
      <c r="AA92" s="323">
        <f t="shared" si="65"/>
        <v>3.9263884482346979E-3</v>
      </c>
      <c r="AB92" s="323">
        <f t="shared" si="66"/>
        <v>1.8797139523012748E-3</v>
      </c>
      <c r="AC92" s="399">
        <f t="shared" si="67"/>
        <v>2.9628142797724472E-3</v>
      </c>
      <c r="AE92" s="394">
        <f t="shared" si="68"/>
        <v>0.31480031794970603</v>
      </c>
      <c r="AF92" s="395">
        <f t="shared" si="68"/>
        <v>0.18921441999053679</v>
      </c>
      <c r="AG92" s="386">
        <f t="shared" si="68"/>
        <v>0.27459561698347246</v>
      </c>
      <c r="AI92" s="27">
        <f t="shared" si="69"/>
        <v>3.3525255380142944</v>
      </c>
      <c r="AJ92" s="28">
        <f t="shared" si="69"/>
        <v>4.1901725431357839</v>
      </c>
      <c r="AK92" s="402">
        <f t="shared" si="69"/>
        <v>3.5817496627368186</v>
      </c>
      <c r="AL92" s="28">
        <f t="shared" si="69"/>
        <v>3.4825903182071944</v>
      </c>
      <c r="AM92" s="28"/>
      <c r="AN92" s="402">
        <f t="shared" si="69"/>
        <v>3.739433320921965</v>
      </c>
      <c r="AO92" s="384">
        <f t="shared" si="95"/>
        <v>3.8796059483543137E-2</v>
      </c>
      <c r="AP92" s="385">
        <f t="shared" si="95"/>
        <v>-1</v>
      </c>
      <c r="AQ92" s="386">
        <f t="shared" si="95"/>
        <v>4.4024198515498748E-2</v>
      </c>
    </row>
    <row r="93" spans="1:43" ht="19.5" customHeight="1">
      <c r="A93" s="8" t="s">
        <v>233</v>
      </c>
      <c r="B93" s="19">
        <v>762.93999999999994</v>
      </c>
      <c r="C93" s="371">
        <v>51.52</v>
      </c>
      <c r="D93" s="375">
        <v>814.45999999999992</v>
      </c>
      <c r="E93" s="19">
        <v>924.08</v>
      </c>
      <c r="F93" s="369">
        <v>44.010000000000005</v>
      </c>
      <c r="G93" s="377">
        <v>968.09</v>
      </c>
      <c r="H93" s="345">
        <f t="shared" si="55"/>
        <v>3.8176403465949495E-3</v>
      </c>
      <c r="I93" s="323">
        <f t="shared" si="56"/>
        <v>4.6231952309300385E-4</v>
      </c>
      <c r="J93" s="399">
        <f t="shared" si="57"/>
        <v>2.6164528062537352E-3</v>
      </c>
      <c r="K93" s="323">
        <f t="shared" si="58"/>
        <v>4.9768588022050314E-3</v>
      </c>
      <c r="L93" s="323">
        <f t="shared" si="59"/>
        <v>4.2548666064030877E-4</v>
      </c>
      <c r="M93" s="399">
        <f t="shared" si="60"/>
        <v>3.3485196024971129E-3</v>
      </c>
      <c r="N93" s="394">
        <f t="shared" si="61"/>
        <v>0.21120926940519583</v>
      </c>
      <c r="O93" s="395">
        <f t="shared" si="61"/>
        <v>-0.14576863354037262</v>
      </c>
      <c r="P93" s="386">
        <f t="shared" si="61"/>
        <v>0.18862804803182492</v>
      </c>
      <c r="R93" s="401">
        <v>218.18300000000002</v>
      </c>
      <c r="S93" s="369">
        <v>25.41</v>
      </c>
      <c r="T93" s="374">
        <v>243.59300000000002</v>
      </c>
      <c r="U93" s="19">
        <v>249.67100000000002</v>
      </c>
      <c r="V93" s="119">
        <v>29.324999999999996</v>
      </c>
      <c r="W93" s="375">
        <v>278.99600000000004</v>
      </c>
      <c r="X93" s="345">
        <f t="shared" si="62"/>
        <v>3.7214901536827402E-3</v>
      </c>
      <c r="Y93" s="323">
        <f t="shared" si="63"/>
        <v>4.642132336542137E-4</v>
      </c>
      <c r="Z93" s="399">
        <f t="shared" si="64"/>
        <v>2.1487375781911338E-3</v>
      </c>
      <c r="AA93" s="323">
        <f t="shared" si="65"/>
        <v>4.4897904207602118E-3</v>
      </c>
      <c r="AB93" s="323">
        <f t="shared" si="66"/>
        <v>5.9276087072397785E-4</v>
      </c>
      <c r="AC93" s="399">
        <f t="shared" si="67"/>
        <v>2.6550692593786535E-3</v>
      </c>
      <c r="AE93" s="394">
        <f t="shared" si="68"/>
        <v>0.14431921827090102</v>
      </c>
      <c r="AF93" s="395">
        <f t="shared" si="68"/>
        <v>0.15407319952774481</v>
      </c>
      <c r="AG93" s="386">
        <f t="shared" si="68"/>
        <v>0.14533668865689908</v>
      </c>
      <c r="AI93" s="27">
        <f t="shared" si="69"/>
        <v>2.8597661677196111</v>
      </c>
      <c r="AJ93" s="28">
        <f t="shared" si="69"/>
        <v>4.9320652173913047</v>
      </c>
      <c r="AK93" s="402">
        <f t="shared" si="69"/>
        <v>2.9908528350072445</v>
      </c>
      <c r="AL93" s="28">
        <f t="shared" si="69"/>
        <v>2.7018331746169166</v>
      </c>
      <c r="AM93" s="28">
        <f t="shared" si="69"/>
        <v>6.663258350374913</v>
      </c>
      <c r="AN93" s="402">
        <f t="shared" si="69"/>
        <v>2.881922135338657</v>
      </c>
      <c r="AO93" s="384">
        <f t="shared" si="95"/>
        <v>-5.5225841499003003E-2</v>
      </c>
      <c r="AP93" s="385">
        <f t="shared" si="95"/>
        <v>0.35100775368483078</v>
      </c>
      <c r="AQ93" s="386">
        <f t="shared" si="95"/>
        <v>-3.6421283720007448E-2</v>
      </c>
    </row>
    <row r="94" spans="1:43" ht="19.5" customHeight="1">
      <c r="A94" s="8" t="s">
        <v>234</v>
      </c>
      <c r="B94" s="19">
        <v>110.83</v>
      </c>
      <c r="C94" s="371">
        <v>143.34</v>
      </c>
      <c r="D94" s="375">
        <v>254.17000000000002</v>
      </c>
      <c r="E94" s="19">
        <v>136.41999999999999</v>
      </c>
      <c r="F94" s="369">
        <v>140.61000000000001</v>
      </c>
      <c r="G94" s="377">
        <v>277.02999999999997</v>
      </c>
      <c r="H94" s="345">
        <f t="shared" si="55"/>
        <v>5.5457713530961583E-4</v>
      </c>
      <c r="I94" s="323">
        <f t="shared" si="56"/>
        <v>1.2862748532638038E-3</v>
      </c>
      <c r="J94" s="399">
        <f t="shared" si="57"/>
        <v>8.1652114255520469E-4</v>
      </c>
      <c r="K94" s="323">
        <f t="shared" si="58"/>
        <v>7.3472326832829443E-4</v>
      </c>
      <c r="L94" s="323">
        <f t="shared" si="59"/>
        <v>1.3594110282352605E-3</v>
      </c>
      <c r="M94" s="399">
        <f t="shared" si="60"/>
        <v>9.582170929146826E-4</v>
      </c>
      <c r="N94" s="394">
        <f t="shared" si="61"/>
        <v>0.23089416223044293</v>
      </c>
      <c r="O94" s="395">
        <f t="shared" si="61"/>
        <v>-1.9045625784847146E-2</v>
      </c>
      <c r="P94" s="386">
        <f t="shared" si="61"/>
        <v>8.9939804068143198E-2</v>
      </c>
      <c r="R94" s="401">
        <v>50.43</v>
      </c>
      <c r="S94" s="369">
        <v>69.066000000000003</v>
      </c>
      <c r="T94" s="374">
        <v>119.49600000000001</v>
      </c>
      <c r="U94" s="19">
        <v>56.555999999999997</v>
      </c>
      <c r="V94" s="119">
        <v>96.686000000000021</v>
      </c>
      <c r="W94" s="375">
        <v>153.24200000000002</v>
      </c>
      <c r="X94" s="345">
        <f t="shared" si="62"/>
        <v>8.6017127113579238E-4</v>
      </c>
      <c r="Y94" s="323">
        <f t="shared" si="63"/>
        <v>1.2617611647210518E-3</v>
      </c>
      <c r="Z94" s="399">
        <f t="shared" si="64"/>
        <v>1.0540760434147442E-3</v>
      </c>
      <c r="AA94" s="323">
        <f t="shared" si="65"/>
        <v>1.0170367685334481E-3</v>
      </c>
      <c r="AB94" s="323">
        <f t="shared" si="66"/>
        <v>1.9543624056886119E-3</v>
      </c>
      <c r="AC94" s="399">
        <f t="shared" si="67"/>
        <v>1.458329594136488E-3</v>
      </c>
      <c r="AE94" s="394">
        <f t="shared" si="68"/>
        <v>0.12147531231409871</v>
      </c>
      <c r="AF94" s="395">
        <f t="shared" si="68"/>
        <v>0.3999073350128865</v>
      </c>
      <c r="AG94" s="386">
        <f t="shared" si="68"/>
        <v>0.28240275825132227</v>
      </c>
      <c r="AI94" s="27">
        <f t="shared" si="69"/>
        <v>4.5502120364522245</v>
      </c>
      <c r="AJ94" s="28">
        <f t="shared" si="69"/>
        <v>4.8183340309753033</v>
      </c>
      <c r="AK94" s="402">
        <f t="shared" si="69"/>
        <v>4.7014203092418461</v>
      </c>
      <c r="AL94" s="28">
        <f t="shared" si="69"/>
        <v>4.1457264330743291</v>
      </c>
      <c r="AM94" s="28">
        <f t="shared" si="69"/>
        <v>6.8761823483393787</v>
      </c>
      <c r="AN94" s="402">
        <f t="shared" si="69"/>
        <v>5.5316030754791914</v>
      </c>
      <c r="AO94" s="384">
        <f t="shared" si="95"/>
        <v>-8.8893792231552929E-2</v>
      </c>
      <c r="AP94" s="385">
        <f t="shared" si="95"/>
        <v>0.42708710191840643</v>
      </c>
      <c r="AQ94" s="386">
        <f t="shared" si="95"/>
        <v>0.17658126941031169</v>
      </c>
    </row>
    <row r="95" spans="1:43" ht="19.5" customHeight="1">
      <c r="A95" s="8" t="s">
        <v>235</v>
      </c>
      <c r="B95" s="19">
        <v>443.20000000000005</v>
      </c>
      <c r="C95" s="371">
        <v>188.29000000000002</v>
      </c>
      <c r="D95" s="375">
        <v>631.49</v>
      </c>
      <c r="E95" s="19">
        <v>357.53999999999996</v>
      </c>
      <c r="F95" s="369">
        <v>268.99</v>
      </c>
      <c r="G95" s="377">
        <v>626.53</v>
      </c>
      <c r="H95" s="345">
        <f t="shared" si="55"/>
        <v>2.2177080787622642E-3</v>
      </c>
      <c r="I95" s="323">
        <f t="shared" si="56"/>
        <v>1.6896378688505765E-3</v>
      </c>
      <c r="J95" s="399">
        <f t="shared" si="57"/>
        <v>2.0286616686162259E-3</v>
      </c>
      <c r="K95" s="323">
        <f t="shared" si="58"/>
        <v>1.9256190980655211E-3</v>
      </c>
      <c r="L95" s="323">
        <f t="shared" si="59"/>
        <v>2.600582977633189E-3</v>
      </c>
      <c r="M95" s="399">
        <f t="shared" si="60"/>
        <v>2.1671001524161139E-3</v>
      </c>
      <c r="N95" s="394">
        <f t="shared" ref="N95" si="96">(E95-B95)/B95</f>
        <v>-0.19327617328519872</v>
      </c>
      <c r="O95" s="395">
        <f t="shared" ref="O95" si="97">(F95-C95)/C95</f>
        <v>0.42859418981358532</v>
      </c>
      <c r="P95" s="386">
        <f t="shared" ref="P95" si="98">(G95-D95)/D95</f>
        <v>-7.8544395002296732E-3</v>
      </c>
      <c r="R95" s="401">
        <v>118.14000000000001</v>
      </c>
      <c r="S95" s="369">
        <v>52.355999999999995</v>
      </c>
      <c r="T95" s="374">
        <v>170.49600000000001</v>
      </c>
      <c r="U95" s="19">
        <v>100.527</v>
      </c>
      <c r="V95" s="119">
        <v>47.068999999999996</v>
      </c>
      <c r="W95" s="375">
        <v>147.596</v>
      </c>
      <c r="X95" s="345">
        <f t="shared" si="62"/>
        <v>2.01508296593263E-3</v>
      </c>
      <c r="Y95" s="323">
        <f t="shared" si="63"/>
        <v>9.5648752700511653E-4</v>
      </c>
      <c r="Z95" s="399">
        <f t="shared" si="64"/>
        <v>1.5039478233417035E-3</v>
      </c>
      <c r="AA95" s="323">
        <f t="shared" si="65"/>
        <v>1.8077596582212663E-3</v>
      </c>
      <c r="AB95" s="323">
        <f t="shared" si="66"/>
        <v>9.5142920457312586E-4</v>
      </c>
      <c r="AC95" s="399">
        <f t="shared" si="67"/>
        <v>1.4045993577228768E-3</v>
      </c>
      <c r="AE95" s="394">
        <f t="shared" ref="AE95" si="99">(U95-R95)/R95</f>
        <v>-0.14908583037074666</v>
      </c>
      <c r="AF95" s="395">
        <f t="shared" ref="AF95" si="100">(V95-S95)/S95</f>
        <v>-0.10098174039269615</v>
      </c>
      <c r="AG95" s="386">
        <f t="shared" ref="AG95" si="101">(W95-T95)/T95</f>
        <v>-0.13431400150150152</v>
      </c>
      <c r="AI95" s="27">
        <f t="shared" ref="AI95" si="102">(R95/B95)*10</f>
        <v>2.6656137184115525</v>
      </c>
      <c r="AJ95" s="28">
        <f t="shared" ref="AJ95" si="103">(S95/C95)*10</f>
        <v>2.7806043868500714</v>
      </c>
      <c r="AK95" s="402">
        <f t="shared" ref="AK95" si="104">(T95/D95)*10</f>
        <v>2.6999002359498965</v>
      </c>
      <c r="AL95" s="28">
        <f t="shared" si="69"/>
        <v>2.811629468031549</v>
      </c>
      <c r="AM95" s="28"/>
      <c r="AN95" s="402">
        <f t="shared" si="69"/>
        <v>2.3557690772987727</v>
      </c>
      <c r="AO95" s="384">
        <f t="shared" ref="AO95" si="105">(AL95-AI95)/AI95</f>
        <v>5.4777535323838208E-2</v>
      </c>
      <c r="AP95" s="385">
        <f t="shared" ref="AP95" si="106">(AM95-AJ95)/AJ95</f>
        <v>-1</v>
      </c>
      <c r="AQ95" s="386">
        <f t="shared" ref="AQ95" si="107">(AN95-AK95)/AK95</f>
        <v>-0.12746069431341389</v>
      </c>
    </row>
    <row r="96" spans="1:43" ht="19.5" customHeight="1" thickBot="1">
      <c r="A96" s="8" t="s">
        <v>17</v>
      </c>
      <c r="B96" s="19">
        <f t="shared" ref="B96:G96" si="108">B97-SUM(B69:B95)</f>
        <v>2230.8199999998615</v>
      </c>
      <c r="C96" s="371">
        <f t="shared" si="108"/>
        <v>2043.0599999999831</v>
      </c>
      <c r="D96" s="376">
        <f t="shared" si="108"/>
        <v>4273.87999999983</v>
      </c>
      <c r="E96" s="21">
        <f t="shared" si="108"/>
        <v>2297.0899999999674</v>
      </c>
      <c r="F96" s="119">
        <f t="shared" si="108"/>
        <v>1414.8499999999767</v>
      </c>
      <c r="G96" s="375">
        <f t="shared" si="108"/>
        <v>3711.9400000000023</v>
      </c>
      <c r="H96" s="345">
        <f t="shared" si="55"/>
        <v>1.1162697509621225E-2</v>
      </c>
      <c r="I96" s="323">
        <f t="shared" si="56"/>
        <v>1.833358937985995E-2</v>
      </c>
      <c r="J96" s="399">
        <f t="shared" si="57"/>
        <v>1.3729839795191011E-2</v>
      </c>
      <c r="K96" s="323">
        <f t="shared" si="58"/>
        <v>1.2371539894767762E-2</v>
      </c>
      <c r="L96" s="323">
        <f t="shared" si="59"/>
        <v>1.3678704880866414E-2</v>
      </c>
      <c r="M96" s="399">
        <f t="shared" si="60"/>
        <v>1.2839202815123739E-2</v>
      </c>
      <c r="N96" s="396">
        <f t="shared" si="61"/>
        <v>2.9706565298908048E-2</v>
      </c>
      <c r="O96" s="397">
        <f t="shared" si="61"/>
        <v>-0.30748485115464624</v>
      </c>
      <c r="P96" s="388">
        <f t="shared" si="61"/>
        <v>-0.13148240006735099</v>
      </c>
      <c r="R96" s="19">
        <f t="shared" ref="R96:W96" si="109">R97-SUM(R69:R95)</f>
        <v>890.08499999999185</v>
      </c>
      <c r="S96" s="119">
        <f t="shared" si="109"/>
        <v>1141.8949999999822</v>
      </c>
      <c r="T96" s="375">
        <f t="shared" si="109"/>
        <v>2031.9799999999959</v>
      </c>
      <c r="U96" s="119">
        <f t="shared" si="109"/>
        <v>857.29599999999482</v>
      </c>
      <c r="V96" s="123">
        <f t="shared" si="109"/>
        <v>735.46100000001752</v>
      </c>
      <c r="W96" s="376">
        <f t="shared" si="109"/>
        <v>1592.7570000000123</v>
      </c>
      <c r="X96" s="345">
        <f t="shared" si="62"/>
        <v>1.5181946180227933E-2</v>
      </c>
      <c r="Y96" s="323">
        <f t="shared" si="63"/>
        <v>2.086118734528021E-2</v>
      </c>
      <c r="Z96" s="399">
        <f t="shared" si="64"/>
        <v>1.7924126654431004E-2</v>
      </c>
      <c r="AA96" s="323">
        <f t="shared" si="65"/>
        <v>1.54166057273613E-2</v>
      </c>
      <c r="AB96" s="323">
        <f t="shared" si="66"/>
        <v>1.4866240502763441E-2</v>
      </c>
      <c r="AC96" s="399">
        <f t="shared" si="67"/>
        <v>1.5157493829159553E-2</v>
      </c>
      <c r="AE96" s="396">
        <f t="shared" si="68"/>
        <v>-3.6838054792516818E-2</v>
      </c>
      <c r="AF96" s="397">
        <f t="shared" si="68"/>
        <v>-0.35592939806196811</v>
      </c>
      <c r="AG96" s="388">
        <f t="shared" si="68"/>
        <v>-0.21615517869269602</v>
      </c>
      <c r="AI96" s="27">
        <f t="shared" si="69"/>
        <v>3.9899454012428039</v>
      </c>
      <c r="AJ96" s="28">
        <f t="shared" si="69"/>
        <v>5.5891407986059711</v>
      </c>
      <c r="AK96" s="402">
        <f t="shared" si="69"/>
        <v>4.7544151918165154</v>
      </c>
      <c r="AL96" s="28">
        <f t="shared" si="69"/>
        <v>3.7320958255880572</v>
      </c>
      <c r="AM96" s="28">
        <f t="shared" si="69"/>
        <v>5.1981552814788117</v>
      </c>
      <c r="AN96" s="402">
        <f t="shared" si="69"/>
        <v>4.2909017925936608</v>
      </c>
      <c r="AO96" s="387">
        <f t="shared" si="95"/>
        <v>-6.4624838117942854E-2</v>
      </c>
      <c r="AP96" s="385">
        <f t="shared" si="95"/>
        <v>-6.9954494119145838E-2</v>
      </c>
      <c r="AQ96" s="386">
        <f t="shared" si="95"/>
        <v>-9.7491148863202343E-2</v>
      </c>
    </row>
    <row r="97" spans="1:43" ht="25.5" customHeight="1" thickBot="1">
      <c r="A97" s="12" t="s">
        <v>18</v>
      </c>
      <c r="B97" s="17">
        <v>199845.95999999988</v>
      </c>
      <c r="C97" s="372">
        <v>111438.07999999999</v>
      </c>
      <c r="D97" s="18">
        <v>311284.03999999998</v>
      </c>
      <c r="E97" s="17">
        <v>185675.35</v>
      </c>
      <c r="F97" s="373">
        <v>103434.49999999997</v>
      </c>
      <c r="G97" s="378">
        <v>289109.85000000003</v>
      </c>
      <c r="H97" s="334">
        <f t="shared" ref="H97:M97" si="110">SUM(H69:H96)</f>
        <v>1</v>
      </c>
      <c r="I97" s="338">
        <f t="shared" si="110"/>
        <v>1</v>
      </c>
      <c r="J97" s="335">
        <f t="shared" si="110"/>
        <v>0.99999999999999967</v>
      </c>
      <c r="K97" s="338">
        <f t="shared" si="110"/>
        <v>1</v>
      </c>
      <c r="L97" s="338">
        <f t="shared" si="110"/>
        <v>1</v>
      </c>
      <c r="M97" s="335">
        <f t="shared" si="110"/>
        <v>1.0000000000000002</v>
      </c>
      <c r="N97" s="389">
        <f t="shared" si="61"/>
        <v>-7.0907663082105235E-2</v>
      </c>
      <c r="O97" s="390">
        <f t="shared" si="61"/>
        <v>-7.1820871285650442E-2</v>
      </c>
      <c r="P97" s="391">
        <f t="shared" si="61"/>
        <v>-7.123458690654344E-2</v>
      </c>
      <c r="R97" s="17">
        <v>58627.858999999997</v>
      </c>
      <c r="S97" s="372">
        <v>54737.775999999976</v>
      </c>
      <c r="T97" s="18">
        <v>113365.63499999998</v>
      </c>
      <c r="U97" s="17">
        <v>55608.608999999982</v>
      </c>
      <c r="V97" s="373">
        <v>49471.889000000025</v>
      </c>
      <c r="W97" s="378">
        <v>105080.49799999998</v>
      </c>
      <c r="X97" s="334">
        <f t="shared" ref="X97:AC97" si="111">SUM(X69:X96)</f>
        <v>0.99999999999999989</v>
      </c>
      <c r="Y97" s="338">
        <f t="shared" si="111"/>
        <v>1</v>
      </c>
      <c r="Z97" s="335">
        <f t="shared" si="111"/>
        <v>1.0000000000000004</v>
      </c>
      <c r="AA97" s="338">
        <f t="shared" si="111"/>
        <v>1</v>
      </c>
      <c r="AB97" s="338">
        <f t="shared" si="111"/>
        <v>0.99999999999999956</v>
      </c>
      <c r="AC97" s="335">
        <f t="shared" si="111"/>
        <v>1.0000000000000002</v>
      </c>
      <c r="AE97" s="389">
        <f t="shared" si="68"/>
        <v>-5.1498554637651267E-2</v>
      </c>
      <c r="AF97" s="390">
        <f t="shared" si="68"/>
        <v>-9.6202063452485789E-2</v>
      </c>
      <c r="AG97" s="391">
        <f t="shared" si="68"/>
        <v>-7.3083320178994313E-2</v>
      </c>
      <c r="AI97" s="403">
        <f t="shared" si="69"/>
        <v>2.9336524491163112</v>
      </c>
      <c r="AJ97" s="404">
        <f t="shared" si="69"/>
        <v>4.9119453601497787</v>
      </c>
      <c r="AK97" s="405">
        <f t="shared" si="69"/>
        <v>3.6418711026752284</v>
      </c>
      <c r="AL97" s="404">
        <f t="shared" si="69"/>
        <v>2.9949376155747105</v>
      </c>
      <c r="AM97" s="404">
        <f t="shared" si="69"/>
        <v>4.7829195287839195</v>
      </c>
      <c r="AN97" s="405">
        <f t="shared" si="69"/>
        <v>3.6346218574012603</v>
      </c>
      <c r="AO97" s="389">
        <f t="shared" si="95"/>
        <v>2.0890397728217578E-2</v>
      </c>
      <c r="AP97" s="390">
        <f t="shared" si="95"/>
        <v>-2.6267766008277595E-2</v>
      </c>
      <c r="AQ97" s="391">
        <f t="shared" si="95"/>
        <v>-1.9905276901873241E-3</v>
      </c>
    </row>
  </sheetData>
  <mergeCells count="66">
    <mergeCell ref="AE67:AG67"/>
    <mergeCell ref="AI67:AK67"/>
    <mergeCell ref="AL67:AN67"/>
    <mergeCell ref="AO67:AQ67"/>
    <mergeCell ref="AE66:AG66"/>
    <mergeCell ref="AI66:AN66"/>
    <mergeCell ref="AO66:AQ66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X66:AC66"/>
    <mergeCell ref="X67:Z67"/>
    <mergeCell ref="AA67:AC67"/>
    <mergeCell ref="X38:Z38"/>
    <mergeCell ref="AA38:AC38"/>
    <mergeCell ref="AL38:AN38"/>
    <mergeCell ref="AO38:AQ38"/>
    <mergeCell ref="AE37:AG37"/>
    <mergeCell ref="AI37:AN37"/>
    <mergeCell ref="AO37:AQ37"/>
    <mergeCell ref="H38:J38"/>
    <mergeCell ref="K38:M38"/>
    <mergeCell ref="N38:P38"/>
    <mergeCell ref="AE38:AG38"/>
    <mergeCell ref="AI38:AK38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2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A5DA5244-D771-4F31-8267-CCD88FF775B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024D1182-A867-4AA5-A7B2-43D62955C8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72" id="{FA2B7057-E155-46EF-9C3F-3B7E3BF4CA0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07664628-0E42-4BB7-98A2-226677FEF99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0362FB69-5D9C-49C8-9922-353357F011F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74" id="{9BC3CD7D-D584-422D-ACFE-AD037705D32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6FE217F6-D74A-4EC6-A9B9-4147D2A2340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8FB5C095-60B9-4595-9C6F-6E74D278F90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76" id="{62923738-A9C5-4ED5-AD27-7977E580D4E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00E7C8BE-CE44-48C7-BEF7-AD1CD6E6005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2C3630B4-9258-4547-89E4-59291BF9FC3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78" id="{5C733088-322F-44A6-B4B8-EC594A68877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8496-591F-4C61-8F69-E482972D4A5C}">
  <sheetPr>
    <pageSetUpPr fitToPage="1"/>
  </sheetPr>
  <dimension ref="A1:AG57"/>
  <sheetViews>
    <sheetView showGridLines="0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144</v>
      </c>
      <c r="B1" s="4"/>
    </row>
    <row r="3" spans="1:33">
      <c r="A3" s="1" t="s">
        <v>130</v>
      </c>
    </row>
    <row r="4" spans="1:33" ht="15.75" thickBot="1"/>
    <row r="5" spans="1:33" ht="21.75" customHeight="1">
      <c r="A5" s="466" t="s">
        <v>16</v>
      </c>
      <c r="B5" s="449"/>
      <c r="C5" s="449"/>
      <c r="D5" s="449"/>
      <c r="E5" s="457" t="s">
        <v>195</v>
      </c>
      <c r="F5" s="511"/>
      <c r="G5" s="511"/>
      <c r="H5" s="511"/>
      <c r="I5" s="511"/>
      <c r="J5" s="458"/>
      <c r="L5" s="512" t="s">
        <v>127</v>
      </c>
      <c r="M5" s="511"/>
      <c r="N5" s="511"/>
      <c r="O5" s="511"/>
      <c r="P5" s="511"/>
      <c r="Q5" s="458"/>
      <c r="S5" s="517" t="s">
        <v>152</v>
      </c>
      <c r="T5" s="517"/>
      <c r="U5" s="517"/>
    </row>
    <row r="6" spans="1:33" ht="18.75" customHeight="1">
      <c r="A6" s="484"/>
      <c r="B6" s="450"/>
      <c r="C6" s="450"/>
      <c r="D6" s="450"/>
      <c r="E6" s="500">
        <v>2025</v>
      </c>
      <c r="F6" s="498"/>
      <c r="G6" s="499"/>
      <c r="H6" s="513">
        <v>2026</v>
      </c>
      <c r="I6" s="514"/>
      <c r="J6" s="515"/>
      <c r="L6" s="497">
        <f>E6</f>
        <v>2025</v>
      </c>
      <c r="M6" s="498"/>
      <c r="N6" s="499"/>
      <c r="O6" s="500">
        <f>H6</f>
        <v>2026</v>
      </c>
      <c r="P6" s="498"/>
      <c r="Q6" s="501"/>
      <c r="S6" s="520" t="s">
        <v>126</v>
      </c>
      <c r="T6" s="519" t="s">
        <v>125</v>
      </c>
      <c r="U6" s="450" t="s">
        <v>12</v>
      </c>
    </row>
    <row r="7" spans="1:33" ht="18.7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2" t="s">
        <v>29</v>
      </c>
      <c r="I7" s="353" t="s">
        <v>30</v>
      </c>
      <c r="J7" s="354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6"/>
      <c r="T7" s="444"/>
      <c r="U7" s="491"/>
    </row>
    <row r="8" spans="1:33" ht="24" customHeight="1" thickBot="1">
      <c r="A8" s="12" t="s">
        <v>20</v>
      </c>
      <c r="B8" s="13"/>
      <c r="C8" s="13"/>
      <c r="D8" s="13"/>
      <c r="E8" s="17">
        <v>49118.069999999978</v>
      </c>
      <c r="F8" s="340">
        <v>134137.79</v>
      </c>
      <c r="G8" s="162">
        <v>183255.86</v>
      </c>
      <c r="H8" s="17">
        <v>43693.669999999991</v>
      </c>
      <c r="I8" s="340">
        <v>114525.70999999993</v>
      </c>
      <c r="J8" s="18">
        <v>158219.37999999992</v>
      </c>
      <c r="L8" s="334">
        <f t="shared" ref="L8:Q8" si="0">E8/E16</f>
        <v>0.50298134656428317</v>
      </c>
      <c r="M8" s="343">
        <f t="shared" si="0"/>
        <v>0.37212152434184814</v>
      </c>
      <c r="N8" s="338">
        <f t="shared" si="0"/>
        <v>0.40001579493442746</v>
      </c>
      <c r="O8" s="334">
        <f t="shared" si="0"/>
        <v>0.47660147660965729</v>
      </c>
      <c r="P8" s="343">
        <f t="shared" si="0"/>
        <v>0.32395898994555206</v>
      </c>
      <c r="Q8" s="335">
        <f t="shared" si="0"/>
        <v>0.35539204532360236</v>
      </c>
      <c r="S8" s="325">
        <f t="shared" ref="S8:U19" si="1">(H8-E8)/E8</f>
        <v>-0.11043593528817378</v>
      </c>
      <c r="T8" s="329">
        <f t="shared" si="1"/>
        <v>-0.14620846220889783</v>
      </c>
      <c r="U8" s="164">
        <f t="shared" si="1"/>
        <v>-0.13662035145833848</v>
      </c>
    </row>
    <row r="9" spans="1:33" s="3" customFormat="1" ht="24" customHeight="1">
      <c r="A9" s="46"/>
      <c r="B9" s="177" t="s">
        <v>33</v>
      </c>
      <c r="C9" s="177"/>
      <c r="D9" s="178"/>
      <c r="E9" s="39">
        <v>44246.519999999975</v>
      </c>
      <c r="F9" s="153">
        <v>91947.959999999992</v>
      </c>
      <c r="G9" s="112">
        <v>136194.47999999998</v>
      </c>
      <c r="H9" s="39">
        <v>39268.599999999991</v>
      </c>
      <c r="I9" s="153">
        <v>79457.329999999944</v>
      </c>
      <c r="J9" s="20">
        <v>118725.92999999993</v>
      </c>
      <c r="K9"/>
      <c r="L9" s="345">
        <f t="shared" ref="L9:Q9" si="2">E9/E8</f>
        <v>0.90081959653545007</v>
      </c>
      <c r="M9" s="346">
        <f t="shared" si="2"/>
        <v>0.68547394436720621</v>
      </c>
      <c r="N9" s="347">
        <f t="shared" si="2"/>
        <v>0.74319304168499711</v>
      </c>
      <c r="O9" s="345">
        <f t="shared" si="2"/>
        <v>0.89872514714373952</v>
      </c>
      <c r="P9" s="346">
        <f t="shared" si="2"/>
        <v>0.69379469465851806</v>
      </c>
      <c r="Q9" s="347">
        <f t="shared" si="2"/>
        <v>0.75038803716712832</v>
      </c>
      <c r="R9"/>
      <c r="S9" s="326">
        <f t="shared" si="1"/>
        <v>-0.11250421502075161</v>
      </c>
      <c r="T9" s="330">
        <f t="shared" si="1"/>
        <v>-0.13584455816094287</v>
      </c>
      <c r="U9" s="209">
        <f t="shared" si="1"/>
        <v>-0.12826180620536198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4870.6499999999996</v>
      </c>
      <c r="F10" s="154">
        <v>39286.350000000006</v>
      </c>
      <c r="G10" s="119">
        <v>44157.000000000007</v>
      </c>
      <c r="H10" s="19">
        <v>4423.9000000000005</v>
      </c>
      <c r="I10" s="154">
        <v>33830.749999999993</v>
      </c>
      <c r="J10" s="20">
        <v>38254.649999999994</v>
      </c>
      <c r="L10" s="345">
        <f t="shared" ref="L10:Q10" si="3">E10/E8</f>
        <v>9.9162080269033406E-2</v>
      </c>
      <c r="M10" s="346">
        <f t="shared" si="3"/>
        <v>0.29288055215461656</v>
      </c>
      <c r="N10" s="347">
        <f t="shared" si="3"/>
        <v>0.24095818818563297</v>
      </c>
      <c r="O10" s="345">
        <f t="shared" si="3"/>
        <v>0.10124807552215233</v>
      </c>
      <c r="P10" s="346">
        <f t="shared" si="3"/>
        <v>0.29539873623136687</v>
      </c>
      <c r="Q10" s="347">
        <f t="shared" si="3"/>
        <v>0.24178232780333239</v>
      </c>
      <c r="S10" s="326">
        <f t="shared" si="1"/>
        <v>-9.1722870664079567E-2</v>
      </c>
      <c r="T10" s="330">
        <f t="shared" si="1"/>
        <v>-0.13886757105203237</v>
      </c>
      <c r="U10" s="209">
        <f t="shared" si="1"/>
        <v>-0.13366736870711354</v>
      </c>
    </row>
    <row r="11" spans="1:33" ht="24" customHeight="1" thickBot="1">
      <c r="A11" s="8"/>
      <c r="B11" t="s">
        <v>36</v>
      </c>
      <c r="E11" s="19">
        <v>0.9</v>
      </c>
      <c r="F11" s="154">
        <v>2903.48</v>
      </c>
      <c r="G11" s="119">
        <v>2904.38</v>
      </c>
      <c r="H11" s="19">
        <v>1.17</v>
      </c>
      <c r="I11" s="154">
        <v>1237.6299999999999</v>
      </c>
      <c r="J11" s="20">
        <v>1238.8</v>
      </c>
      <c r="L11" s="345">
        <f t="shared" ref="L11:Q11" si="4">E11/E8</f>
        <v>1.8323195516436219E-5</v>
      </c>
      <c r="M11" s="346">
        <f t="shared" si="4"/>
        <v>2.1645503478177178E-2</v>
      </c>
      <c r="N11" s="347">
        <f t="shared" si="4"/>
        <v>1.5848770129369943E-2</v>
      </c>
      <c r="O11" s="345">
        <f t="shared" si="4"/>
        <v>2.6777334108121386E-5</v>
      </c>
      <c r="P11" s="346">
        <f t="shared" si="4"/>
        <v>1.0806569110115105E-2</v>
      </c>
      <c r="Q11" s="347">
        <f t="shared" si="4"/>
        <v>7.8296350295393689E-3</v>
      </c>
      <c r="S11" s="326">
        <f t="shared" si="1"/>
        <v>0.29999999999999988</v>
      </c>
      <c r="T11" s="330">
        <f t="shared" si="1"/>
        <v>-0.5737425434306419</v>
      </c>
      <c r="U11" s="209">
        <f t="shared" si="1"/>
        <v>-0.57347179088135858</v>
      </c>
    </row>
    <row r="12" spans="1:33" ht="24" customHeight="1" thickBot="1">
      <c r="A12" s="12" t="s">
        <v>21</v>
      </c>
      <c r="B12" s="13"/>
      <c r="C12" s="13"/>
      <c r="D12" s="13"/>
      <c r="E12" s="17">
        <v>48535.790000000008</v>
      </c>
      <c r="F12" s="340">
        <v>226329.90999999995</v>
      </c>
      <c r="G12" s="162">
        <v>274865.69999999995</v>
      </c>
      <c r="H12" s="17">
        <v>47983.910000000025</v>
      </c>
      <c r="I12" s="340">
        <v>238993.44999999981</v>
      </c>
      <c r="J12" s="18">
        <v>286977.35999999987</v>
      </c>
      <c r="L12" s="334">
        <f t="shared" ref="L12:Q12" si="5">E12/E16</f>
        <v>0.49701865343571688</v>
      </c>
      <c r="M12" s="343">
        <f t="shared" si="5"/>
        <v>0.62787847565815169</v>
      </c>
      <c r="N12" s="335">
        <f t="shared" si="5"/>
        <v>0.59998420506557248</v>
      </c>
      <c r="O12" s="334">
        <f t="shared" si="5"/>
        <v>0.52339852339034276</v>
      </c>
      <c r="P12" s="343">
        <f t="shared" si="5"/>
        <v>0.67604101005444794</v>
      </c>
      <c r="Q12" s="335">
        <f t="shared" si="5"/>
        <v>0.64460795467639775</v>
      </c>
      <c r="S12" s="327">
        <f t="shared" si="1"/>
        <v>-1.1370578288722255E-2</v>
      </c>
      <c r="T12" s="331">
        <f t="shared" si="1"/>
        <v>5.5951685749355294E-2</v>
      </c>
      <c r="U12" s="328">
        <f t="shared" si="1"/>
        <v>4.4063919215820375E-2</v>
      </c>
    </row>
    <row r="13" spans="1:33" s="3" customFormat="1" ht="24" customHeight="1">
      <c r="A13" s="46"/>
      <c r="B13" s="3" t="s">
        <v>33</v>
      </c>
      <c r="E13" s="31">
        <v>44559.960000000006</v>
      </c>
      <c r="F13" s="341">
        <v>198311.16999999995</v>
      </c>
      <c r="G13" s="357">
        <v>242871.12999999995</v>
      </c>
      <c r="H13" s="31">
        <v>43972.800000000025</v>
      </c>
      <c r="I13" s="341">
        <v>214602.99999999983</v>
      </c>
      <c r="J13" s="355">
        <v>258575.79999999984</v>
      </c>
      <c r="K13"/>
      <c r="L13" s="336">
        <f>E13/G13</f>
        <v>0.18347162134914929</v>
      </c>
      <c r="M13" s="344">
        <f>F13/G13</f>
        <v>0.81652837865085071</v>
      </c>
      <c r="N13" s="337">
        <f>G13/$G$12</f>
        <v>0.88359926320381188</v>
      </c>
      <c r="O13" s="336">
        <f>H13/J13</f>
        <v>0.17005767747793896</v>
      </c>
      <c r="P13" s="344">
        <f>I13/J13</f>
        <v>0.82994232252206102</v>
      </c>
      <c r="Q13" s="337">
        <f t="shared" ref="Q13:Q15" si="6">O13+P13</f>
        <v>1</v>
      </c>
      <c r="R13"/>
      <c r="S13" s="326">
        <f t="shared" si="1"/>
        <v>-1.3176852043852409E-2</v>
      </c>
      <c r="T13" s="330">
        <f t="shared" si="1"/>
        <v>8.215286108190413E-2</v>
      </c>
      <c r="U13" s="209">
        <f t="shared" si="1"/>
        <v>6.4662564051972335E-2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3447.87</v>
      </c>
      <c r="F14" s="154">
        <v>24856.959999999995</v>
      </c>
      <c r="G14" s="119">
        <v>28304.829999999994</v>
      </c>
      <c r="H14" s="19">
        <v>3629.7799999999997</v>
      </c>
      <c r="I14" s="154">
        <v>21981.590000000004</v>
      </c>
      <c r="J14" s="20">
        <v>25611.370000000003</v>
      </c>
      <c r="L14" s="345">
        <f>E14/G14</f>
        <v>0.12181207235655542</v>
      </c>
      <c r="M14" s="346">
        <f>F14/G14</f>
        <v>0.87818792764344467</v>
      </c>
      <c r="N14" s="410">
        <f t="shared" ref="N14:N15" si="7">G14/$G$12</f>
        <v>0.10297694474064971</v>
      </c>
      <c r="O14" s="345">
        <f>H14/J14</f>
        <v>0.14172533527101439</v>
      </c>
      <c r="P14" s="346">
        <f>I14/J14</f>
        <v>0.85827466472898561</v>
      </c>
      <c r="Q14" s="347">
        <f t="shared" si="6"/>
        <v>1</v>
      </c>
      <c r="S14" s="326">
        <f t="shared" si="1"/>
        <v>5.2760109864931064E-2</v>
      </c>
      <c r="T14" s="330">
        <f t="shared" si="1"/>
        <v>-0.11567665555240834</v>
      </c>
      <c r="U14" s="209">
        <f t="shared" si="1"/>
        <v>-9.5159024095887251E-2</v>
      </c>
    </row>
    <row r="15" spans="1:33" ht="24" customHeight="1" thickBot="1">
      <c r="A15" s="8"/>
      <c r="B15" t="s">
        <v>36</v>
      </c>
      <c r="E15" s="19">
        <v>527.96</v>
      </c>
      <c r="F15" s="154">
        <v>3161.7799999999997</v>
      </c>
      <c r="G15" s="119">
        <v>3689.74</v>
      </c>
      <c r="H15" s="19">
        <v>381.33</v>
      </c>
      <c r="I15" s="154">
        <v>2408.86</v>
      </c>
      <c r="J15" s="20">
        <v>2790.19</v>
      </c>
      <c r="L15" s="348">
        <f>E15/G15</f>
        <v>0.14308867291462274</v>
      </c>
      <c r="M15" s="349">
        <f>F15/G15</f>
        <v>0.85691132708537732</v>
      </c>
      <c r="N15" s="347">
        <f t="shared" si="7"/>
        <v>1.3423792055538397E-2</v>
      </c>
      <c r="O15" s="348">
        <f>H15/J15</f>
        <v>0.1366681122074124</v>
      </c>
      <c r="P15" s="349">
        <f>I15/J15</f>
        <v>0.86333188779258763</v>
      </c>
      <c r="Q15" s="350">
        <f t="shared" si="6"/>
        <v>1</v>
      </c>
      <c r="S15" s="326">
        <f t="shared" si="1"/>
        <v>-0.27772937343738169</v>
      </c>
      <c r="T15" s="330">
        <f t="shared" si="1"/>
        <v>-0.23813168531649884</v>
      </c>
      <c r="U15" s="209">
        <f t="shared" si="1"/>
        <v>-0.24379766596020311</v>
      </c>
    </row>
    <row r="16" spans="1:33" ht="24" customHeight="1" thickBot="1">
      <c r="A16" s="12" t="s">
        <v>12</v>
      </c>
      <c r="B16" s="13"/>
      <c r="C16" s="13"/>
      <c r="D16" s="13"/>
      <c r="E16" s="17">
        <v>97653.859999999986</v>
      </c>
      <c r="F16" s="340">
        <v>360467.7</v>
      </c>
      <c r="G16" s="162">
        <v>458121.55999999994</v>
      </c>
      <c r="H16" s="17">
        <v>91677.580000000016</v>
      </c>
      <c r="I16" s="340">
        <v>353519.15999999974</v>
      </c>
      <c r="J16" s="18">
        <v>445196.73999999976</v>
      </c>
      <c r="L16" s="334">
        <f>L8+L12</f>
        <v>1</v>
      </c>
      <c r="M16" s="343">
        <f t="shared" ref="M16:Q16" si="8">M8+M12</f>
        <v>0.99999999999999978</v>
      </c>
      <c r="N16" s="338">
        <f t="shared" si="8"/>
        <v>1</v>
      </c>
      <c r="O16" s="334">
        <f t="shared" si="8"/>
        <v>1</v>
      </c>
      <c r="P16" s="343">
        <f t="shared" si="8"/>
        <v>1</v>
      </c>
      <c r="Q16" s="335">
        <f t="shared" si="8"/>
        <v>1</v>
      </c>
      <c r="S16" s="327">
        <f t="shared" si="1"/>
        <v>-6.1198604950177808E-2</v>
      </c>
      <c r="T16" s="331">
        <f t="shared" si="1"/>
        <v>-1.9276456670043584E-2</v>
      </c>
      <c r="U16" s="328">
        <f t="shared" si="1"/>
        <v>-2.82126429500506E-2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88806.479999999981</v>
      </c>
      <c r="F17" s="342">
        <f t="shared" ref="F17:G19" si="9">F9+F13</f>
        <v>290259.12999999995</v>
      </c>
      <c r="G17" s="324">
        <f t="shared" si="9"/>
        <v>379065.60999999993</v>
      </c>
      <c r="H17" s="180">
        <f>H9+H13</f>
        <v>83241.400000000023</v>
      </c>
      <c r="I17" s="342">
        <f t="shared" ref="I17:J19" si="10">I9+I13</f>
        <v>294060.32999999978</v>
      </c>
      <c r="J17" s="356">
        <f t="shared" si="10"/>
        <v>377301.72999999975</v>
      </c>
      <c r="K17"/>
      <c r="L17" s="336">
        <f t="shared" ref="L17:Q17" si="11">E17/E16</f>
        <v>0.90940061150680573</v>
      </c>
      <c r="M17" s="344">
        <f t="shared" si="11"/>
        <v>0.80522923413110226</v>
      </c>
      <c r="N17" s="339">
        <f t="shared" si="11"/>
        <v>0.82743455688922385</v>
      </c>
      <c r="O17" s="336">
        <f t="shared" si="11"/>
        <v>0.90797990086562064</v>
      </c>
      <c r="P17" s="344">
        <f t="shared" si="11"/>
        <v>0.83180874835751473</v>
      </c>
      <c r="Q17" s="337">
        <f t="shared" si="11"/>
        <v>0.84749436844483617</v>
      </c>
      <c r="R17"/>
      <c r="S17" s="326">
        <f t="shared" si="1"/>
        <v>-6.2665246950447298E-2</v>
      </c>
      <c r="T17" s="330">
        <f t="shared" si="1"/>
        <v>1.3095884356849817E-2</v>
      </c>
      <c r="U17" s="209">
        <f t="shared" si="1"/>
        <v>-4.6532314023426703E-3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8318.52</v>
      </c>
      <c r="F18" s="154">
        <f t="shared" si="9"/>
        <v>64143.31</v>
      </c>
      <c r="G18" s="119">
        <f t="shared" si="9"/>
        <v>72461.83</v>
      </c>
      <c r="H18" s="19">
        <f>H10+H14</f>
        <v>8053.68</v>
      </c>
      <c r="I18" s="154">
        <f t="shared" si="10"/>
        <v>55812.34</v>
      </c>
      <c r="J18" s="20">
        <f t="shared" si="10"/>
        <v>63866.02</v>
      </c>
      <c r="L18" s="345">
        <f t="shared" ref="L18:Q18" si="12">E18/E16</f>
        <v>8.5183729552523596E-2</v>
      </c>
      <c r="M18" s="346">
        <f t="shared" si="12"/>
        <v>0.1779446813126391</v>
      </c>
      <c r="N18" s="323">
        <f t="shared" si="12"/>
        <v>0.15817162152333544</v>
      </c>
      <c r="O18" s="345">
        <f t="shared" si="12"/>
        <v>8.7847868584663757E-2</v>
      </c>
      <c r="P18" s="346">
        <f t="shared" si="12"/>
        <v>0.1578764217475512</v>
      </c>
      <c r="Q18" s="347">
        <f t="shared" si="12"/>
        <v>0.14345572251944169</v>
      </c>
      <c r="S18" s="326">
        <f t="shared" si="1"/>
        <v>-3.1837394151844334E-2</v>
      </c>
      <c r="T18" s="330">
        <f t="shared" si="1"/>
        <v>-0.12988057523068269</v>
      </c>
      <c r="U18" s="209">
        <f t="shared" si="1"/>
        <v>-0.11862535075363133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528.86</v>
      </c>
      <c r="F19" s="155">
        <f t="shared" si="9"/>
        <v>6065.26</v>
      </c>
      <c r="G19" s="123">
        <f t="shared" si="9"/>
        <v>6594.12</v>
      </c>
      <c r="H19" s="21">
        <f>H11+H15</f>
        <v>382.5</v>
      </c>
      <c r="I19" s="155">
        <f t="shared" si="10"/>
        <v>3646.49</v>
      </c>
      <c r="J19" s="22">
        <f t="shared" si="10"/>
        <v>4028.99</v>
      </c>
      <c r="L19" s="348">
        <f t="shared" ref="L19:Q19" si="13">E19/E16</f>
        <v>5.415658940670651E-3</v>
      </c>
      <c r="M19" s="349">
        <f t="shared" si="13"/>
        <v>1.682608455625844E-2</v>
      </c>
      <c r="N19" s="351">
        <f t="shared" si="13"/>
        <v>1.4393821587440681E-2</v>
      </c>
      <c r="O19" s="348">
        <f t="shared" si="13"/>
        <v>4.1722305497156444E-3</v>
      </c>
      <c r="P19" s="349">
        <f t="shared" si="13"/>
        <v>1.0314829894934131E-2</v>
      </c>
      <c r="Q19" s="350">
        <f t="shared" si="13"/>
        <v>9.0499090357220539E-3</v>
      </c>
      <c r="S19" s="332">
        <f t="shared" si="1"/>
        <v>-0.27674620882653256</v>
      </c>
      <c r="T19" s="333">
        <f t="shared" si="1"/>
        <v>-0.39879081853045051</v>
      </c>
      <c r="U19" s="208">
        <f t="shared" si="1"/>
        <v>-0.38900262658247048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49"/>
      <c r="C24" s="449"/>
      <c r="D24" s="449"/>
      <c r="E24" s="457" t="str">
        <f>E5</f>
        <v>jan-jul</v>
      </c>
      <c r="F24" s="511"/>
      <c r="G24" s="511"/>
      <c r="H24" s="511"/>
      <c r="I24" s="511"/>
      <c r="J24" s="458"/>
      <c r="L24" s="512" t="s">
        <v>127</v>
      </c>
      <c r="M24" s="511"/>
      <c r="N24" s="511"/>
      <c r="O24" s="511"/>
      <c r="P24" s="511"/>
      <c r="Q24" s="458"/>
      <c r="S24" s="517" t="s">
        <v>152</v>
      </c>
      <c r="T24" s="517"/>
      <c r="U24" s="517"/>
    </row>
    <row r="25" spans="1:33" ht="18.75" customHeight="1">
      <c r="A25" s="484"/>
      <c r="B25" s="450"/>
      <c r="C25" s="450"/>
      <c r="D25" s="450"/>
      <c r="E25" s="500">
        <f>E6</f>
        <v>2025</v>
      </c>
      <c r="F25" s="498"/>
      <c r="G25" s="499"/>
      <c r="H25" s="513">
        <f>H6</f>
        <v>2026</v>
      </c>
      <c r="I25" s="514"/>
      <c r="J25" s="515"/>
      <c r="L25" s="497">
        <f>E25</f>
        <v>2025</v>
      </c>
      <c r="M25" s="498"/>
      <c r="N25" s="499"/>
      <c r="O25" s="500">
        <f>H25</f>
        <v>2026</v>
      </c>
      <c r="P25" s="498"/>
      <c r="Q25" s="501"/>
      <c r="S25" s="520" t="s">
        <v>126</v>
      </c>
      <c r="T25" s="519" t="s">
        <v>125</v>
      </c>
      <c r="U25" s="450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2" t="s">
        <v>29</v>
      </c>
      <c r="I26" s="353" t="s">
        <v>30</v>
      </c>
      <c r="J26" s="354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6"/>
      <c r="T26" s="444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11363.179000000002</v>
      </c>
      <c r="F27" s="340">
        <v>30838.908000000014</v>
      </c>
      <c r="G27" s="162">
        <v>42202.087000000021</v>
      </c>
      <c r="H27" s="17">
        <v>10066.476999999995</v>
      </c>
      <c r="I27" s="340">
        <v>25296.260000000006</v>
      </c>
      <c r="J27" s="18">
        <v>35362.737000000001</v>
      </c>
      <c r="L27" s="334">
        <f t="shared" ref="L27:Q27" si="14">E27/E35</f>
        <v>0.46577308342088741</v>
      </c>
      <c r="M27" s="343">
        <f t="shared" si="14"/>
        <v>0.34447376819794023</v>
      </c>
      <c r="N27" s="338">
        <f t="shared" si="14"/>
        <v>0.37045021414650264</v>
      </c>
      <c r="O27" s="334">
        <f t="shared" si="14"/>
        <v>0.44126600784702608</v>
      </c>
      <c r="P27" s="343">
        <f t="shared" si="14"/>
        <v>0.2924792456739943</v>
      </c>
      <c r="Q27" s="335">
        <f t="shared" si="14"/>
        <v>0.32353299412877889</v>
      </c>
      <c r="S27" s="325">
        <f t="shared" ref="S27:U38" si="15">(H27-E27)/E27</f>
        <v>-0.11411436887511904</v>
      </c>
      <c r="T27" s="329">
        <f t="shared" si="15"/>
        <v>-0.17972906174239392</v>
      </c>
      <c r="U27" s="164">
        <f t="shared" si="15"/>
        <v>-0.16206189044631886</v>
      </c>
    </row>
    <row r="28" spans="1:33" ht="24" customHeight="1">
      <c r="A28" s="46"/>
      <c r="B28" s="177" t="s">
        <v>33</v>
      </c>
      <c r="C28" s="177"/>
      <c r="D28" s="178"/>
      <c r="E28" s="39">
        <v>10635.623000000001</v>
      </c>
      <c r="F28" s="153">
        <v>23266.900000000012</v>
      </c>
      <c r="G28" s="112">
        <v>33902.523000000016</v>
      </c>
      <c r="H28" s="39">
        <v>9401.7549999999956</v>
      </c>
      <c r="I28" s="153">
        <v>19364.975000000006</v>
      </c>
      <c r="J28" s="20">
        <v>28766.730000000003</v>
      </c>
      <c r="L28" s="345">
        <f t="shared" ref="L28:Q28" si="16">E28/E27</f>
        <v>0.93597249502097957</v>
      </c>
      <c r="M28" s="346">
        <f t="shared" si="16"/>
        <v>0.7544657547537027</v>
      </c>
      <c r="N28" s="347">
        <f t="shared" si="16"/>
        <v>0.80333759323324461</v>
      </c>
      <c r="O28" s="345">
        <f t="shared" si="16"/>
        <v>0.93396676910899412</v>
      </c>
      <c r="P28" s="346">
        <f t="shared" si="16"/>
        <v>0.76552719651047241</v>
      </c>
      <c r="Q28" s="347">
        <f t="shared" si="16"/>
        <v>0.81347577818990657</v>
      </c>
      <c r="S28" s="326">
        <f t="shared" si="15"/>
        <v>-0.11601276201685654</v>
      </c>
      <c r="T28" s="330">
        <f t="shared" si="15"/>
        <v>-0.16770283106043368</v>
      </c>
      <c r="U28" s="209">
        <f t="shared" si="15"/>
        <v>-0.15148704419432177</v>
      </c>
    </row>
    <row r="29" spans="1:33" ht="24" customHeight="1">
      <c r="A29" s="8"/>
      <c r="B29" t="s">
        <v>37</v>
      </c>
      <c r="E29" s="19">
        <v>726.68099999999981</v>
      </c>
      <c r="F29" s="154">
        <v>6846.3160000000034</v>
      </c>
      <c r="G29" s="119">
        <v>7572.997000000003</v>
      </c>
      <c r="H29" s="19">
        <v>663.88300000000015</v>
      </c>
      <c r="I29" s="154">
        <v>5654.2449999999981</v>
      </c>
      <c r="J29" s="20">
        <v>6318.1279999999979</v>
      </c>
      <c r="L29" s="345">
        <f t="shared" ref="L29:Q29" si="17">E29/E27</f>
        <v>6.3950501879799629E-2</v>
      </c>
      <c r="M29" s="346">
        <f t="shared" si="17"/>
        <v>0.22200254302130285</v>
      </c>
      <c r="N29" s="347">
        <f t="shared" si="17"/>
        <v>0.17944603071407345</v>
      </c>
      <c r="O29" s="345">
        <f t="shared" si="17"/>
        <v>6.594988494981914E-2</v>
      </c>
      <c r="P29" s="346">
        <f t="shared" si="17"/>
        <v>0.22352098689687713</v>
      </c>
      <c r="Q29" s="347">
        <f t="shared" si="17"/>
        <v>0.1786662610419549</v>
      </c>
      <c r="S29" s="326">
        <f t="shared" si="15"/>
        <v>-8.6417561488465605E-2</v>
      </c>
      <c r="T29" s="330">
        <f t="shared" si="15"/>
        <v>-0.17411860626941625</v>
      </c>
      <c r="U29" s="209">
        <f t="shared" si="15"/>
        <v>-0.16570308954301774</v>
      </c>
    </row>
    <row r="30" spans="1:33" ht="24" customHeight="1" thickBot="1">
      <c r="A30" s="8"/>
      <c r="B30" t="s">
        <v>36</v>
      </c>
      <c r="E30" s="19">
        <v>0.875</v>
      </c>
      <c r="F30" s="154">
        <v>725.69200000000001</v>
      </c>
      <c r="G30" s="119">
        <v>726.56700000000001</v>
      </c>
      <c r="H30" s="19">
        <v>0.83900000000000008</v>
      </c>
      <c r="I30" s="154">
        <v>277.03999999999991</v>
      </c>
      <c r="J30" s="20">
        <v>277.87899999999991</v>
      </c>
      <c r="L30" s="345">
        <f t="shared" ref="L30:Q30" si="18">E30/E27</f>
        <v>7.7003099220737428E-5</v>
      </c>
      <c r="M30" s="346">
        <f t="shared" si="18"/>
        <v>2.3531702224994466E-2</v>
      </c>
      <c r="N30" s="347">
        <f t="shared" si="18"/>
        <v>1.7216376052681937E-2</v>
      </c>
      <c r="O30" s="345">
        <f t="shared" si="18"/>
        <v>8.3345941186772733E-5</v>
      </c>
      <c r="P30" s="346">
        <f t="shared" si="18"/>
        <v>1.0951816592650449E-2</v>
      </c>
      <c r="Q30" s="347">
        <f t="shared" si="18"/>
        <v>7.8579607681385048E-3</v>
      </c>
      <c r="S30" s="326">
        <f t="shared" si="15"/>
        <v>-4.1142857142857051E-2</v>
      </c>
      <c r="T30" s="330">
        <f t="shared" si="15"/>
        <v>-0.61824024517288334</v>
      </c>
      <c r="U30" s="209">
        <f t="shared" si="15"/>
        <v>-0.61754525047242737</v>
      </c>
    </row>
    <row r="31" spans="1:33" ht="24" customHeight="1" thickBot="1">
      <c r="A31" s="12" t="s">
        <v>21</v>
      </c>
      <c r="B31" s="13"/>
      <c r="C31" s="13"/>
      <c r="D31" s="13"/>
      <c r="E31" s="17">
        <v>13033.204999999994</v>
      </c>
      <c r="F31" s="340">
        <v>58685.784000000036</v>
      </c>
      <c r="G31" s="162">
        <v>71718.989000000031</v>
      </c>
      <c r="H31" s="17">
        <v>12746.241000000011</v>
      </c>
      <c r="I31" s="340">
        <v>61192.816999999988</v>
      </c>
      <c r="J31" s="18">
        <v>73939.058000000005</v>
      </c>
      <c r="L31" s="334">
        <f t="shared" ref="L31:Q31" si="19">E31/E35</f>
        <v>0.53422691657911248</v>
      </c>
      <c r="M31" s="343">
        <f t="shared" si="19"/>
        <v>0.65552623180205971</v>
      </c>
      <c r="N31" s="335">
        <f t="shared" si="19"/>
        <v>0.62954978585349741</v>
      </c>
      <c r="O31" s="334">
        <f t="shared" si="19"/>
        <v>0.55873399215297403</v>
      </c>
      <c r="P31" s="343">
        <f t="shared" si="19"/>
        <v>0.70752075432600581</v>
      </c>
      <c r="Q31" s="335">
        <f t="shared" si="19"/>
        <v>0.67646700587122099</v>
      </c>
      <c r="S31" s="327">
        <f t="shared" si="15"/>
        <v>-2.2017915010159334E-2</v>
      </c>
      <c r="T31" s="331">
        <f t="shared" si="15"/>
        <v>4.2719596282465112E-2</v>
      </c>
      <c r="U31" s="328">
        <f t="shared" si="15"/>
        <v>3.0955107300801091E-2</v>
      </c>
    </row>
    <row r="32" spans="1:33" ht="24" customHeight="1">
      <c r="A32" s="46"/>
      <c r="B32" s="3" t="s">
        <v>33</v>
      </c>
      <c r="C32" s="3"/>
      <c r="D32" s="3"/>
      <c r="E32" s="19">
        <v>12442.104999999994</v>
      </c>
      <c r="F32" s="154">
        <v>54128.48000000004</v>
      </c>
      <c r="G32" s="119">
        <v>66570.585000000036</v>
      </c>
      <c r="H32" s="19">
        <v>12113.642000000011</v>
      </c>
      <c r="I32" s="154">
        <v>57274.041999999987</v>
      </c>
      <c r="J32" s="20">
        <v>69387.683999999994</v>
      </c>
      <c r="L32" s="336">
        <f>E32/G32</f>
        <v>0.18690094130913806</v>
      </c>
      <c r="M32" s="344">
        <f>F32/G32</f>
        <v>0.81309905869086185</v>
      </c>
      <c r="N32" s="337">
        <f t="shared" ref="N32:N34" si="20">L32+M32</f>
        <v>0.99999999999999989</v>
      </c>
      <c r="O32" s="336">
        <f>H32/J32</f>
        <v>0.17457913712756304</v>
      </c>
      <c r="P32" s="344">
        <f>I32/J32</f>
        <v>0.82542086287243699</v>
      </c>
      <c r="Q32" s="337">
        <f t="shared" ref="Q32:Q34" si="21">O32+P32</f>
        <v>1</v>
      </c>
      <c r="S32" s="326">
        <f t="shared" si="15"/>
        <v>-2.6399311049053478E-2</v>
      </c>
      <c r="T32" s="330">
        <f t="shared" si="15"/>
        <v>5.8112882534295161E-2</v>
      </c>
      <c r="U32" s="209">
        <f t="shared" si="15"/>
        <v>4.2317474001467119E-2</v>
      </c>
    </row>
    <row r="33" spans="1:21" ht="24" customHeight="1">
      <c r="A33" s="8"/>
      <c r="B33" s="3" t="s">
        <v>37</v>
      </c>
      <c r="D33" s="3"/>
      <c r="E33" s="19">
        <v>501.16900000000004</v>
      </c>
      <c r="F33" s="154">
        <v>4129.8879999999999</v>
      </c>
      <c r="G33" s="119">
        <v>4631.0569999999998</v>
      </c>
      <c r="H33" s="19">
        <v>574.04799999999989</v>
      </c>
      <c r="I33" s="154">
        <v>3586.7030000000004</v>
      </c>
      <c r="J33" s="20">
        <v>4160.7510000000002</v>
      </c>
      <c r="L33" s="345">
        <f>E33/G33</f>
        <v>0.10821913874089653</v>
      </c>
      <c r="M33" s="346">
        <f>F33/G33</f>
        <v>0.8917808612591035</v>
      </c>
      <c r="N33" s="347">
        <f t="shared" si="20"/>
        <v>1</v>
      </c>
      <c r="O33" s="345">
        <f>H33/J33</f>
        <v>0.13796740059667109</v>
      </c>
      <c r="P33" s="346">
        <f>I33/J33</f>
        <v>0.86203259940332888</v>
      </c>
      <c r="Q33" s="347">
        <f t="shared" si="21"/>
        <v>1</v>
      </c>
      <c r="S33" s="326">
        <f t="shared" si="15"/>
        <v>0.14541801268633903</v>
      </c>
      <c r="T33" s="330">
        <f t="shared" si="15"/>
        <v>-0.13152535855693895</v>
      </c>
      <c r="U33" s="209">
        <f t="shared" si="15"/>
        <v>-0.10155478544099103</v>
      </c>
    </row>
    <row r="34" spans="1:21" ht="24" customHeight="1" thickBot="1">
      <c r="A34" s="8"/>
      <c r="B34" t="s">
        <v>36</v>
      </c>
      <c r="E34" s="19">
        <v>89.931000000000012</v>
      </c>
      <c r="F34" s="154">
        <v>427.41599999999994</v>
      </c>
      <c r="G34" s="119">
        <v>517.34699999999998</v>
      </c>
      <c r="H34" s="19">
        <v>58.551000000000002</v>
      </c>
      <c r="I34" s="154">
        <v>332.07199999999995</v>
      </c>
      <c r="J34" s="20">
        <v>390.62299999999993</v>
      </c>
      <c r="L34" s="348">
        <f>E34/G34</f>
        <v>0.17383110368862681</v>
      </c>
      <c r="M34" s="349">
        <f>F34/G34</f>
        <v>0.82616889631137314</v>
      </c>
      <c r="N34" s="350">
        <f t="shared" si="20"/>
        <v>1</v>
      </c>
      <c r="O34" s="348">
        <f>H34/J34</f>
        <v>0.14989132744359654</v>
      </c>
      <c r="P34" s="349">
        <f>I34/J34</f>
        <v>0.85010867255640354</v>
      </c>
      <c r="Q34" s="350">
        <f t="shared" si="21"/>
        <v>1</v>
      </c>
      <c r="S34" s="326">
        <f t="shared" si="15"/>
        <v>-0.34893418287353645</v>
      </c>
      <c r="T34" s="330">
        <f t="shared" si="15"/>
        <v>-0.22307073202687783</v>
      </c>
      <c r="U34" s="209">
        <f t="shared" si="15"/>
        <v>-0.24494971460161177</v>
      </c>
    </row>
    <row r="35" spans="1:21" ht="24" customHeight="1" thickBot="1">
      <c r="A35" s="12" t="s">
        <v>12</v>
      </c>
      <c r="B35" s="13"/>
      <c r="C35" s="13"/>
      <c r="D35" s="13"/>
      <c r="E35" s="17">
        <v>24396.383999999998</v>
      </c>
      <c r="F35" s="340">
        <v>89524.692000000054</v>
      </c>
      <c r="G35" s="162">
        <v>113921.07600000004</v>
      </c>
      <c r="H35" s="17">
        <v>22812.718000000004</v>
      </c>
      <c r="I35" s="340">
        <v>86489.07699999999</v>
      </c>
      <c r="J35" s="18">
        <v>109301.79500000001</v>
      </c>
      <c r="L35" s="334">
        <f>L27+L31</f>
        <v>0.99999999999999989</v>
      </c>
      <c r="M35" s="343">
        <f t="shared" ref="M35:Q35" si="22">M27+M31</f>
        <v>1</v>
      </c>
      <c r="N35" s="338">
        <f t="shared" si="22"/>
        <v>1</v>
      </c>
      <c r="O35" s="334">
        <f t="shared" si="22"/>
        <v>1</v>
      </c>
      <c r="P35" s="343">
        <f t="shared" si="22"/>
        <v>1</v>
      </c>
      <c r="Q35" s="335">
        <f t="shared" si="22"/>
        <v>0.99999999999999989</v>
      </c>
      <c r="S35" s="327">
        <f t="shared" si="15"/>
        <v>-6.4913964298971269E-2</v>
      </c>
      <c r="T35" s="331">
        <f t="shared" si="15"/>
        <v>-3.3908131177933142E-2</v>
      </c>
      <c r="U35" s="328">
        <f t="shared" si="15"/>
        <v>-4.0548080848534382E-2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23077.727999999996</v>
      </c>
      <c r="F36" s="342">
        <f t="shared" ref="F36:G38" si="23">F28+F32</f>
        <v>77395.380000000048</v>
      </c>
      <c r="G36" s="324">
        <f t="shared" si="23"/>
        <v>100473.10800000005</v>
      </c>
      <c r="H36" s="180">
        <f>H28+H32</f>
        <v>21515.397000000004</v>
      </c>
      <c r="I36" s="342">
        <f t="shared" ref="I36:J38" si="24">I28+I32</f>
        <v>76639.016999999993</v>
      </c>
      <c r="J36" s="356">
        <f t="shared" si="24"/>
        <v>98154.41399999999</v>
      </c>
      <c r="L36" s="336">
        <f>E36/E35</f>
        <v>0.94594871108767586</v>
      </c>
      <c r="M36" s="344">
        <f t="shared" ref="M36:Q36" si="25">F36/F35</f>
        <v>0.86451433979800796</v>
      </c>
      <c r="N36" s="339">
        <f t="shared" si="25"/>
        <v>0.88195364306425628</v>
      </c>
      <c r="O36" s="336">
        <f t="shared" si="25"/>
        <v>0.94313167768961159</v>
      </c>
      <c r="P36" s="344">
        <f t="shared" si="25"/>
        <v>0.88611209251313894</v>
      </c>
      <c r="Q36" s="337">
        <f t="shared" si="25"/>
        <v>0.89801282769418356</v>
      </c>
      <c r="S36" s="326">
        <f t="shared" si="15"/>
        <v>-6.7698648671133982E-2</v>
      </c>
      <c r="T36" s="330">
        <f t="shared" si="15"/>
        <v>-9.7727151155541231E-3</v>
      </c>
      <c r="U36" s="209">
        <f t="shared" si="15"/>
        <v>-2.3077757284069089E-2</v>
      </c>
    </row>
    <row r="37" spans="1:21" ht="24" customHeight="1">
      <c r="A37" s="8"/>
      <c r="B37" s="3" t="s">
        <v>37</v>
      </c>
      <c r="C37" s="3"/>
      <c r="D37" s="183"/>
      <c r="E37" s="19">
        <f>E29+E33</f>
        <v>1227.8499999999999</v>
      </c>
      <c r="F37" s="154">
        <f t="shared" si="23"/>
        <v>10976.204000000003</v>
      </c>
      <c r="G37" s="119">
        <f t="shared" si="23"/>
        <v>12204.054000000004</v>
      </c>
      <c r="H37" s="19">
        <f>H29+H33</f>
        <v>1237.931</v>
      </c>
      <c r="I37" s="154">
        <f t="shared" si="24"/>
        <v>9240.9479999999985</v>
      </c>
      <c r="J37" s="20">
        <f t="shared" si="24"/>
        <v>10478.878999999997</v>
      </c>
      <c r="L37" s="345">
        <f>E37/E35</f>
        <v>5.0329179930927469E-2</v>
      </c>
      <c r="M37" s="346">
        <f t="shared" ref="M37:Q37" si="26">F37/F35</f>
        <v>0.12260532546707892</v>
      </c>
      <c r="N37" s="323">
        <f t="shared" si="26"/>
        <v>0.10712727116446828</v>
      </c>
      <c r="O37" s="345">
        <f t="shared" si="26"/>
        <v>5.4264949928368895E-2</v>
      </c>
      <c r="P37" s="346">
        <f t="shared" si="26"/>
        <v>0.10684526093393272</v>
      </c>
      <c r="Q37" s="347">
        <f t="shared" si="26"/>
        <v>9.5871060488988274E-2</v>
      </c>
      <c r="S37" s="326">
        <f t="shared" si="15"/>
        <v>8.2102862727532946E-3</v>
      </c>
      <c r="T37" s="330">
        <f t="shared" si="15"/>
        <v>-0.15809254274064188</v>
      </c>
      <c r="U37" s="209">
        <f t="shared" si="15"/>
        <v>-0.14136081338217663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90.806000000000012</v>
      </c>
      <c r="F38" s="155">
        <f t="shared" si="23"/>
        <v>1153.1079999999999</v>
      </c>
      <c r="G38" s="123">
        <f t="shared" si="23"/>
        <v>1243.914</v>
      </c>
      <c r="H38" s="21">
        <f>H30+H34</f>
        <v>59.39</v>
      </c>
      <c r="I38" s="155">
        <f t="shared" si="24"/>
        <v>609.11199999999985</v>
      </c>
      <c r="J38" s="22">
        <f t="shared" si="24"/>
        <v>668.50199999999984</v>
      </c>
      <c r="L38" s="348">
        <f>E38/E35</f>
        <v>3.7221089813965881E-3</v>
      </c>
      <c r="M38" s="349">
        <f t="shared" ref="M38:Q38" si="27">F38/F35</f>
        <v>1.2880334734913125E-2</v>
      </c>
      <c r="N38" s="351">
        <f t="shared" si="27"/>
        <v>1.091908577127554E-2</v>
      </c>
      <c r="O38" s="348">
        <f t="shared" si="27"/>
        <v>2.603372382019538E-3</v>
      </c>
      <c r="P38" s="349">
        <f t="shared" si="27"/>
        <v>7.0426465529282957E-3</v>
      </c>
      <c r="Q38" s="350">
        <f t="shared" si="27"/>
        <v>6.1161118168278914E-3</v>
      </c>
      <c r="S38" s="332">
        <f t="shared" si="15"/>
        <v>-0.34596832808404737</v>
      </c>
      <c r="T38" s="333">
        <f t="shared" si="15"/>
        <v>-0.47176500379843006</v>
      </c>
      <c r="U38" s="208">
        <f t="shared" si="15"/>
        <v>-0.46258181835721773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49"/>
      <c r="C43" s="449"/>
      <c r="D43" s="449"/>
      <c r="E43" s="457" t="str">
        <f>E24</f>
        <v>jan-jul</v>
      </c>
      <c r="F43" s="511"/>
      <c r="G43" s="511"/>
      <c r="H43" s="511"/>
      <c r="I43" s="511"/>
      <c r="J43" s="458"/>
      <c r="L43" s="516" t="s">
        <v>152</v>
      </c>
      <c r="M43" s="517"/>
      <c r="N43" s="517"/>
    </row>
    <row r="44" spans="1:21" ht="18.75" customHeight="1">
      <c r="A44" s="484"/>
      <c r="B44" s="450"/>
      <c r="C44" s="450"/>
      <c r="D44" s="450"/>
      <c r="E44" s="500">
        <f>E25</f>
        <v>2025</v>
      </c>
      <c r="F44" s="498"/>
      <c r="G44" s="499"/>
      <c r="H44" s="513">
        <f>H25</f>
        <v>2026</v>
      </c>
      <c r="I44" s="514"/>
      <c r="J44" s="515"/>
      <c r="L44" s="518" t="s">
        <v>126</v>
      </c>
      <c r="M44" s="519" t="s">
        <v>125</v>
      </c>
      <c r="N44" s="450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2" t="s">
        <v>29</v>
      </c>
      <c r="I45" s="353" t="s">
        <v>30</v>
      </c>
      <c r="J45" s="354" t="s">
        <v>12</v>
      </c>
      <c r="L45" s="446"/>
      <c r="M45" s="444"/>
      <c r="N45" s="491"/>
    </row>
    <row r="46" spans="1:21" ht="24" customHeight="1" thickBot="1">
      <c r="A46" s="12" t="s">
        <v>20</v>
      </c>
      <c r="B46" s="13"/>
      <c r="C46" s="13"/>
      <c r="D46" s="13"/>
      <c r="E46" s="358">
        <f>(E27/E8)*10</f>
        <v>2.3134416722806916</v>
      </c>
      <c r="F46" s="359">
        <f t="shared" ref="F46:J46" si="28">(F27/F8)*10</f>
        <v>2.2990469725198253</v>
      </c>
      <c r="G46" s="360">
        <f t="shared" si="28"/>
        <v>2.3029051840415922</v>
      </c>
      <c r="H46" s="358">
        <f t="shared" si="28"/>
        <v>2.303875366843755</v>
      </c>
      <c r="I46" s="359">
        <f t="shared" si="28"/>
        <v>2.208784385619615</v>
      </c>
      <c r="J46" s="361">
        <f t="shared" si="28"/>
        <v>2.2350445944106228</v>
      </c>
      <c r="L46" s="365">
        <f>(H46-E46)/E46</f>
        <v>-4.1350968781960753E-3</v>
      </c>
      <c r="M46" s="329">
        <f>(I46-F46)/F46</f>
        <v>-3.926087112577771E-2</v>
      </c>
      <c r="N46" s="164">
        <f>(J46-G46)/G46</f>
        <v>-2.9467383243227698E-2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29">(E28/E9)*10</f>
        <v>2.4037196597608146</v>
      </c>
      <c r="F47" s="156">
        <f t="shared" si="29"/>
        <v>2.5304422197077581</v>
      </c>
      <c r="G47" s="362">
        <f t="shared" si="29"/>
        <v>2.4892729132634464</v>
      </c>
      <c r="H47" s="124">
        <f t="shared" si="29"/>
        <v>2.3942170079911169</v>
      </c>
      <c r="I47" s="156">
        <f t="shared" si="29"/>
        <v>2.4371540045455871</v>
      </c>
      <c r="J47" s="363">
        <f t="shared" si="29"/>
        <v>2.4229525934225169</v>
      </c>
      <c r="L47" s="326">
        <f t="shared" ref="L47:N57" si="30">(H47-E47)/E47</f>
        <v>-3.9533111655138857E-3</v>
      </c>
      <c r="M47" s="330">
        <f t="shared" si="30"/>
        <v>-3.6866368429841055E-2</v>
      </c>
      <c r="N47" s="209">
        <f t="shared" si="30"/>
        <v>-2.6642446269173139E-2</v>
      </c>
    </row>
    <row r="48" spans="1:21" ht="24" customHeight="1">
      <c r="A48" s="8"/>
      <c r="B48" t="s">
        <v>37</v>
      </c>
      <c r="E48" s="125">
        <f t="shared" si="29"/>
        <v>1.4919589787810659</v>
      </c>
      <c r="F48" s="157">
        <f t="shared" si="29"/>
        <v>1.7426704186059541</v>
      </c>
      <c r="G48" s="364">
        <f t="shared" si="29"/>
        <v>1.7150161922232041</v>
      </c>
      <c r="H48" s="125">
        <f t="shared" si="29"/>
        <v>1.500673613779697</v>
      </c>
      <c r="I48" s="157">
        <f t="shared" si="29"/>
        <v>1.6713330328177765</v>
      </c>
      <c r="J48" s="363">
        <f t="shared" si="29"/>
        <v>1.6515973875071395</v>
      </c>
      <c r="L48" s="326">
        <f t="shared" si="30"/>
        <v>5.8410687710402061E-3</v>
      </c>
      <c r="M48" s="330">
        <f t="shared" si="30"/>
        <v>-4.0935672647294842E-2</v>
      </c>
      <c r="N48" s="209">
        <f t="shared" si="30"/>
        <v>-3.6978545744138891E-2</v>
      </c>
    </row>
    <row r="49" spans="1:14" ht="24" customHeight="1" thickBot="1">
      <c r="A49" s="8"/>
      <c r="B49" t="s">
        <v>36</v>
      </c>
      <c r="E49" s="125"/>
      <c r="F49" s="157">
        <f t="shared" si="29"/>
        <v>2.4993869425654731</v>
      </c>
      <c r="G49" s="364">
        <f t="shared" si="29"/>
        <v>2.5016251316976428</v>
      </c>
      <c r="H49" s="125">
        <f t="shared" si="29"/>
        <v>7.1709401709401721</v>
      </c>
      <c r="I49" s="157"/>
      <c r="J49" s="363">
        <f t="shared" si="29"/>
        <v>2.2431304488214394</v>
      </c>
      <c r="L49" s="326"/>
      <c r="M49" s="330">
        <f t="shared" ref="M49" si="31">(I49-F49)/F49</f>
        <v>-1</v>
      </c>
      <c r="N49" s="209">
        <f t="shared" si="30"/>
        <v>-0.10333070275032964</v>
      </c>
    </row>
    <row r="50" spans="1:14" ht="24" customHeight="1" thickBot="1">
      <c r="A50" s="12" t="s">
        <v>21</v>
      </c>
      <c r="B50" s="13"/>
      <c r="C50" s="13"/>
      <c r="D50" s="13"/>
      <c r="E50" s="358">
        <f t="shared" si="29"/>
        <v>2.6852771944167371</v>
      </c>
      <c r="F50" s="359">
        <f t="shared" si="29"/>
        <v>2.5929310005911304</v>
      </c>
      <c r="G50" s="360">
        <f t="shared" si="29"/>
        <v>2.6092374930738922</v>
      </c>
      <c r="H50" s="358">
        <f t="shared" si="29"/>
        <v>2.6563573081059886</v>
      </c>
      <c r="I50" s="359">
        <f t="shared" si="29"/>
        <v>2.5604390831631596</v>
      </c>
      <c r="J50" s="361">
        <f t="shared" si="29"/>
        <v>2.5764770433458595</v>
      </c>
      <c r="L50" s="327">
        <f t="shared" si="30"/>
        <v>-1.0769795524603228E-2</v>
      </c>
      <c r="M50" s="331">
        <f t="shared" si="30"/>
        <v>-1.2530961070912925E-2</v>
      </c>
      <c r="N50" s="328">
        <f t="shared" si="30"/>
        <v>-1.2555564533697645E-2</v>
      </c>
    </row>
    <row r="51" spans="1:14" ht="24" customHeight="1">
      <c r="A51" s="46"/>
      <c r="B51" s="3" t="s">
        <v>33</v>
      </c>
      <c r="C51" s="3"/>
      <c r="D51" s="3"/>
      <c r="E51" s="125">
        <f t="shared" si="29"/>
        <v>2.7922163754186475</v>
      </c>
      <c r="F51" s="157">
        <f t="shared" si="29"/>
        <v>2.7294720715933476</v>
      </c>
      <c r="G51" s="364">
        <f t="shared" si="29"/>
        <v>2.7409838707465992</v>
      </c>
      <c r="H51" s="125">
        <f t="shared" si="29"/>
        <v>2.7548034239347969</v>
      </c>
      <c r="I51" s="157">
        <f t="shared" si="29"/>
        <v>2.6688369687283049</v>
      </c>
      <c r="J51" s="363">
        <f t="shared" si="29"/>
        <v>2.6834562244417319</v>
      </c>
      <c r="L51" s="326">
        <f t="shared" si="30"/>
        <v>-1.3399015854650996E-2</v>
      </c>
      <c r="M51" s="330">
        <f t="shared" si="30"/>
        <v>-2.2214956326571444E-2</v>
      </c>
      <c r="N51" s="209">
        <f t="shared" si="30"/>
        <v>-2.0987955061989364E-2</v>
      </c>
    </row>
    <row r="52" spans="1:14" ht="24" customHeight="1">
      <c r="A52" s="8"/>
      <c r="B52" s="3" t="s">
        <v>37</v>
      </c>
      <c r="D52" s="3"/>
      <c r="E52" s="125">
        <f t="shared" si="29"/>
        <v>1.4535611841513749</v>
      </c>
      <c r="F52" s="157">
        <f t="shared" si="29"/>
        <v>1.6614614176472107</v>
      </c>
      <c r="G52" s="364">
        <f t="shared" si="29"/>
        <v>1.6361366593616711</v>
      </c>
      <c r="H52" s="125">
        <f t="shared" si="29"/>
        <v>1.5814952972356449</v>
      </c>
      <c r="I52" s="157">
        <f t="shared" si="29"/>
        <v>1.6316849691036908</v>
      </c>
      <c r="J52" s="363">
        <f t="shared" si="29"/>
        <v>1.6245718210310498</v>
      </c>
      <c r="L52" s="326">
        <f t="shared" si="30"/>
        <v>8.8014260754328721E-2</v>
      </c>
      <c r="M52" s="330">
        <f t="shared" si="30"/>
        <v>-1.7921841715521882E-2</v>
      </c>
      <c r="N52" s="209">
        <f t="shared" si="30"/>
        <v>-7.068381644314007E-3</v>
      </c>
    </row>
    <row r="53" spans="1:14" ht="24" customHeight="1" thickBot="1">
      <c r="A53" s="8"/>
      <c r="B53" t="s">
        <v>36</v>
      </c>
      <c r="E53" s="125"/>
      <c r="F53" s="157">
        <f t="shared" si="29"/>
        <v>1.351820809797013</v>
      </c>
      <c r="G53" s="364">
        <f t="shared" si="29"/>
        <v>1.4021231848314517</v>
      </c>
      <c r="H53" s="125"/>
      <c r="I53" s="157">
        <f t="shared" si="29"/>
        <v>1.3785442076334862</v>
      </c>
      <c r="J53" s="363">
        <f t="shared" si="29"/>
        <v>1.3999870976528479</v>
      </c>
      <c r="L53" s="326"/>
      <c r="M53" s="330">
        <f t="shared" si="30"/>
        <v>1.9768446855383065E-2</v>
      </c>
      <c r="N53" s="209">
        <f t="shared" si="30"/>
        <v>-1.5234661274505525E-3</v>
      </c>
    </row>
    <row r="54" spans="1:14" ht="24" customHeight="1" thickBot="1">
      <c r="A54" s="12" t="s">
        <v>12</v>
      </c>
      <c r="B54" s="13"/>
      <c r="C54" s="13"/>
      <c r="D54" s="13"/>
      <c r="E54" s="358">
        <f t="shared" si="29"/>
        <v>2.4982508627923159</v>
      </c>
      <c r="F54" s="359">
        <f t="shared" si="29"/>
        <v>2.4835704280855135</v>
      </c>
      <c r="G54" s="360">
        <f t="shared" si="29"/>
        <v>2.4866997309622376</v>
      </c>
      <c r="H54" s="358">
        <f t="shared" si="29"/>
        <v>2.4883638944221693</v>
      </c>
      <c r="I54" s="359">
        <f t="shared" si="29"/>
        <v>2.4465173825373441</v>
      </c>
      <c r="J54" s="361">
        <f t="shared" si="29"/>
        <v>2.4551346669789198</v>
      </c>
      <c r="L54" s="327">
        <f t="shared" si="30"/>
        <v>-3.9575562716291143E-3</v>
      </c>
      <c r="M54" s="331">
        <f t="shared" si="30"/>
        <v>-1.4919265074649883E-2</v>
      </c>
      <c r="N54" s="328">
        <f t="shared" si="30"/>
        <v>-1.2693556680887886E-2</v>
      </c>
    </row>
    <row r="55" spans="1:14" ht="24" customHeight="1">
      <c r="A55" s="179"/>
      <c r="B55" s="177" t="s">
        <v>33</v>
      </c>
      <c r="C55" s="177"/>
      <c r="D55" s="178"/>
      <c r="E55" s="124">
        <f t="shared" si="29"/>
        <v>2.5986536117634662</v>
      </c>
      <c r="F55" s="156">
        <f t="shared" si="29"/>
        <v>2.6664236194740907</v>
      </c>
      <c r="G55" s="362">
        <f t="shared" si="29"/>
        <v>2.6505466428357893</v>
      </c>
      <c r="H55" s="124">
        <f t="shared" si="29"/>
        <v>2.5846990800250835</v>
      </c>
      <c r="I55" s="156">
        <f t="shared" si="29"/>
        <v>2.6062344757621689</v>
      </c>
      <c r="J55" s="366">
        <f t="shared" si="29"/>
        <v>2.601483274407463</v>
      </c>
      <c r="L55" s="326">
        <f t="shared" si="30"/>
        <v>-5.3699083537774887E-3</v>
      </c>
      <c r="M55" s="330">
        <f t="shared" si="30"/>
        <v>-2.2572986254822139E-2</v>
      </c>
      <c r="N55" s="209">
        <f t="shared" si="30"/>
        <v>-1.8510660267360562E-2</v>
      </c>
    </row>
    <row r="56" spans="1:14" ht="24" customHeight="1">
      <c r="A56" s="8"/>
      <c r="B56" s="3" t="s">
        <v>37</v>
      </c>
      <c r="C56" s="3"/>
      <c r="D56" s="183"/>
      <c r="E56" s="125">
        <f t="shared" si="29"/>
        <v>1.4760438154864084</v>
      </c>
      <c r="F56" s="157">
        <f t="shared" si="29"/>
        <v>1.7112001235982373</v>
      </c>
      <c r="G56" s="364">
        <f t="shared" si="29"/>
        <v>1.6842044977334969</v>
      </c>
      <c r="H56" s="125">
        <f t="shared" si="29"/>
        <v>1.5370998102730677</v>
      </c>
      <c r="I56" s="157">
        <f t="shared" si="29"/>
        <v>1.6557177140395831</v>
      </c>
      <c r="J56" s="363">
        <f t="shared" si="29"/>
        <v>1.6407596715749624</v>
      </c>
      <c r="L56" s="326">
        <f t="shared" si="30"/>
        <v>4.1364622205702785E-2</v>
      </c>
      <c r="M56" s="330">
        <f t="shared" si="30"/>
        <v>-3.242309814820965E-2</v>
      </c>
      <c r="N56" s="209">
        <f t="shared" si="30"/>
        <v>-2.5795457865716423E-2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si="29"/>
        <v>1.7170139545437357</v>
      </c>
      <c r="F57" s="158">
        <f t="shared" si="29"/>
        <v>1.9011682928679066</v>
      </c>
      <c r="G57" s="367">
        <f t="shared" si="29"/>
        <v>1.8863987916507434</v>
      </c>
      <c r="H57" s="126">
        <f t="shared" si="29"/>
        <v>1.5526797385620916</v>
      </c>
      <c r="I57" s="158">
        <f t="shared" si="29"/>
        <v>1.6704063359559465</v>
      </c>
      <c r="J57" s="368">
        <f t="shared" si="29"/>
        <v>1.6592297325136074</v>
      </c>
      <c r="L57" s="332">
        <f t="shared" si="30"/>
        <v>-9.570930716478239E-2</v>
      </c>
      <c r="M57" s="333">
        <f t="shared" si="30"/>
        <v>-0.12137902666357664</v>
      </c>
      <c r="N57" s="208">
        <f t="shared" si="30"/>
        <v>-0.12042472680887677</v>
      </c>
    </row>
  </sheetData>
  <mergeCells count="30">
    <mergeCell ref="A43:D45"/>
    <mergeCell ref="E43:J43"/>
    <mergeCell ref="L43:N43"/>
    <mergeCell ref="E44:G44"/>
    <mergeCell ref="H44:J44"/>
    <mergeCell ref="L44:L45"/>
    <mergeCell ref="M44:M45"/>
    <mergeCell ref="N44:N45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6983777B-AAE2-434B-BC64-D57AE4EC8C8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FFBB26BF-D756-4E84-8D67-2E79E250857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AB57A588-6099-4043-9D04-9ABCAEA9E9E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D3142134-8972-48F6-8F8E-E66D633E3A6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4736B486-1AC1-4E0D-9CF0-A9D873C78E1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93E4DE54-8E2F-439A-9919-5CC74A395F8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F560-FFD4-4FCD-913F-273283EDF405}">
  <sheetPr>
    <pageSetUpPr fitToPage="1"/>
  </sheetPr>
  <dimension ref="A1:AQ97"/>
  <sheetViews>
    <sheetView showGridLines="0" workbookViewId="0">
      <selection activeCell="R97" sqref="R97:W97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146</v>
      </c>
    </row>
    <row r="3" spans="1:43" ht="8.25" customHeight="1" thickBot="1"/>
    <row r="4" spans="1:43">
      <c r="A4" s="492" t="s">
        <v>3</v>
      </c>
      <c r="B4" s="457" t="s">
        <v>132</v>
      </c>
      <c r="C4" s="511"/>
      <c r="D4" s="511"/>
      <c r="E4" s="511"/>
      <c r="F4" s="511"/>
      <c r="G4" s="522"/>
      <c r="H4" s="511" t="s">
        <v>134</v>
      </c>
      <c r="I4" s="511"/>
      <c r="J4" s="511"/>
      <c r="K4" s="511"/>
      <c r="L4" s="511"/>
      <c r="M4" s="522"/>
      <c r="N4" s="526" t="s">
        <v>152</v>
      </c>
      <c r="O4" s="517"/>
      <c r="P4" s="527"/>
      <c r="R4" s="512" t="s">
        <v>133</v>
      </c>
      <c r="S4" s="511"/>
      <c r="T4" s="511"/>
      <c r="U4" s="511"/>
      <c r="V4" s="511"/>
      <c r="W4" s="522"/>
      <c r="X4" s="511" t="s">
        <v>135</v>
      </c>
      <c r="Y4" s="511"/>
      <c r="Z4" s="511"/>
      <c r="AA4" s="511"/>
      <c r="AB4" s="511"/>
      <c r="AC4" s="458"/>
      <c r="AE4" s="517" t="s">
        <v>152</v>
      </c>
      <c r="AF4" s="517"/>
      <c r="AG4" s="517"/>
      <c r="AI4" s="475" t="s">
        <v>138</v>
      </c>
      <c r="AJ4" s="480"/>
      <c r="AK4" s="480"/>
      <c r="AL4" s="480"/>
      <c r="AM4" s="480"/>
      <c r="AN4" s="476"/>
      <c r="AO4" s="517" t="s">
        <v>152</v>
      </c>
      <c r="AP4" s="517"/>
      <c r="AQ4" s="517"/>
    </row>
    <row r="5" spans="1:43">
      <c r="A5" s="493"/>
      <c r="B5" s="523" t="s">
        <v>199</v>
      </c>
      <c r="C5" s="533"/>
      <c r="D5" s="543"/>
      <c r="E5" s="523" t="s">
        <v>200</v>
      </c>
      <c r="F5" s="533"/>
      <c r="G5" s="543"/>
      <c r="H5" s="533" t="str">
        <f>B5</f>
        <v>jan-jul 2025</v>
      </c>
      <c r="I5" s="498"/>
      <c r="J5" s="499"/>
      <c r="K5" s="523" t="str">
        <f>E5</f>
        <v>jan-jul 2026</v>
      </c>
      <c r="L5" s="498"/>
      <c r="M5" s="499"/>
      <c r="N5" s="500" t="s">
        <v>136</v>
      </c>
      <c r="O5" s="498"/>
      <c r="P5" s="501"/>
      <c r="R5" s="521" t="str">
        <f>H5</f>
        <v>jan-jul 2025</v>
      </c>
      <c r="S5" s="498"/>
      <c r="T5" s="499"/>
      <c r="U5" s="538" t="str">
        <f>K5</f>
        <v>jan-jul 2026</v>
      </c>
      <c r="V5" s="514"/>
      <c r="W5" s="525"/>
      <c r="X5" s="533" t="str">
        <f>R5</f>
        <v>jan-jul 2025</v>
      </c>
      <c r="Y5" s="498"/>
      <c r="Z5" s="499"/>
      <c r="AA5" s="523" t="str">
        <f>U5</f>
        <v>jan-jul 2026</v>
      </c>
      <c r="AB5" s="498"/>
      <c r="AC5" s="501"/>
      <c r="AE5" s="497" t="s">
        <v>137</v>
      </c>
      <c r="AF5" s="498"/>
      <c r="AG5" s="501"/>
      <c r="AI5" s="528" t="str">
        <f>X5</f>
        <v>jan-jul 2025</v>
      </c>
      <c r="AJ5" s="529"/>
      <c r="AK5" s="540"/>
      <c r="AL5" s="539" t="str">
        <f>AA5</f>
        <v>jan-jul 2026</v>
      </c>
      <c r="AM5" s="529"/>
      <c r="AN5" s="540"/>
      <c r="AO5" s="498" t="s">
        <v>138</v>
      </c>
      <c r="AP5" s="498"/>
      <c r="AQ5" s="501"/>
    </row>
    <row r="6" spans="1:43" ht="19.5" customHeight="1" thickBot="1">
      <c r="A6" s="494"/>
      <c r="B6" s="99" t="s">
        <v>29</v>
      </c>
      <c r="C6" s="135" t="s">
        <v>30</v>
      </c>
      <c r="D6" s="263" t="s">
        <v>12</v>
      </c>
      <c r="E6" s="159" t="s">
        <v>29</v>
      </c>
      <c r="F6" s="353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2" t="s">
        <v>29</v>
      </c>
      <c r="V6" s="353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7" t="s">
        <v>29</v>
      </c>
      <c r="AJ6" s="135" t="s">
        <v>30</v>
      </c>
      <c r="AK6" s="263" t="s">
        <v>12</v>
      </c>
      <c r="AL6" s="408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167</v>
      </c>
      <c r="B7" s="39">
        <v>16211.549999999997</v>
      </c>
      <c r="C7" s="370">
        <v>52308.900000000009</v>
      </c>
      <c r="D7" s="375">
        <v>68520.450000000012</v>
      </c>
      <c r="E7" s="39">
        <v>14875.6</v>
      </c>
      <c r="F7" s="379">
        <v>58865.59</v>
      </c>
      <c r="G7" s="377">
        <v>73741.19</v>
      </c>
      <c r="H7" s="345">
        <f t="shared" ref="H7:H32" si="0">B7/$B$33</f>
        <v>0.16601033487053149</v>
      </c>
      <c r="I7" s="323">
        <f t="shared" ref="I7:I32" si="1">C7/$C$33</f>
        <v>0.14511397276371782</v>
      </c>
      <c r="J7" s="398">
        <f t="shared" ref="J7:J32" si="2">D7/$D$33</f>
        <v>0.14956827179231647</v>
      </c>
      <c r="K7" s="323">
        <f t="shared" ref="K7:K32" si="3">E7/$E$33</f>
        <v>0.16225995494209164</v>
      </c>
      <c r="L7" s="323">
        <f t="shared" ref="L7:L32" si="4">F7/$F$33</f>
        <v>0.16651315306361336</v>
      </c>
      <c r="M7" s="399">
        <f t="shared" ref="M7:M32" si="5">G7/$G$33</f>
        <v>0.16563730902432033</v>
      </c>
      <c r="N7" s="392">
        <f t="shared" ref="N7:P33" si="6">(E7-B7)/B7</f>
        <v>-8.24072960327666E-2</v>
      </c>
      <c r="O7" s="393">
        <f t="shared" si="6"/>
        <v>0.12534559128561271</v>
      </c>
      <c r="P7" s="382">
        <f t="shared" si="6"/>
        <v>7.6192435980790993E-2</v>
      </c>
      <c r="R7" s="401">
        <v>4019.1039999999998</v>
      </c>
      <c r="S7" s="369">
        <v>13223.827000000001</v>
      </c>
      <c r="T7" s="374">
        <v>17242.931</v>
      </c>
      <c r="U7" s="39">
        <v>3691.8740000000003</v>
      </c>
      <c r="V7" s="112">
        <v>14562.830000000002</v>
      </c>
      <c r="W7" s="380">
        <v>18254.704000000002</v>
      </c>
      <c r="X7" s="345">
        <f>R7/$R$33</f>
        <v>0.1647417912425054</v>
      </c>
      <c r="Y7" s="323">
        <f>S7/$S$33</f>
        <v>0.14771150511190823</v>
      </c>
      <c r="Z7" s="398">
        <f>T7/$T$33</f>
        <v>0.15135856862868813</v>
      </c>
      <c r="AA7" s="323">
        <f>U7/$U$33</f>
        <v>0.1618340260901836</v>
      </c>
      <c r="AB7" s="323">
        <f>V7/$V$33</f>
        <v>0.16837767848996701</v>
      </c>
      <c r="AC7" s="399">
        <f>W7/$W$33</f>
        <v>0.16701193242068907</v>
      </c>
      <c r="AE7" s="392">
        <f t="shared" ref="AE7:AG33" si="7">(U7-R7)/R7</f>
        <v>-8.1418644553611849E-2</v>
      </c>
      <c r="AF7" s="393">
        <f t="shared" si="7"/>
        <v>0.10125684493603859</v>
      </c>
      <c r="AG7" s="382">
        <f t="shared" si="7"/>
        <v>5.8677553137572787E-2</v>
      </c>
      <c r="AI7" s="27">
        <f t="shared" ref="AI7:AN22" si="8">(R7/B7)*10</f>
        <v>2.479160845199873</v>
      </c>
      <c r="AJ7" s="28">
        <f t="shared" si="8"/>
        <v>2.5280262058655407</v>
      </c>
      <c r="AK7" s="406">
        <f t="shared" si="8"/>
        <v>2.5164649385694338</v>
      </c>
      <c r="AL7" s="28">
        <f t="shared" si="8"/>
        <v>2.4818319933313617</v>
      </c>
      <c r="AM7" s="28">
        <f t="shared" si="8"/>
        <v>2.4739121785749543</v>
      </c>
      <c r="AN7" s="402">
        <f t="shared" si="8"/>
        <v>2.4755098202239481</v>
      </c>
      <c r="AO7" s="383">
        <f t="shared" ref="AO7:AQ18" si="9">(AL7-AI7)/AI7</f>
        <v>1.0774404317737479E-3</v>
      </c>
      <c r="AP7" s="381">
        <f t="shared" si="9"/>
        <v>-2.1405643329578936E-2</v>
      </c>
      <c r="AQ7" s="382">
        <f t="shared" si="9"/>
        <v>-1.6274861500263135E-2</v>
      </c>
    </row>
    <row r="8" spans="1:43" ht="20.100000000000001" customHeight="1">
      <c r="A8" s="8" t="s">
        <v>168</v>
      </c>
      <c r="B8" s="19">
        <v>4768.9699999999993</v>
      </c>
      <c r="C8" s="371">
        <v>37197.399999999994</v>
      </c>
      <c r="D8" s="375">
        <v>41966.369999999995</v>
      </c>
      <c r="E8" s="19">
        <v>5061.0199999999995</v>
      </c>
      <c r="F8" s="369">
        <v>51793.700000000004</v>
      </c>
      <c r="G8" s="377">
        <v>56854.720000000001</v>
      </c>
      <c r="H8" s="345">
        <f t="shared" si="0"/>
        <v>4.8835447979219668E-2</v>
      </c>
      <c r="I8" s="323">
        <f t="shared" si="1"/>
        <v>0.10319204744280831</v>
      </c>
      <c r="J8" s="399">
        <f t="shared" si="2"/>
        <v>9.1605315410171917E-2</v>
      </c>
      <c r="K8" s="323">
        <f t="shared" si="3"/>
        <v>5.5204554919534313E-2</v>
      </c>
      <c r="L8" s="323">
        <f t="shared" si="4"/>
        <v>0.14650889077695259</v>
      </c>
      <c r="M8" s="399">
        <f t="shared" si="5"/>
        <v>0.12770695490717204</v>
      </c>
      <c r="N8" s="394">
        <f t="shared" si="6"/>
        <v>6.1239638747989655E-2</v>
      </c>
      <c r="O8" s="395">
        <f t="shared" si="6"/>
        <v>0.39240108179603983</v>
      </c>
      <c r="P8" s="386">
        <f t="shared" si="6"/>
        <v>0.35476859208933265</v>
      </c>
      <c r="R8" s="401">
        <v>1245.3679999999999</v>
      </c>
      <c r="S8" s="369">
        <v>9360.2049999999999</v>
      </c>
      <c r="T8" s="374">
        <v>10605.573</v>
      </c>
      <c r="U8" s="19">
        <v>1306.4230000000002</v>
      </c>
      <c r="V8" s="119">
        <v>12382.789000000002</v>
      </c>
      <c r="W8" s="375">
        <v>13689.212000000003</v>
      </c>
      <c r="X8" s="345">
        <f t="shared" ref="X8:X32" si="10">R8/$R$33</f>
        <v>5.104723716432729E-2</v>
      </c>
      <c r="Y8" s="323">
        <f t="shared" ref="Y8:Y32" si="11">S8/$S$33</f>
        <v>0.10455445074304201</v>
      </c>
      <c r="Z8" s="399">
        <f t="shared" ref="Z8:Z32" si="12">T8/$T$33</f>
        <v>9.3095793793239776E-2</v>
      </c>
      <c r="AA8" s="323">
        <f t="shared" ref="AA8:AA32" si="13">U8/$U$33</f>
        <v>5.7267310278415778E-2</v>
      </c>
      <c r="AB8" s="323">
        <f t="shared" ref="AB8:AB32" si="14">V8/$V$33</f>
        <v>0.14317170941713256</v>
      </c>
      <c r="AC8" s="399">
        <f t="shared" ref="AC8:AC32" si="15">W8/$W$33</f>
        <v>0.12524233476678046</v>
      </c>
      <c r="AE8" s="394">
        <f t="shared" si="7"/>
        <v>4.9025669520977165E-2</v>
      </c>
      <c r="AF8" s="395">
        <f t="shared" si="7"/>
        <v>0.32291856855699236</v>
      </c>
      <c r="AG8" s="386">
        <f t="shared" si="7"/>
        <v>0.2907564730354506</v>
      </c>
      <c r="AI8" s="27">
        <f t="shared" si="8"/>
        <v>2.6113982683891912</v>
      </c>
      <c r="AJ8" s="28">
        <f t="shared" si="8"/>
        <v>2.5163600144096101</v>
      </c>
      <c r="AK8" s="402">
        <f t="shared" si="8"/>
        <v>2.5271599616550109</v>
      </c>
      <c r="AL8" s="28">
        <f t="shared" si="8"/>
        <v>2.5813432865311743</v>
      </c>
      <c r="AM8" s="28">
        <f t="shared" si="8"/>
        <v>2.3907905787769557</v>
      </c>
      <c r="AN8" s="402">
        <f t="shared" si="8"/>
        <v>2.4077529534926918</v>
      </c>
      <c r="AO8" s="384">
        <f t="shared" si="9"/>
        <v>-1.1509152863364637E-2</v>
      </c>
      <c r="AP8" s="385">
        <f t="shared" si="9"/>
        <v>-4.9901220379276932E-2</v>
      </c>
      <c r="AQ8" s="386">
        <f t="shared" si="9"/>
        <v>-4.72494855783172E-2</v>
      </c>
    </row>
    <row r="9" spans="1:43" ht="20.100000000000001" customHeight="1">
      <c r="A9" s="8" t="s">
        <v>173</v>
      </c>
      <c r="B9" s="19">
        <v>27136.17</v>
      </c>
      <c r="C9" s="371">
        <v>24385.039999999997</v>
      </c>
      <c r="D9" s="375">
        <v>51521.209999999992</v>
      </c>
      <c r="E9" s="19">
        <v>26783.089999999997</v>
      </c>
      <c r="F9" s="369">
        <v>19812.509999999998</v>
      </c>
      <c r="G9" s="377">
        <v>46595.599999999991</v>
      </c>
      <c r="H9" s="345">
        <f t="shared" si="0"/>
        <v>0.27788118155288488</v>
      </c>
      <c r="I9" s="323">
        <f t="shared" si="1"/>
        <v>6.7648335759348199E-2</v>
      </c>
      <c r="J9" s="399">
        <f t="shared" si="2"/>
        <v>0.1124618758392423</v>
      </c>
      <c r="K9" s="323">
        <f t="shared" si="3"/>
        <v>0.29214438251969566</v>
      </c>
      <c r="L9" s="323">
        <f t="shared" si="4"/>
        <v>5.6043666770423439E-2</v>
      </c>
      <c r="M9" s="399">
        <f t="shared" si="5"/>
        <v>0.10466294070347412</v>
      </c>
      <c r="N9" s="394">
        <f t="shared" si="6"/>
        <v>-1.3011416128363058E-2</v>
      </c>
      <c r="O9" s="395">
        <f t="shared" si="6"/>
        <v>-0.18751373793112497</v>
      </c>
      <c r="P9" s="386">
        <f t="shared" si="6"/>
        <v>-9.5603538814402866E-2</v>
      </c>
      <c r="R9" s="401">
        <v>6614.7340000000004</v>
      </c>
      <c r="S9" s="369">
        <v>5713.8550000000014</v>
      </c>
      <c r="T9" s="374">
        <v>12328.589000000002</v>
      </c>
      <c r="U9" s="19">
        <v>6184.6580000000013</v>
      </c>
      <c r="V9" s="119">
        <v>4432.6559999999999</v>
      </c>
      <c r="W9" s="375">
        <v>10617.314000000002</v>
      </c>
      <c r="X9" s="345">
        <f t="shared" si="10"/>
        <v>0.27113583717980494</v>
      </c>
      <c r="Y9" s="323">
        <f t="shared" si="11"/>
        <v>6.3824346918725003E-2</v>
      </c>
      <c r="Z9" s="399">
        <f t="shared" si="12"/>
        <v>0.10822044026339778</v>
      </c>
      <c r="AA9" s="323">
        <f t="shared" si="13"/>
        <v>0.27110570515972726</v>
      </c>
      <c r="AB9" s="323">
        <f t="shared" si="14"/>
        <v>5.1251049886912307E-2</v>
      </c>
      <c r="AC9" s="399">
        <f t="shared" si="15"/>
        <v>9.7137599615816084E-2</v>
      </c>
      <c r="AE9" s="394">
        <f t="shared" si="7"/>
        <v>-6.501788280526459E-2</v>
      </c>
      <c r="AF9" s="395">
        <f t="shared" si="7"/>
        <v>-0.22422672608947919</v>
      </c>
      <c r="AG9" s="386">
        <f t="shared" si="7"/>
        <v>-0.13880542209655941</v>
      </c>
      <c r="AI9" s="27">
        <f t="shared" si="8"/>
        <v>2.4376078127458669</v>
      </c>
      <c r="AJ9" s="28">
        <f t="shared" si="8"/>
        <v>2.3431804909895586</v>
      </c>
      <c r="AK9" s="402">
        <f t="shared" si="8"/>
        <v>2.3929152673238856</v>
      </c>
      <c r="AL9" s="28">
        <f t="shared" si="8"/>
        <v>2.3091652232808095</v>
      </c>
      <c r="AM9" s="28">
        <f t="shared" si="8"/>
        <v>2.2373015836963619</v>
      </c>
      <c r="AN9" s="402">
        <f t="shared" si="8"/>
        <v>2.2786087098352641</v>
      </c>
      <c r="AO9" s="384">
        <f t="shared" si="9"/>
        <v>-5.2692065062087234E-2</v>
      </c>
      <c r="AP9" s="385">
        <f t="shared" si="9"/>
        <v>-4.5185980209523906E-2</v>
      </c>
      <c r="AQ9" s="386">
        <f t="shared" si="9"/>
        <v>-4.7768744280049721E-2</v>
      </c>
    </row>
    <row r="10" spans="1:43" ht="20.100000000000001" customHeight="1">
      <c r="A10" s="8" t="s">
        <v>166</v>
      </c>
      <c r="B10" s="19">
        <v>2497.59</v>
      </c>
      <c r="C10" s="371">
        <v>35909.61</v>
      </c>
      <c r="D10" s="375">
        <v>38407.199999999997</v>
      </c>
      <c r="E10" s="19">
        <v>2875.5299999999993</v>
      </c>
      <c r="F10" s="369">
        <v>31724.75</v>
      </c>
      <c r="G10" s="377">
        <v>34600.28</v>
      </c>
      <c r="H10" s="345">
        <f t="shared" si="0"/>
        <v>2.5575947535509611E-2</v>
      </c>
      <c r="I10" s="323">
        <f t="shared" si="1"/>
        <v>9.9619494340269593E-2</v>
      </c>
      <c r="J10" s="399">
        <f t="shared" si="2"/>
        <v>8.3836263894674593E-2</v>
      </c>
      <c r="K10" s="323">
        <f t="shared" si="3"/>
        <v>3.1365683954572093E-2</v>
      </c>
      <c r="L10" s="323">
        <f t="shared" si="4"/>
        <v>8.9739831923112773E-2</v>
      </c>
      <c r="M10" s="399">
        <f t="shared" si="5"/>
        <v>7.7719077637450798E-2</v>
      </c>
      <c r="N10" s="394">
        <f t="shared" si="6"/>
        <v>0.15132187428681212</v>
      </c>
      <c r="O10" s="395">
        <f t="shared" si="6"/>
        <v>-0.116538720414953</v>
      </c>
      <c r="P10" s="386">
        <f t="shared" si="6"/>
        <v>-9.9119956674790108E-2</v>
      </c>
      <c r="R10" s="401">
        <v>717.22399999999982</v>
      </c>
      <c r="S10" s="369">
        <v>8826.9860000000008</v>
      </c>
      <c r="T10" s="374">
        <v>9544.2100000000009</v>
      </c>
      <c r="U10" s="19">
        <v>811.89499999999998</v>
      </c>
      <c r="V10" s="119">
        <v>7973.0190000000002</v>
      </c>
      <c r="W10" s="375">
        <v>8784.9140000000007</v>
      </c>
      <c r="X10" s="345">
        <f t="shared" si="10"/>
        <v>2.9398783032764185E-2</v>
      </c>
      <c r="Y10" s="323">
        <f t="shared" si="11"/>
        <v>9.8598339774238E-2</v>
      </c>
      <c r="Z10" s="399">
        <f t="shared" si="12"/>
        <v>8.3779141973694127E-2</v>
      </c>
      <c r="AA10" s="323">
        <f t="shared" si="13"/>
        <v>3.5589577708364267E-2</v>
      </c>
      <c r="AB10" s="323">
        <f t="shared" si="14"/>
        <v>9.218527097936309E-2</v>
      </c>
      <c r="AC10" s="399">
        <f t="shared" si="15"/>
        <v>8.0373007597908205E-2</v>
      </c>
      <c r="AE10" s="394">
        <f t="shared" si="7"/>
        <v>0.13199641952862731</v>
      </c>
      <c r="AF10" s="395">
        <f t="shared" si="7"/>
        <v>-9.6745027124774008E-2</v>
      </c>
      <c r="AG10" s="386">
        <f t="shared" si="7"/>
        <v>-7.955566778182796E-2</v>
      </c>
      <c r="AI10" s="27">
        <f t="shared" si="8"/>
        <v>2.8716642843701319</v>
      </c>
      <c r="AJ10" s="28">
        <f t="shared" si="8"/>
        <v>2.4581124662729561</v>
      </c>
      <c r="AK10" s="402">
        <f t="shared" si="8"/>
        <v>2.4850054156512327</v>
      </c>
      <c r="AL10" s="28">
        <f t="shared" si="8"/>
        <v>2.8234621095937102</v>
      </c>
      <c r="AM10" s="28">
        <f t="shared" si="8"/>
        <v>2.5131857619051372</v>
      </c>
      <c r="AN10" s="402">
        <f t="shared" si="8"/>
        <v>2.5389719389554077</v>
      </c>
      <c r="AO10" s="384">
        <f t="shared" si="9"/>
        <v>-1.6785449134418668E-2</v>
      </c>
      <c r="AP10" s="385">
        <f t="shared" si="9"/>
        <v>2.240470946216893E-2</v>
      </c>
      <c r="AQ10" s="386">
        <f t="shared" si="9"/>
        <v>2.1716863458034891E-2</v>
      </c>
    </row>
    <row r="11" spans="1:43" ht="20.100000000000001" customHeight="1">
      <c r="A11" s="8" t="s">
        <v>171</v>
      </c>
      <c r="B11" s="19">
        <v>6410.82</v>
      </c>
      <c r="C11" s="371">
        <v>17133.579999999998</v>
      </c>
      <c r="D11" s="375">
        <v>23544.399999999998</v>
      </c>
      <c r="E11" s="19">
        <v>5898.33</v>
      </c>
      <c r="F11" s="369">
        <v>18159.09</v>
      </c>
      <c r="G11" s="377">
        <v>24057.42</v>
      </c>
      <c r="H11" s="345">
        <f t="shared" si="0"/>
        <v>6.5648403452766749E-2</v>
      </c>
      <c r="I11" s="323">
        <f t="shared" si="1"/>
        <v>4.7531526403059132E-2</v>
      </c>
      <c r="J11" s="399">
        <f t="shared" si="2"/>
        <v>5.1393346342398727E-2</v>
      </c>
      <c r="K11" s="323">
        <f t="shared" si="3"/>
        <v>6.4337758479226875E-2</v>
      </c>
      <c r="L11" s="323">
        <f t="shared" si="4"/>
        <v>5.1366635969603482E-2</v>
      </c>
      <c r="M11" s="399">
        <f t="shared" si="5"/>
        <v>5.4037727230437482E-2</v>
      </c>
      <c r="N11" s="394">
        <f t="shared" si="6"/>
        <v>-7.9941411551096395E-2</v>
      </c>
      <c r="O11" s="395">
        <f t="shared" si="6"/>
        <v>5.9853807552187117E-2</v>
      </c>
      <c r="P11" s="386">
        <f t="shared" si="6"/>
        <v>2.1789470107541516E-2</v>
      </c>
      <c r="R11" s="401">
        <v>1958.7829999999999</v>
      </c>
      <c r="S11" s="369">
        <v>5187.6570000000002</v>
      </c>
      <c r="T11" s="374">
        <v>7146.4400000000005</v>
      </c>
      <c r="U11" s="19">
        <v>1806.6120000000001</v>
      </c>
      <c r="V11" s="119">
        <v>5465.7890000000007</v>
      </c>
      <c r="W11" s="375">
        <v>7272.4010000000007</v>
      </c>
      <c r="X11" s="345">
        <f t="shared" si="10"/>
        <v>8.0289890501805489E-2</v>
      </c>
      <c r="Y11" s="323">
        <f t="shared" si="11"/>
        <v>5.7946661240677641E-2</v>
      </c>
      <c r="Z11" s="399">
        <f t="shared" si="12"/>
        <v>6.2731500183513006E-2</v>
      </c>
      <c r="AA11" s="323">
        <f t="shared" si="13"/>
        <v>7.9193193901752543E-2</v>
      </c>
      <c r="AB11" s="323">
        <f t="shared" si="14"/>
        <v>6.3196292405802879E-2</v>
      </c>
      <c r="AC11" s="399">
        <f t="shared" si="15"/>
        <v>6.653505553133876E-2</v>
      </c>
      <c r="AE11" s="394">
        <f t="shared" si="7"/>
        <v>-7.7686502282284367E-2</v>
      </c>
      <c r="AF11" s="395">
        <f t="shared" si="7"/>
        <v>5.36141845923893E-2</v>
      </c>
      <c r="AG11" s="386">
        <f t="shared" si="7"/>
        <v>1.762569894940701E-2</v>
      </c>
      <c r="AI11" s="27">
        <f t="shared" si="8"/>
        <v>3.0554328463441491</v>
      </c>
      <c r="AJ11" s="28">
        <f t="shared" si="8"/>
        <v>3.0277717791611565</v>
      </c>
      <c r="AK11" s="402">
        <f t="shared" si="8"/>
        <v>3.0353035116630709</v>
      </c>
      <c r="AL11" s="28">
        <f t="shared" si="8"/>
        <v>3.0629211997294155</v>
      </c>
      <c r="AM11" s="28">
        <f t="shared" si="8"/>
        <v>3.0099465336644076</v>
      </c>
      <c r="AN11" s="402">
        <f t="shared" si="8"/>
        <v>3.0229347120347905</v>
      </c>
      <c r="AO11" s="384">
        <f t="shared" si="9"/>
        <v>2.4508322590778586E-3</v>
      </c>
      <c r="AP11" s="385">
        <f t="shared" si="9"/>
        <v>-5.8872487085824517E-3</v>
      </c>
      <c r="AQ11" s="386">
        <f t="shared" si="9"/>
        <v>-4.0749795138290586E-3</v>
      </c>
    </row>
    <row r="12" spans="1:43" ht="20.100000000000001" customHeight="1">
      <c r="A12" s="8" t="s">
        <v>177</v>
      </c>
      <c r="B12" s="19">
        <v>3158.87</v>
      </c>
      <c r="C12" s="371">
        <v>29855.02</v>
      </c>
      <c r="D12" s="375">
        <v>33013.89</v>
      </c>
      <c r="E12" s="19">
        <v>1090.07</v>
      </c>
      <c r="F12" s="369">
        <v>22501.640000000003</v>
      </c>
      <c r="G12" s="377">
        <v>23591.710000000003</v>
      </c>
      <c r="H12" s="345">
        <f t="shared" si="0"/>
        <v>3.2347620462724158E-2</v>
      </c>
      <c r="I12" s="323">
        <f t="shared" si="1"/>
        <v>8.2823010217004181E-2</v>
      </c>
      <c r="J12" s="399">
        <f t="shared" si="2"/>
        <v>7.2063602507596455E-2</v>
      </c>
      <c r="K12" s="323">
        <f t="shared" si="3"/>
        <v>1.1890257138113812E-2</v>
      </c>
      <c r="L12" s="323">
        <f t="shared" si="4"/>
        <v>6.3650411479819119E-2</v>
      </c>
      <c r="M12" s="399">
        <f t="shared" si="5"/>
        <v>5.2991650388095835E-2</v>
      </c>
      <c r="N12" s="394">
        <f t="shared" si="6"/>
        <v>-0.65491773957142907</v>
      </c>
      <c r="O12" s="395">
        <f t="shared" si="6"/>
        <v>-0.24630296680424255</v>
      </c>
      <c r="P12" s="386">
        <f t="shared" si="6"/>
        <v>-0.28540047840469562</v>
      </c>
      <c r="R12" s="401">
        <v>611.71199999999999</v>
      </c>
      <c r="S12" s="369">
        <v>6730.1349999999993</v>
      </c>
      <c r="T12" s="374">
        <v>7341.8469999999998</v>
      </c>
      <c r="U12" s="19">
        <v>218.92299999999997</v>
      </c>
      <c r="V12" s="119">
        <v>5058.8289999999997</v>
      </c>
      <c r="W12" s="375">
        <v>5277.7519999999995</v>
      </c>
      <c r="X12" s="345">
        <f t="shared" si="10"/>
        <v>2.5073879801203319E-2</v>
      </c>
      <c r="Y12" s="323">
        <f t="shared" si="11"/>
        <v>7.5176298847249926E-2</v>
      </c>
      <c r="Z12" s="399">
        <f t="shared" si="12"/>
        <v>6.4446784192944223E-2</v>
      </c>
      <c r="AA12" s="323">
        <f t="shared" si="13"/>
        <v>9.5965329514878517E-3</v>
      </c>
      <c r="AB12" s="323">
        <f t="shared" si="14"/>
        <v>5.8490958343791775E-2</v>
      </c>
      <c r="AC12" s="399">
        <f t="shared" si="15"/>
        <v>4.8286050563030578E-2</v>
      </c>
      <c r="AE12" s="394">
        <f t="shared" si="7"/>
        <v>-0.64211426292111318</v>
      </c>
      <c r="AF12" s="395">
        <f t="shared" si="7"/>
        <v>-0.2483317199432106</v>
      </c>
      <c r="AG12" s="386">
        <f t="shared" si="7"/>
        <v>-0.28114110795280811</v>
      </c>
      <c r="AI12" s="27">
        <f t="shared" si="8"/>
        <v>1.936489947354592</v>
      </c>
      <c r="AJ12" s="28">
        <f t="shared" si="8"/>
        <v>2.2542724808089223</v>
      </c>
      <c r="AK12" s="402">
        <f t="shared" si="8"/>
        <v>2.2238660757638677</v>
      </c>
      <c r="AL12" s="28">
        <f t="shared" si="8"/>
        <v>2.0083389140146961</v>
      </c>
      <c r="AM12" s="28">
        <f t="shared" si="8"/>
        <v>2.2482045753109547</v>
      </c>
      <c r="AN12" s="402">
        <f t="shared" si="8"/>
        <v>2.2371214295190973</v>
      </c>
      <c r="AO12" s="384">
        <f t="shared" si="9"/>
        <v>3.7102679907146344E-2</v>
      </c>
      <c r="AP12" s="385">
        <f t="shared" si="9"/>
        <v>-2.6917356041138985E-3</v>
      </c>
      <c r="AQ12" s="386">
        <f t="shared" si="9"/>
        <v>5.9605000047840279E-3</v>
      </c>
    </row>
    <row r="13" spans="1:43" ht="20.100000000000001" customHeight="1">
      <c r="A13" s="8" t="s">
        <v>170</v>
      </c>
      <c r="B13" s="19">
        <v>3049.5099999999998</v>
      </c>
      <c r="C13" s="371">
        <v>11750.54</v>
      </c>
      <c r="D13" s="375">
        <v>14800.050000000001</v>
      </c>
      <c r="E13" s="19">
        <v>4678.8900000000003</v>
      </c>
      <c r="F13" s="369">
        <v>12359.140000000001</v>
      </c>
      <c r="G13" s="377">
        <v>17038.030000000002</v>
      </c>
      <c r="H13" s="345">
        <f t="shared" si="0"/>
        <v>3.1227746655380546E-2</v>
      </c>
      <c r="I13" s="323">
        <f t="shared" si="1"/>
        <v>3.2598038603736203E-2</v>
      </c>
      <c r="J13" s="399">
        <f t="shared" si="2"/>
        <v>3.2305945173154479E-2</v>
      </c>
      <c r="K13" s="323">
        <f t="shared" si="3"/>
        <v>5.1036360252964805E-2</v>
      </c>
      <c r="L13" s="323">
        <f t="shared" si="4"/>
        <v>3.4960311627805427E-2</v>
      </c>
      <c r="M13" s="399">
        <f t="shared" si="5"/>
        <v>3.827078787683845E-2</v>
      </c>
      <c r="N13" s="394">
        <f t="shared" si="6"/>
        <v>0.53430879059258718</v>
      </c>
      <c r="O13" s="395">
        <f t="shared" si="6"/>
        <v>5.1793364390062102E-2</v>
      </c>
      <c r="P13" s="386">
        <f t="shared" si="6"/>
        <v>0.15121435400556088</v>
      </c>
      <c r="R13" s="401">
        <v>783.24099999999999</v>
      </c>
      <c r="S13" s="369">
        <v>2799.4380000000001</v>
      </c>
      <c r="T13" s="374">
        <v>3582.6790000000001</v>
      </c>
      <c r="U13" s="19">
        <v>1107.1629999999998</v>
      </c>
      <c r="V13" s="119">
        <v>2845.8679999999999</v>
      </c>
      <c r="W13" s="375">
        <v>3953.0309999999999</v>
      </c>
      <c r="X13" s="345">
        <f t="shared" si="10"/>
        <v>3.2104798809528483E-2</v>
      </c>
      <c r="Y13" s="323">
        <f t="shared" si="11"/>
        <v>3.1270009842647682E-2</v>
      </c>
      <c r="Z13" s="399">
        <f t="shared" si="12"/>
        <v>3.144878125975565E-2</v>
      </c>
      <c r="AA13" s="323">
        <f t="shared" si="13"/>
        <v>4.8532708816196306E-2</v>
      </c>
      <c r="AB13" s="323">
        <f t="shared" si="14"/>
        <v>3.2904363171779479E-2</v>
      </c>
      <c r="AC13" s="399">
        <f t="shared" si="15"/>
        <v>3.6166203857859812E-2</v>
      </c>
      <c r="AE13" s="394">
        <f t="shared" si="7"/>
        <v>0.41356619482381513</v>
      </c>
      <c r="AF13" s="395">
        <f t="shared" si="7"/>
        <v>1.6585471798268022E-2</v>
      </c>
      <c r="AG13" s="386">
        <f t="shared" si="7"/>
        <v>0.10337292288815153</v>
      </c>
      <c r="AI13" s="27">
        <f t="shared" si="8"/>
        <v>2.5684159094411889</v>
      </c>
      <c r="AJ13" s="28">
        <f t="shared" si="8"/>
        <v>2.3823909369271541</v>
      </c>
      <c r="AK13" s="402">
        <f t="shared" si="8"/>
        <v>2.4207208759429868</v>
      </c>
      <c r="AL13" s="28">
        <f t="shared" si="8"/>
        <v>2.3662941424141191</v>
      </c>
      <c r="AM13" s="28">
        <f t="shared" si="8"/>
        <v>2.3026424168671928</v>
      </c>
      <c r="AN13" s="402">
        <f t="shared" si="8"/>
        <v>2.3201221033182824</v>
      </c>
      <c r="AO13" s="384">
        <f t="shared" si="9"/>
        <v>-7.8695107861656857E-2</v>
      </c>
      <c r="AP13" s="385">
        <f t="shared" si="9"/>
        <v>-3.3474153558870637E-2</v>
      </c>
      <c r="AQ13" s="386">
        <f t="shared" si="9"/>
        <v>-4.1557361538230364E-2</v>
      </c>
    </row>
    <row r="14" spans="1:43" ht="20.100000000000001" customHeight="1">
      <c r="A14" s="8" t="s">
        <v>183</v>
      </c>
      <c r="B14" s="19">
        <v>4201.43</v>
      </c>
      <c r="C14" s="371">
        <v>15506.539999999997</v>
      </c>
      <c r="D14" s="375">
        <v>19707.969999999998</v>
      </c>
      <c r="E14" s="19">
        <v>4130.0000000000009</v>
      </c>
      <c r="F14" s="369">
        <v>16624.25</v>
      </c>
      <c r="G14" s="377">
        <v>20754.25</v>
      </c>
      <c r="H14" s="345">
        <f t="shared" si="0"/>
        <v>4.3023696144729978E-2</v>
      </c>
      <c r="I14" s="323">
        <f t="shared" si="1"/>
        <v>4.3017834885067364E-2</v>
      </c>
      <c r="J14" s="399">
        <f t="shared" si="2"/>
        <v>4.3019084279726977E-2</v>
      </c>
      <c r="K14" s="323">
        <f t="shared" si="3"/>
        <v>4.5049182144642139E-2</v>
      </c>
      <c r="L14" s="323">
        <f t="shared" si="4"/>
        <v>4.7025032532890171E-2</v>
      </c>
      <c r="M14" s="399">
        <f t="shared" si="5"/>
        <v>4.6618153583065314E-2</v>
      </c>
      <c r="N14" s="394">
        <f t="shared" si="6"/>
        <v>-1.7001354300797439E-2</v>
      </c>
      <c r="O14" s="395">
        <f t="shared" si="6"/>
        <v>7.2079909509149234E-2</v>
      </c>
      <c r="P14" s="386">
        <f t="shared" si="6"/>
        <v>5.308918168639401E-2</v>
      </c>
      <c r="R14" s="401">
        <v>718.28800000000001</v>
      </c>
      <c r="S14" s="369">
        <v>3149.2869999999998</v>
      </c>
      <c r="T14" s="374">
        <v>3867.5749999999998</v>
      </c>
      <c r="U14" s="19">
        <v>737.07</v>
      </c>
      <c r="V14" s="119">
        <v>3145.2260000000001</v>
      </c>
      <c r="W14" s="375">
        <v>3882.2960000000003</v>
      </c>
      <c r="X14" s="345">
        <f t="shared" si="10"/>
        <v>2.9442396053447915E-2</v>
      </c>
      <c r="Y14" s="323">
        <f t="shared" si="11"/>
        <v>3.517785908718906E-2</v>
      </c>
      <c r="Z14" s="399">
        <f t="shared" si="12"/>
        <v>3.3949600335586708E-2</v>
      </c>
      <c r="AA14" s="323">
        <f t="shared" si="13"/>
        <v>3.2309609052283916E-2</v>
      </c>
      <c r="AB14" s="323">
        <f t="shared" si="14"/>
        <v>3.6365586373409906E-2</v>
      </c>
      <c r="AC14" s="399">
        <f t="shared" si="15"/>
        <v>3.5519050716413231E-2</v>
      </c>
      <c r="AE14" s="394">
        <f t="shared" si="7"/>
        <v>2.6148285924308966E-2</v>
      </c>
      <c r="AF14" s="395">
        <f t="shared" si="7"/>
        <v>-1.2894982261063201E-3</v>
      </c>
      <c r="AG14" s="386">
        <f t="shared" si="7"/>
        <v>3.8062610291980012E-3</v>
      </c>
      <c r="AI14" s="27">
        <f t="shared" si="8"/>
        <v>1.7096274363728539</v>
      </c>
      <c r="AJ14" s="28">
        <f t="shared" si="8"/>
        <v>2.0309411383841915</v>
      </c>
      <c r="AK14" s="402">
        <f t="shared" si="8"/>
        <v>1.9624420982983029</v>
      </c>
      <c r="AL14" s="28">
        <f t="shared" si="8"/>
        <v>1.7846731234866824</v>
      </c>
      <c r="AM14" s="28">
        <f t="shared" si="8"/>
        <v>1.8919506143134277</v>
      </c>
      <c r="AN14" s="402">
        <f t="shared" si="8"/>
        <v>1.8706028885649928</v>
      </c>
      <c r="AO14" s="384">
        <f t="shared" si="9"/>
        <v>4.3895930491759938E-2</v>
      </c>
      <c r="AP14" s="385">
        <f t="shared" si="9"/>
        <v>-6.8436510268015019E-2</v>
      </c>
      <c r="AQ14" s="386">
        <f t="shared" si="9"/>
        <v>-4.6798430288948048E-2</v>
      </c>
    </row>
    <row r="15" spans="1:43" ht="20.100000000000001" customHeight="1">
      <c r="A15" s="8" t="s">
        <v>172</v>
      </c>
      <c r="B15" s="19">
        <v>3714.2799999999997</v>
      </c>
      <c r="C15" s="371">
        <v>17149.919999999998</v>
      </c>
      <c r="D15" s="375">
        <v>20864.199999999997</v>
      </c>
      <c r="E15" s="19">
        <v>2246.71</v>
      </c>
      <c r="F15" s="369">
        <v>11549.850000000002</v>
      </c>
      <c r="G15" s="377">
        <v>13796.560000000001</v>
      </c>
      <c r="H15" s="345">
        <f t="shared" si="0"/>
        <v>3.803515805724423E-2</v>
      </c>
      <c r="I15" s="323">
        <f t="shared" si="1"/>
        <v>4.757685640072605E-2</v>
      </c>
      <c r="J15" s="399">
        <f t="shared" si="2"/>
        <v>4.5542934063177463E-2</v>
      </c>
      <c r="K15" s="323">
        <f t="shared" si="3"/>
        <v>2.4506646008762453E-2</v>
      </c>
      <c r="L15" s="323">
        <f t="shared" si="4"/>
        <v>3.2671072198745911E-2</v>
      </c>
      <c r="M15" s="399">
        <f t="shared" si="5"/>
        <v>3.0989804642325099E-2</v>
      </c>
      <c r="N15" s="394">
        <f t="shared" si="6"/>
        <v>-0.39511560787016592</v>
      </c>
      <c r="O15" s="395">
        <f t="shared" si="6"/>
        <v>-0.32653621707856345</v>
      </c>
      <c r="P15" s="386">
        <f t="shared" si="6"/>
        <v>-0.3387448356514986</v>
      </c>
      <c r="R15" s="401">
        <v>715.6579999999999</v>
      </c>
      <c r="S15" s="369">
        <v>4237.2849999999999</v>
      </c>
      <c r="T15" s="374">
        <v>4952.9429999999993</v>
      </c>
      <c r="U15" s="19">
        <v>618.60200000000009</v>
      </c>
      <c r="V15" s="119">
        <v>2895.0909999999999</v>
      </c>
      <c r="W15" s="375">
        <v>3513.6930000000002</v>
      </c>
      <c r="X15" s="345">
        <f t="shared" si="10"/>
        <v>2.933459319217142E-2</v>
      </c>
      <c r="Y15" s="323">
        <f t="shared" si="11"/>
        <v>4.7330908438087703E-2</v>
      </c>
      <c r="Z15" s="399">
        <f t="shared" si="12"/>
        <v>4.3476968212624659E-2</v>
      </c>
      <c r="AA15" s="323">
        <f t="shared" si="13"/>
        <v>2.7116540869877945E-2</v>
      </c>
      <c r="AB15" s="323">
        <f t="shared" si="14"/>
        <v>3.3473487062418296E-2</v>
      </c>
      <c r="AC15" s="399">
        <f t="shared" si="15"/>
        <v>3.2146709027056714E-2</v>
      </c>
      <c r="AE15" s="394">
        <f t="shared" si="7"/>
        <v>-0.13561785098468798</v>
      </c>
      <c r="AF15" s="395">
        <f t="shared" si="7"/>
        <v>-0.31675801840093359</v>
      </c>
      <c r="AG15" s="386">
        <f t="shared" si="7"/>
        <v>-0.2905848098797017</v>
      </c>
      <c r="AI15" s="27">
        <f t="shared" si="8"/>
        <v>1.9267745027300041</v>
      </c>
      <c r="AJ15" s="28">
        <f t="shared" si="8"/>
        <v>2.4707316418968719</v>
      </c>
      <c r="AK15" s="402">
        <f t="shared" si="8"/>
        <v>2.3738954764620739</v>
      </c>
      <c r="AL15" s="28">
        <f t="shared" si="8"/>
        <v>2.7533682584757271</v>
      </c>
      <c r="AM15" s="28">
        <f t="shared" si="8"/>
        <v>2.506604847682004</v>
      </c>
      <c r="AN15" s="402">
        <f t="shared" si="8"/>
        <v>2.5467891996265735</v>
      </c>
      <c r="AO15" s="384">
        <f t="shared" si="9"/>
        <v>0.42900388944037854</v>
      </c>
      <c r="AP15" s="385">
        <f t="shared" si="9"/>
        <v>1.451926432511744E-2</v>
      </c>
      <c r="AQ15" s="386">
        <f t="shared" si="9"/>
        <v>7.2831228198038056E-2</v>
      </c>
    </row>
    <row r="16" spans="1:43" ht="20.100000000000001" customHeight="1">
      <c r="A16" s="8" t="s">
        <v>169</v>
      </c>
      <c r="B16" s="19">
        <v>713.81</v>
      </c>
      <c r="C16" s="371">
        <v>15323.080000000002</v>
      </c>
      <c r="D16" s="375">
        <v>16036.890000000001</v>
      </c>
      <c r="E16" s="19">
        <v>1116.3700000000001</v>
      </c>
      <c r="F16" s="369">
        <v>11444.069999999998</v>
      </c>
      <c r="G16" s="377">
        <v>12560.439999999999</v>
      </c>
      <c r="H16" s="345">
        <f t="shared" si="0"/>
        <v>7.309593292062393E-3</v>
      </c>
      <c r="I16" s="323">
        <f t="shared" si="1"/>
        <v>4.2508884984701824E-2</v>
      </c>
      <c r="J16" s="399">
        <f t="shared" si="2"/>
        <v>3.5005752621640428E-2</v>
      </c>
      <c r="K16" s="323">
        <f t="shared" si="3"/>
        <v>1.2177132075257661E-2</v>
      </c>
      <c r="L16" s="323">
        <f t="shared" si="4"/>
        <v>3.2371852207388141E-2</v>
      </c>
      <c r="M16" s="399">
        <f t="shared" si="5"/>
        <v>2.8213234445517273E-2</v>
      </c>
      <c r="N16" s="394">
        <f t="shared" si="6"/>
        <v>0.56395959709166332</v>
      </c>
      <c r="O16" s="395">
        <f t="shared" si="6"/>
        <v>-0.25314819213891748</v>
      </c>
      <c r="P16" s="386">
        <f t="shared" si="6"/>
        <v>-0.21677831549633392</v>
      </c>
      <c r="R16" s="401">
        <v>220.333</v>
      </c>
      <c r="S16" s="369">
        <v>3470.0630000000001</v>
      </c>
      <c r="T16" s="374">
        <v>3690.3960000000002</v>
      </c>
      <c r="U16" s="19">
        <v>265.55700000000002</v>
      </c>
      <c r="V16" s="119">
        <v>2918.4820000000004</v>
      </c>
      <c r="W16" s="375">
        <v>3184.0390000000007</v>
      </c>
      <c r="X16" s="345">
        <f t="shared" si="10"/>
        <v>9.031379404423211E-3</v>
      </c>
      <c r="Y16" s="323">
        <f t="shared" si="11"/>
        <v>3.87609599371758E-2</v>
      </c>
      <c r="Z16" s="399">
        <f t="shared" si="12"/>
        <v>3.2394321837339382E-2</v>
      </c>
      <c r="AA16" s="323">
        <f t="shared" si="13"/>
        <v>1.1640743553661606E-2</v>
      </c>
      <c r="AB16" s="323">
        <f t="shared" si="14"/>
        <v>3.3743937399170074E-2</v>
      </c>
      <c r="AC16" s="399">
        <f t="shared" si="15"/>
        <v>2.9130710982376844E-2</v>
      </c>
      <c r="AE16" s="394">
        <f t="shared" si="7"/>
        <v>0.20525295802262947</v>
      </c>
      <c r="AF16" s="395">
        <f t="shared" si="7"/>
        <v>-0.15895417460720443</v>
      </c>
      <c r="AG16" s="386">
        <f t="shared" si="7"/>
        <v>-0.13720939433058119</v>
      </c>
      <c r="AI16" s="27">
        <f t="shared" si="8"/>
        <v>3.0867177540241801</v>
      </c>
      <c r="AJ16" s="28">
        <f t="shared" si="8"/>
        <v>2.2645988926508247</v>
      </c>
      <c r="AK16" s="402">
        <f t="shared" si="8"/>
        <v>2.3011918146224111</v>
      </c>
      <c r="AL16" s="28">
        <f t="shared" si="8"/>
        <v>2.3787543556347805</v>
      </c>
      <c r="AM16" s="28">
        <f t="shared" si="8"/>
        <v>2.5502133419316735</v>
      </c>
      <c r="AN16" s="402">
        <f t="shared" si="8"/>
        <v>2.5349740932642497</v>
      </c>
      <c r="AO16" s="384">
        <f t="shared" si="9"/>
        <v>-0.22935799603524543</v>
      </c>
      <c r="AP16" s="385">
        <f t="shared" si="9"/>
        <v>0.12612142936558757</v>
      </c>
      <c r="AQ16" s="386">
        <f t="shared" si="9"/>
        <v>0.10159182609477455</v>
      </c>
    </row>
    <row r="17" spans="1:43" ht="20.100000000000001" customHeight="1">
      <c r="A17" s="8" t="s">
        <v>175</v>
      </c>
      <c r="B17" s="19">
        <v>1189.3</v>
      </c>
      <c r="C17" s="371">
        <v>9980.39</v>
      </c>
      <c r="D17" s="375">
        <v>11169.689999999999</v>
      </c>
      <c r="E17" s="19">
        <v>1149.4000000000003</v>
      </c>
      <c r="F17" s="369">
        <v>8734.61</v>
      </c>
      <c r="G17" s="377">
        <v>9884.01</v>
      </c>
      <c r="H17" s="345">
        <f t="shared" si="0"/>
        <v>1.2178730057367934E-2</v>
      </c>
      <c r="I17" s="323">
        <f t="shared" si="1"/>
        <v>2.7687335092714267E-2</v>
      </c>
      <c r="J17" s="399">
        <f t="shared" si="2"/>
        <v>2.4381498220690592E-2</v>
      </c>
      <c r="K17" s="323">
        <f t="shared" si="3"/>
        <v>1.2537416454491933E-2</v>
      </c>
      <c r="L17" s="323">
        <f t="shared" si="4"/>
        <v>2.4707600006743633E-2</v>
      </c>
      <c r="M17" s="399">
        <f t="shared" si="5"/>
        <v>2.2201442894662703E-2</v>
      </c>
      <c r="N17" s="394">
        <f t="shared" si="6"/>
        <v>-3.3549146556797811E-2</v>
      </c>
      <c r="O17" s="395">
        <f t="shared" si="6"/>
        <v>-0.12482277746661191</v>
      </c>
      <c r="P17" s="386">
        <f t="shared" si="6"/>
        <v>-0.11510435831254033</v>
      </c>
      <c r="R17" s="401">
        <v>391.33499999999992</v>
      </c>
      <c r="S17" s="369">
        <v>3294.402</v>
      </c>
      <c r="T17" s="374">
        <v>3685.7370000000001</v>
      </c>
      <c r="U17" s="19">
        <v>348.21000000000004</v>
      </c>
      <c r="V17" s="119">
        <v>2615.96</v>
      </c>
      <c r="W17" s="375">
        <v>2964.17</v>
      </c>
      <c r="X17" s="345">
        <f t="shared" si="10"/>
        <v>1.6040696850811983E-2</v>
      </c>
      <c r="Y17" s="323">
        <f t="shared" si="11"/>
        <v>3.6798808534298025E-2</v>
      </c>
      <c r="Z17" s="399">
        <f t="shared" si="12"/>
        <v>3.2353425102831714E-2</v>
      </c>
      <c r="AA17" s="323">
        <f t="shared" si="13"/>
        <v>1.5263854136100754E-2</v>
      </c>
      <c r="AB17" s="323">
        <f t="shared" si="14"/>
        <v>3.0246131543293031E-2</v>
      </c>
      <c r="AC17" s="399">
        <f t="shared" si="15"/>
        <v>2.7119133770858946E-2</v>
      </c>
      <c r="AE17" s="394">
        <f t="shared" si="7"/>
        <v>-0.11019970102341957</v>
      </c>
      <c r="AF17" s="395">
        <f t="shared" si="7"/>
        <v>-0.20593783029514917</v>
      </c>
      <c r="AG17" s="386">
        <f t="shared" si="7"/>
        <v>-0.1957727857413592</v>
      </c>
      <c r="AI17" s="27">
        <f t="shared" si="8"/>
        <v>3.2904649793996468</v>
      </c>
      <c r="AJ17" s="28">
        <f t="shared" si="8"/>
        <v>3.3008750159061924</v>
      </c>
      <c r="AK17" s="402">
        <f t="shared" si="8"/>
        <v>3.2997666005054755</v>
      </c>
      <c r="AL17" s="28">
        <f t="shared" si="8"/>
        <v>3.0294936488602744</v>
      </c>
      <c r="AM17" s="28">
        <f t="shared" si="8"/>
        <v>2.9949362364204006</v>
      </c>
      <c r="AN17" s="402">
        <f t="shared" si="8"/>
        <v>2.9989548776255792</v>
      </c>
      <c r="AO17" s="384">
        <f t="shared" si="9"/>
        <v>-7.9311383702064878E-2</v>
      </c>
      <c r="AP17" s="385">
        <f t="shared" si="9"/>
        <v>-9.2684145268009208E-2</v>
      </c>
      <c r="AQ17" s="386">
        <f t="shared" si="9"/>
        <v>-9.1161515130741791E-2</v>
      </c>
    </row>
    <row r="18" spans="1:43" ht="20.100000000000001" customHeight="1">
      <c r="A18" s="8" t="s">
        <v>181</v>
      </c>
      <c r="B18" s="19">
        <v>2641.3100000000004</v>
      </c>
      <c r="C18" s="371">
        <v>10197.92</v>
      </c>
      <c r="D18" s="375">
        <v>12839.23</v>
      </c>
      <c r="E18" s="19">
        <v>3040.6400000000003</v>
      </c>
      <c r="F18" s="369">
        <v>8979.6699999999983</v>
      </c>
      <c r="G18" s="377">
        <v>12020.309999999998</v>
      </c>
      <c r="H18" s="345">
        <f t="shared" si="0"/>
        <v>2.7047676354012024E-2</v>
      </c>
      <c r="I18" s="323">
        <f t="shared" si="1"/>
        <v>2.8290801089806382E-2</v>
      </c>
      <c r="J18" s="399">
        <f t="shared" si="2"/>
        <v>2.802581480775539E-2</v>
      </c>
      <c r="K18" s="323">
        <f t="shared" si="3"/>
        <v>3.3166669539051979E-2</v>
      </c>
      <c r="L18" s="323">
        <f t="shared" si="4"/>
        <v>2.5400801472825411E-2</v>
      </c>
      <c r="M18" s="399">
        <f t="shared" si="5"/>
        <v>2.6999995552528071E-2</v>
      </c>
      <c r="N18" s="394">
        <f t="shared" si="6"/>
        <v>0.15118634314033561</v>
      </c>
      <c r="O18" s="395">
        <f t="shared" si="6"/>
        <v>-0.11946063510990494</v>
      </c>
      <c r="P18" s="386">
        <f t="shared" si="6"/>
        <v>-6.3782641170849183E-2</v>
      </c>
      <c r="R18" s="401">
        <v>725.31899999999996</v>
      </c>
      <c r="S18" s="369">
        <v>2384.1979999999999</v>
      </c>
      <c r="T18" s="374">
        <v>3109.5169999999998</v>
      </c>
      <c r="U18" s="19">
        <v>836.65499999999997</v>
      </c>
      <c r="V18" s="119">
        <v>2074.7870000000003</v>
      </c>
      <c r="W18" s="375">
        <v>2911.442</v>
      </c>
      <c r="X18" s="345">
        <f t="shared" si="10"/>
        <v>2.9730594501217879E-2</v>
      </c>
      <c r="Y18" s="323">
        <f t="shared" si="11"/>
        <v>2.6631736415245098E-2</v>
      </c>
      <c r="Z18" s="399">
        <f t="shared" si="12"/>
        <v>2.7295361922318913E-2</v>
      </c>
      <c r="AA18" s="323">
        <f t="shared" si="13"/>
        <v>3.6674937199504251E-2</v>
      </c>
      <c r="AB18" s="323">
        <f t="shared" si="14"/>
        <v>2.3989006149296749E-2</v>
      </c>
      <c r="AC18" s="399">
        <f t="shared" si="15"/>
        <v>2.6636726322747047E-2</v>
      </c>
      <c r="AE18" s="394">
        <f t="shared" si="7"/>
        <v>0.15349935683471688</v>
      </c>
      <c r="AF18" s="395">
        <f t="shared" si="7"/>
        <v>-0.12977571493642709</v>
      </c>
      <c r="AG18" s="386">
        <f t="shared" si="7"/>
        <v>-6.3699603507554339E-2</v>
      </c>
      <c r="AI18" s="27">
        <f t="shared" si="8"/>
        <v>2.7460578273659659</v>
      </c>
      <c r="AJ18" s="28">
        <f t="shared" si="8"/>
        <v>2.3379257730988279</v>
      </c>
      <c r="AK18" s="402">
        <f t="shared" si="8"/>
        <v>2.4218874496367775</v>
      </c>
      <c r="AL18" s="28">
        <f t="shared" si="8"/>
        <v>2.7515753262471057</v>
      </c>
      <c r="AM18" s="28">
        <f t="shared" si="8"/>
        <v>2.3105381378157559</v>
      </c>
      <c r="AN18" s="402">
        <f t="shared" si="8"/>
        <v>2.4221022585939971</v>
      </c>
      <c r="AO18" s="384">
        <f t="shared" si="9"/>
        <v>2.0092435148869906E-3</v>
      </c>
      <c r="AP18" s="385">
        <f t="shared" si="9"/>
        <v>-1.1714501631405839E-2</v>
      </c>
      <c r="AQ18" s="386">
        <f t="shared" si="9"/>
        <v>8.869485543261232E-5</v>
      </c>
    </row>
    <row r="19" spans="1:43" ht="20.100000000000001" customHeight="1">
      <c r="A19" s="8" t="s">
        <v>165</v>
      </c>
      <c r="B19" s="19">
        <v>1495.1600000000003</v>
      </c>
      <c r="C19" s="371">
        <v>12181.579999999998</v>
      </c>
      <c r="D19" s="375">
        <v>13676.739999999998</v>
      </c>
      <c r="E19" s="19">
        <v>1200.9000000000001</v>
      </c>
      <c r="F19" s="369">
        <v>14605.369999999999</v>
      </c>
      <c r="G19" s="377">
        <v>15806.269999999999</v>
      </c>
      <c r="H19" s="345">
        <f t="shared" si="0"/>
        <v>1.5310813110715752E-2</v>
      </c>
      <c r="I19" s="323">
        <f t="shared" si="1"/>
        <v>3.3793818419791836E-2</v>
      </c>
      <c r="J19" s="399">
        <f t="shared" si="2"/>
        <v>2.9853954046607189E-2</v>
      </c>
      <c r="K19" s="323">
        <f t="shared" si="3"/>
        <v>1.3099167757264102E-2</v>
      </c>
      <c r="L19" s="323">
        <f t="shared" si="4"/>
        <v>4.131422466606903E-2</v>
      </c>
      <c r="M19" s="399">
        <f t="shared" si="5"/>
        <v>3.5504011103046254E-2</v>
      </c>
      <c r="N19" s="394">
        <f t="shared" si="6"/>
        <v>-0.19680836833516155</v>
      </c>
      <c r="O19" s="395">
        <f t="shared" si="6"/>
        <v>0.1989717261636012</v>
      </c>
      <c r="P19" s="386">
        <f t="shared" si="6"/>
        <v>0.15570450268119457</v>
      </c>
      <c r="R19" s="401">
        <v>333.38</v>
      </c>
      <c r="S19" s="369">
        <v>2139.9029999999993</v>
      </c>
      <c r="T19" s="374">
        <v>2473.2829999999994</v>
      </c>
      <c r="U19" s="19">
        <v>271.31599999999997</v>
      </c>
      <c r="V19" s="119">
        <v>2571.8970000000004</v>
      </c>
      <c r="W19" s="375">
        <v>2843.2130000000002</v>
      </c>
      <c r="X19" s="345">
        <f t="shared" si="10"/>
        <v>1.3665139883025285E-2</v>
      </c>
      <c r="Y19" s="323">
        <f t="shared" si="11"/>
        <v>2.3902936186588623E-2</v>
      </c>
      <c r="Z19" s="399">
        <f t="shared" si="12"/>
        <v>2.1710495431064913E-2</v>
      </c>
      <c r="AA19" s="323">
        <f t="shared" si="13"/>
        <v>1.1893190456305998E-2</v>
      </c>
      <c r="AB19" s="323">
        <f t="shared" si="14"/>
        <v>2.9736668365648072E-2</v>
      </c>
      <c r="AC19" s="399">
        <f t="shared" si="15"/>
        <v>2.601250052663821E-2</v>
      </c>
      <c r="AE19" s="394">
        <f t="shared" si="7"/>
        <v>-0.18616593676885243</v>
      </c>
      <c r="AF19" s="395">
        <f t="shared" si="7"/>
        <v>0.20187550557198208</v>
      </c>
      <c r="AG19" s="386">
        <f t="shared" si="7"/>
        <v>0.14957042926345301</v>
      </c>
      <c r="AI19" s="27">
        <f t="shared" si="8"/>
        <v>2.2297279220952939</v>
      </c>
      <c r="AJ19" s="28">
        <f t="shared" si="8"/>
        <v>1.7566711378983677</v>
      </c>
      <c r="AK19" s="402">
        <f t="shared" si="8"/>
        <v>1.8083863552279269</v>
      </c>
      <c r="AL19" s="28">
        <f t="shared" si="8"/>
        <v>2.2592722125072857</v>
      </c>
      <c r="AM19" s="28">
        <f t="shared" si="8"/>
        <v>1.7609256047604414</v>
      </c>
      <c r="AN19" s="402">
        <f t="shared" si="8"/>
        <v>1.7987880758711579</v>
      </c>
      <c r="AO19" s="384">
        <f>(AL19-AI19)/AI19</f>
        <v>1.3250177350888976E-2</v>
      </c>
      <c r="AP19" s="385">
        <f>(AM19-AJ19)/AJ19</f>
        <v>2.4218914800203141E-3</v>
      </c>
      <c r="AQ19" s="386">
        <f>(AN19-AK19)/AK19</f>
        <v>-5.3076486277509492E-3</v>
      </c>
    </row>
    <row r="20" spans="1:43" ht="20.100000000000001" customHeight="1">
      <c r="A20" s="8" t="s">
        <v>176</v>
      </c>
      <c r="B20" s="19">
        <v>3065.5499999999997</v>
      </c>
      <c r="C20" s="371">
        <v>6345.9999999999991</v>
      </c>
      <c r="D20" s="375">
        <v>9411.5499999999993</v>
      </c>
      <c r="E20" s="19">
        <v>2883.13</v>
      </c>
      <c r="F20" s="369">
        <v>7723.6100000000006</v>
      </c>
      <c r="G20" s="377">
        <v>10606.740000000002</v>
      </c>
      <c r="H20" s="345">
        <f t="shared" si="0"/>
        <v>3.1392000275257938E-2</v>
      </c>
      <c r="I20" s="323">
        <f t="shared" si="1"/>
        <v>1.7604906070641E-2</v>
      </c>
      <c r="J20" s="399">
        <f t="shared" si="2"/>
        <v>2.0543783182786681E-2</v>
      </c>
      <c r="K20" s="323">
        <f t="shared" si="3"/>
        <v>3.1448583175952075E-2</v>
      </c>
      <c r="L20" s="323">
        <f t="shared" si="4"/>
        <v>2.1847783299779294E-2</v>
      </c>
      <c r="M20" s="399">
        <f t="shared" si="5"/>
        <v>2.3824837531379948E-2</v>
      </c>
      <c r="N20" s="394">
        <f t="shared" si="6"/>
        <v>-5.9506450718468017E-2</v>
      </c>
      <c r="O20" s="395">
        <f t="shared" si="6"/>
        <v>0.21708320201701886</v>
      </c>
      <c r="P20" s="386">
        <f t="shared" si="6"/>
        <v>0.12699183450122481</v>
      </c>
      <c r="R20" s="401">
        <v>690.87099999999998</v>
      </c>
      <c r="S20" s="369">
        <v>1743.3300000000004</v>
      </c>
      <c r="T20" s="374">
        <v>2434.2010000000005</v>
      </c>
      <c r="U20" s="19">
        <v>647.80399999999986</v>
      </c>
      <c r="V20" s="119">
        <v>1947.26</v>
      </c>
      <c r="W20" s="375">
        <v>2595.0639999999999</v>
      </c>
      <c r="X20" s="345">
        <f t="shared" si="10"/>
        <v>2.8318581966901318E-2</v>
      </c>
      <c r="Y20" s="323">
        <f t="shared" si="11"/>
        <v>1.9473175065489214E-2</v>
      </c>
      <c r="Z20" s="399">
        <f t="shared" si="12"/>
        <v>2.136743336237449E-2</v>
      </c>
      <c r="AA20" s="323">
        <f t="shared" si="13"/>
        <v>2.8396616308499496E-2</v>
      </c>
      <c r="AB20" s="323">
        <f t="shared" si="14"/>
        <v>2.2514519376822577E-2</v>
      </c>
      <c r="AC20" s="399">
        <f t="shared" si="15"/>
        <v>2.3742190144269829E-2</v>
      </c>
      <c r="AE20" s="394">
        <f t="shared" si="7"/>
        <v>-6.2337252540633666E-2</v>
      </c>
      <c r="AF20" s="395">
        <f t="shared" si="7"/>
        <v>0.11697727911525618</v>
      </c>
      <c r="AG20" s="386">
        <f t="shared" si="7"/>
        <v>6.6084518082113741E-2</v>
      </c>
      <c r="AI20" s="27">
        <f t="shared" si="8"/>
        <v>2.2536608438942443</v>
      </c>
      <c r="AJ20" s="28">
        <f t="shared" si="8"/>
        <v>2.7471320516861026</v>
      </c>
      <c r="AK20" s="402">
        <f t="shared" si="8"/>
        <v>2.5863975646944453</v>
      </c>
      <c r="AL20" s="28">
        <f t="shared" si="8"/>
        <v>2.2468775254671134</v>
      </c>
      <c r="AM20" s="28">
        <f t="shared" si="8"/>
        <v>2.5211785680530219</v>
      </c>
      <c r="AN20" s="402">
        <f t="shared" si="8"/>
        <v>2.4466179052187567</v>
      </c>
      <c r="AO20" s="384">
        <f t="shared" ref="AO20:AQ33" si="16">(AL20-AI20)/AI20</f>
        <v>-3.009910939132057E-3</v>
      </c>
      <c r="AP20" s="385">
        <f t="shared" si="16"/>
        <v>-8.2250681576955018E-2</v>
      </c>
      <c r="AQ20" s="386">
        <f t="shared" si="16"/>
        <v>-5.404415059144322E-2</v>
      </c>
    </row>
    <row r="21" spans="1:43" ht="20.100000000000001" customHeight="1">
      <c r="A21" s="8" t="s">
        <v>189</v>
      </c>
      <c r="B21" s="19">
        <v>2198.2799999999997</v>
      </c>
      <c r="C21" s="371">
        <v>6594.96</v>
      </c>
      <c r="D21" s="375">
        <v>8793.24</v>
      </c>
      <c r="E21" s="19">
        <v>1940.94</v>
      </c>
      <c r="F21" s="369">
        <v>7796.93</v>
      </c>
      <c r="G21" s="377">
        <v>9737.8700000000008</v>
      </c>
      <c r="H21" s="345">
        <f t="shared" si="0"/>
        <v>2.2510938123695264E-2</v>
      </c>
      <c r="I21" s="323">
        <f t="shared" si="1"/>
        <v>1.829556434598717E-2</v>
      </c>
      <c r="J21" s="399">
        <f t="shared" si="2"/>
        <v>1.9194119569487189E-2</v>
      </c>
      <c r="K21" s="323">
        <f t="shared" si="3"/>
        <v>2.117137036121591E-2</v>
      </c>
      <c r="L21" s="323">
        <f t="shared" si="4"/>
        <v>2.2055183656806615E-2</v>
      </c>
      <c r="M21" s="399">
        <f t="shared" si="5"/>
        <v>2.1873183527803909E-2</v>
      </c>
      <c r="N21" s="394">
        <f t="shared" si="6"/>
        <v>-0.11706425023199944</v>
      </c>
      <c r="O21" s="395">
        <f t="shared" si="6"/>
        <v>0.18225584385652077</v>
      </c>
      <c r="P21" s="386">
        <f t="shared" si="6"/>
        <v>0.10742684152826501</v>
      </c>
      <c r="R21" s="401">
        <v>552.25400000000002</v>
      </c>
      <c r="S21" s="369">
        <v>1321.6670000000001</v>
      </c>
      <c r="T21" s="374">
        <v>1873.9210000000003</v>
      </c>
      <c r="U21" s="19">
        <v>473.04700000000008</v>
      </c>
      <c r="V21" s="119">
        <v>1470.6659999999997</v>
      </c>
      <c r="W21" s="375">
        <v>1943.7129999999997</v>
      </c>
      <c r="X21" s="345">
        <f t="shared" si="10"/>
        <v>2.2636715342732754E-2</v>
      </c>
      <c r="Y21" s="323">
        <f t="shared" si="11"/>
        <v>1.476315606871902E-2</v>
      </c>
      <c r="Z21" s="399">
        <f t="shared" si="12"/>
        <v>1.644929161308132E-2</v>
      </c>
      <c r="AA21" s="323">
        <f t="shared" si="13"/>
        <v>2.0736108691651746E-2</v>
      </c>
      <c r="AB21" s="323">
        <f t="shared" si="14"/>
        <v>1.7004066305390211E-2</v>
      </c>
      <c r="AC21" s="399">
        <f t="shared" si="15"/>
        <v>1.7782992493398674E-2</v>
      </c>
      <c r="AE21" s="394">
        <f t="shared" si="7"/>
        <v>-0.14342494576770823</v>
      </c>
      <c r="AF21" s="395">
        <f t="shared" si="7"/>
        <v>0.11273565883085494</v>
      </c>
      <c r="AG21" s="386">
        <f t="shared" si="7"/>
        <v>3.7243832584190825E-2</v>
      </c>
      <c r="AI21" s="27">
        <f t="shared" si="8"/>
        <v>2.5122095456447773</v>
      </c>
      <c r="AJ21" s="28">
        <f t="shared" si="8"/>
        <v>2.0040561277096454</v>
      </c>
      <c r="AK21" s="402">
        <f t="shared" si="8"/>
        <v>2.1310927485204547</v>
      </c>
      <c r="AL21" s="28">
        <f t="shared" si="8"/>
        <v>2.4372056838439109</v>
      </c>
      <c r="AM21" s="28">
        <f t="shared" si="8"/>
        <v>1.8862116243188021</v>
      </c>
      <c r="AN21" s="402">
        <f t="shared" si="8"/>
        <v>1.9960350672169578</v>
      </c>
      <c r="AO21" s="384">
        <f t="shared" si="16"/>
        <v>-2.9855734737930104E-2</v>
      </c>
      <c r="AP21" s="385">
        <f t="shared" si="16"/>
        <v>-5.8802995465762231E-2</v>
      </c>
      <c r="AQ21" s="386">
        <f t="shared" si="16"/>
        <v>-6.3374849075556614E-2</v>
      </c>
    </row>
    <row r="22" spans="1:43" ht="20.100000000000001" customHeight="1">
      <c r="A22" s="8" t="s">
        <v>174</v>
      </c>
      <c r="B22" s="19">
        <v>2743.3</v>
      </c>
      <c r="C22" s="371">
        <v>7280.0300000000007</v>
      </c>
      <c r="D22" s="375">
        <v>10023.330000000002</v>
      </c>
      <c r="E22" s="19">
        <v>1041.05</v>
      </c>
      <c r="F22" s="369">
        <v>4714.8099999999995</v>
      </c>
      <c r="G22" s="377">
        <v>5755.86</v>
      </c>
      <c r="H22" s="345">
        <f t="shared" si="0"/>
        <v>2.8092079514317206E-2</v>
      </c>
      <c r="I22" s="323">
        <f t="shared" si="1"/>
        <v>2.0196067497864581E-2</v>
      </c>
      <c r="J22" s="399">
        <f t="shared" si="2"/>
        <v>2.1879192937350519E-2</v>
      </c>
      <c r="K22" s="323">
        <f t="shared" si="3"/>
        <v>1.1355557160213E-2</v>
      </c>
      <c r="L22" s="323">
        <f t="shared" si="4"/>
        <v>1.3336787742989662E-2</v>
      </c>
      <c r="M22" s="399">
        <f t="shared" si="5"/>
        <v>1.2928800871273224E-2</v>
      </c>
      <c r="N22" s="394">
        <f t="shared" si="6"/>
        <v>-0.6205117923668575</v>
      </c>
      <c r="O22" s="395">
        <f t="shared" si="6"/>
        <v>-0.35236393256621207</v>
      </c>
      <c r="P22" s="386">
        <f t="shared" si="6"/>
        <v>-0.42575371657922079</v>
      </c>
      <c r="R22" s="401">
        <v>724.84000000000015</v>
      </c>
      <c r="S22" s="369">
        <v>1870.8920000000001</v>
      </c>
      <c r="T22" s="374">
        <v>2595.732</v>
      </c>
      <c r="U22" s="19">
        <v>250.26600000000002</v>
      </c>
      <c r="V22" s="119">
        <v>1197.3130000000001</v>
      </c>
      <c r="W22" s="375">
        <v>1447.5790000000002</v>
      </c>
      <c r="X22" s="345">
        <f t="shared" si="10"/>
        <v>2.9710960443973991E-2</v>
      </c>
      <c r="Y22" s="323">
        <f t="shared" si="11"/>
        <v>2.0898055700655203E-2</v>
      </c>
      <c r="Z22" s="399">
        <f t="shared" si="12"/>
        <v>2.2785353607439586E-2</v>
      </c>
      <c r="AA22" s="323">
        <f t="shared" si="13"/>
        <v>1.0970459548046844E-2</v>
      </c>
      <c r="AB22" s="323">
        <f t="shared" si="14"/>
        <v>1.3843516910233647E-2</v>
      </c>
      <c r="AC22" s="399">
        <f t="shared" si="15"/>
        <v>1.324387216147732E-2</v>
      </c>
      <c r="AE22" s="394">
        <f t="shared" si="7"/>
        <v>-0.65472931957397495</v>
      </c>
      <c r="AF22" s="395">
        <f t="shared" si="7"/>
        <v>-0.36003093711448869</v>
      </c>
      <c r="AG22" s="386">
        <f t="shared" si="7"/>
        <v>-0.44232339856348801</v>
      </c>
      <c r="AI22" s="27">
        <f t="shared" si="8"/>
        <v>2.6422192250209604</v>
      </c>
      <c r="AJ22" s="28">
        <f t="shared" si="8"/>
        <v>2.5698960031758111</v>
      </c>
      <c r="AK22" s="402">
        <f t="shared" si="8"/>
        <v>2.5896902526405889</v>
      </c>
      <c r="AL22" s="28">
        <f t="shared" si="8"/>
        <v>2.4039767542385095</v>
      </c>
      <c r="AM22" s="28">
        <f t="shared" si="8"/>
        <v>2.5394724283693302</v>
      </c>
      <c r="AN22" s="402">
        <f t="shared" si="8"/>
        <v>2.5149656176487967</v>
      </c>
      <c r="AO22" s="384">
        <f t="shared" si="16"/>
        <v>-9.0167563889616664E-2</v>
      </c>
      <c r="AP22" s="385">
        <f t="shared" si="16"/>
        <v>-1.1838445901656829E-2</v>
      </c>
      <c r="AQ22" s="386">
        <f t="shared" si="16"/>
        <v>-2.8854661253637948E-2</v>
      </c>
    </row>
    <row r="23" spans="1:43" ht="20.100000000000001" customHeight="1">
      <c r="A23" s="8" t="s">
        <v>188</v>
      </c>
      <c r="B23" s="19">
        <v>1272.8400000000001</v>
      </c>
      <c r="C23" s="371">
        <v>3862.8399999999997</v>
      </c>
      <c r="D23" s="375">
        <v>5135.68</v>
      </c>
      <c r="E23" s="19">
        <v>1254.4000000000001</v>
      </c>
      <c r="F23" s="369">
        <v>3317.76</v>
      </c>
      <c r="G23" s="377">
        <v>4572.16</v>
      </c>
      <c r="H23" s="345">
        <f t="shared" si="0"/>
        <v>1.3034200593811655E-2</v>
      </c>
      <c r="I23" s="323">
        <f t="shared" si="1"/>
        <v>1.0716188995574359E-2</v>
      </c>
      <c r="J23" s="399">
        <f t="shared" si="2"/>
        <v>1.1210299729181051E-2</v>
      </c>
      <c r="K23" s="323">
        <f t="shared" si="3"/>
        <v>1.3682734644609951E-2</v>
      </c>
      <c r="L23" s="323">
        <f t="shared" si="4"/>
        <v>9.3849510165163377E-3</v>
      </c>
      <c r="M23" s="399">
        <f t="shared" si="5"/>
        <v>1.0269976370446916E-2</v>
      </c>
      <c r="N23" s="394">
        <f t="shared" si="6"/>
        <v>-1.448728826875338E-2</v>
      </c>
      <c r="O23" s="395">
        <f t="shared" si="6"/>
        <v>-0.14110861438734182</v>
      </c>
      <c r="P23" s="386">
        <f t="shared" si="6"/>
        <v>-0.10972646270795697</v>
      </c>
      <c r="R23" s="401">
        <v>364.38800000000003</v>
      </c>
      <c r="S23" s="369">
        <v>1093.7620000000002</v>
      </c>
      <c r="T23" s="374">
        <v>1458.15</v>
      </c>
      <c r="U23" s="19">
        <v>357.55900000000003</v>
      </c>
      <c r="V23" s="119">
        <v>955.13000000000011</v>
      </c>
      <c r="W23" s="375">
        <v>1312.6890000000001</v>
      </c>
      <c r="X23" s="345">
        <f t="shared" si="10"/>
        <v>1.4936147914379441E-2</v>
      </c>
      <c r="Y23" s="323">
        <f t="shared" si="11"/>
        <v>1.2217433822615116E-2</v>
      </c>
      <c r="Z23" s="399">
        <f t="shared" si="12"/>
        <v>1.2799650874084087E-2</v>
      </c>
      <c r="AA23" s="323">
        <f t="shared" si="13"/>
        <v>1.5673669397920937E-2</v>
      </c>
      <c r="AB23" s="323">
        <f t="shared" si="14"/>
        <v>1.1043359845313183E-2</v>
      </c>
      <c r="AC23" s="399">
        <f t="shared" si="15"/>
        <v>1.200976617081175E-2</v>
      </c>
      <c r="AE23" s="394">
        <f t="shared" si="7"/>
        <v>-1.8741012327519038E-2</v>
      </c>
      <c r="AF23" s="395">
        <f t="shared" si="7"/>
        <v>-0.12674786653769288</v>
      </c>
      <c r="AG23" s="386">
        <f t="shared" si="7"/>
        <v>-9.9757226622775433E-2</v>
      </c>
      <c r="AI23" s="27">
        <f t="shared" ref="AI23:AN33" si="17">(R23/B23)*10</f>
        <v>2.8627950095848655</v>
      </c>
      <c r="AJ23" s="28">
        <f t="shared" si="17"/>
        <v>2.8314970332708582</v>
      </c>
      <c r="AK23" s="402">
        <f t="shared" si="17"/>
        <v>2.8392540033646956</v>
      </c>
      <c r="AL23" s="28">
        <f t="shared" si="17"/>
        <v>2.8504384566326531</v>
      </c>
      <c r="AM23" s="28">
        <f t="shared" si="17"/>
        <v>2.8788399402006175</v>
      </c>
      <c r="AN23" s="402">
        <f t="shared" si="17"/>
        <v>2.8710478198488243</v>
      </c>
      <c r="AO23" s="384">
        <f t="shared" si="16"/>
        <v>-4.3162548875632983E-3</v>
      </c>
      <c r="AP23" s="385">
        <f t="shared" si="16"/>
        <v>1.6720097663344615E-2</v>
      </c>
      <c r="AQ23" s="386">
        <f t="shared" si="16"/>
        <v>1.1197947223619664E-2</v>
      </c>
    </row>
    <row r="24" spans="1:43" ht="20.100000000000001" customHeight="1">
      <c r="A24" s="8" t="s">
        <v>184</v>
      </c>
      <c r="B24" s="19">
        <v>1400.0900000000001</v>
      </c>
      <c r="C24" s="371">
        <v>1734.5700000000002</v>
      </c>
      <c r="D24" s="375">
        <v>3134.6600000000003</v>
      </c>
      <c r="E24" s="19">
        <v>1834.49</v>
      </c>
      <c r="F24" s="369">
        <v>2429.75</v>
      </c>
      <c r="G24" s="377">
        <v>4264.24</v>
      </c>
      <c r="H24" s="345">
        <f t="shared" si="0"/>
        <v>1.4337272484671884E-2</v>
      </c>
      <c r="I24" s="323">
        <f t="shared" si="1"/>
        <v>4.8119984120629953E-3</v>
      </c>
      <c r="J24" s="399">
        <f t="shared" si="2"/>
        <v>6.8424197280739204E-3</v>
      </c>
      <c r="K24" s="323">
        <f t="shared" si="3"/>
        <v>2.0010235872281974E-2</v>
      </c>
      <c r="L24" s="323">
        <f t="shared" si="4"/>
        <v>6.8730362450510488E-3</v>
      </c>
      <c r="M24" s="399">
        <f t="shared" si="5"/>
        <v>9.5783271009576565E-3</v>
      </c>
      <c r="N24" s="394">
        <f t="shared" si="6"/>
        <v>0.31026576862915944</v>
      </c>
      <c r="O24" s="395">
        <f t="shared" si="6"/>
        <v>0.40077944389675813</v>
      </c>
      <c r="P24" s="386">
        <f t="shared" si="6"/>
        <v>0.36035168088405101</v>
      </c>
      <c r="R24" s="401">
        <v>505.82299999999998</v>
      </c>
      <c r="S24" s="369">
        <v>622.52699999999982</v>
      </c>
      <c r="T24" s="374">
        <v>1128.3499999999999</v>
      </c>
      <c r="U24" s="19">
        <v>547.23599999999999</v>
      </c>
      <c r="V24" s="119">
        <v>712.69599999999991</v>
      </c>
      <c r="W24" s="375">
        <v>1259.9319999999998</v>
      </c>
      <c r="X24" s="345">
        <f t="shared" si="10"/>
        <v>2.0733523459870114E-2</v>
      </c>
      <c r="Y24" s="323">
        <f t="shared" si="11"/>
        <v>6.9536904969189984E-3</v>
      </c>
      <c r="Z24" s="399">
        <f t="shared" si="12"/>
        <v>9.9046641729402165E-3</v>
      </c>
      <c r="AA24" s="323">
        <f t="shared" si="13"/>
        <v>2.3988198162095378E-2</v>
      </c>
      <c r="AB24" s="323">
        <f t="shared" si="14"/>
        <v>8.2403006798187923E-3</v>
      </c>
      <c r="AC24" s="399">
        <f t="shared" si="15"/>
        <v>1.1527093402262977E-2</v>
      </c>
      <c r="AE24" s="394">
        <f t="shared" si="7"/>
        <v>8.1872512716899021E-2</v>
      </c>
      <c r="AF24" s="395">
        <f t="shared" si="7"/>
        <v>0.14484351682738278</v>
      </c>
      <c r="AG24" s="386">
        <f t="shared" si="7"/>
        <v>0.11661452563477635</v>
      </c>
      <c r="AI24" s="27">
        <f t="shared" si="17"/>
        <v>3.6127891778385668</v>
      </c>
      <c r="AJ24" s="28">
        <f t="shared" si="17"/>
        <v>3.5889413514588613</v>
      </c>
      <c r="AK24" s="402">
        <f t="shared" si="17"/>
        <v>3.5995929383090983</v>
      </c>
      <c r="AL24" s="28">
        <f t="shared" si="17"/>
        <v>2.9830416082944033</v>
      </c>
      <c r="AM24" s="28">
        <f t="shared" si="17"/>
        <v>2.9332071200740812</v>
      </c>
      <c r="AN24" s="402">
        <f t="shared" si="17"/>
        <v>2.9546460799579761</v>
      </c>
      <c r="AO24" s="384">
        <f t="shared" si="16"/>
        <v>-0.174310633293284</v>
      </c>
      <c r="AP24" s="385">
        <f t="shared" si="16"/>
        <v>-0.18270965367495681</v>
      </c>
      <c r="AQ24" s="386">
        <f t="shared" si="16"/>
        <v>-0.17917216457649923</v>
      </c>
    </row>
    <row r="25" spans="1:43" ht="20.100000000000001" customHeight="1">
      <c r="A25" s="8" t="s">
        <v>182</v>
      </c>
      <c r="B25" s="19">
        <v>440.49000000000007</v>
      </c>
      <c r="C25" s="371">
        <v>2713.7200000000003</v>
      </c>
      <c r="D25" s="375">
        <v>3154.2100000000005</v>
      </c>
      <c r="E25" s="19">
        <v>368.24000000000007</v>
      </c>
      <c r="F25" s="369">
        <v>2938.54</v>
      </c>
      <c r="G25" s="377">
        <v>3306.78</v>
      </c>
      <c r="H25" s="345">
        <f t="shared" si="0"/>
        <v>4.5107279937526296E-3</v>
      </c>
      <c r="I25" s="323">
        <f t="shared" si="1"/>
        <v>7.5283305549984098E-3</v>
      </c>
      <c r="J25" s="399">
        <f t="shared" si="2"/>
        <v>6.8850939912105434E-3</v>
      </c>
      <c r="K25" s="323">
        <f t="shared" si="3"/>
        <v>4.0166854317053319E-3</v>
      </c>
      <c r="L25" s="323">
        <f t="shared" si="4"/>
        <v>8.3122510248100877E-3</v>
      </c>
      <c r="M25" s="399">
        <f t="shared" si="5"/>
        <v>7.4276824219332779E-3</v>
      </c>
      <c r="N25" s="394">
        <f t="shared" si="6"/>
        <v>-0.16402188471928986</v>
      </c>
      <c r="O25" s="395">
        <f t="shared" si="6"/>
        <v>8.2845687838096663E-2</v>
      </c>
      <c r="P25" s="386">
        <f t="shared" si="6"/>
        <v>4.8370273380656227E-2</v>
      </c>
      <c r="R25" s="401">
        <v>144.28900000000002</v>
      </c>
      <c r="S25" s="369">
        <v>733.17899999999997</v>
      </c>
      <c r="T25" s="374">
        <v>877.46799999999996</v>
      </c>
      <c r="U25" s="19">
        <v>124.84399999999999</v>
      </c>
      <c r="V25" s="119">
        <v>782.55299999999988</v>
      </c>
      <c r="W25" s="375">
        <v>907.39699999999993</v>
      </c>
      <c r="X25" s="345">
        <f t="shared" si="10"/>
        <v>5.9143600953321602E-3</v>
      </c>
      <c r="Y25" s="323">
        <f t="shared" si="11"/>
        <v>8.1896846961506502E-3</v>
      </c>
      <c r="Z25" s="399">
        <f t="shared" si="12"/>
        <v>7.7024202264381674E-3</v>
      </c>
      <c r="AA25" s="323">
        <f t="shared" si="13"/>
        <v>5.4725614019337822E-3</v>
      </c>
      <c r="AB25" s="323">
        <f t="shared" si="14"/>
        <v>9.0479980495109212E-3</v>
      </c>
      <c r="AC25" s="399">
        <f t="shared" si="15"/>
        <v>8.301757532893219E-3</v>
      </c>
      <c r="AE25" s="394">
        <f t="shared" si="7"/>
        <v>-0.13476425784363341</v>
      </c>
      <c r="AF25" s="395">
        <f t="shared" si="7"/>
        <v>6.7342354322750528E-2</v>
      </c>
      <c r="AG25" s="386">
        <f t="shared" si="7"/>
        <v>3.4108366344983494E-2</v>
      </c>
      <c r="AI25" s="27">
        <f t="shared" si="17"/>
        <v>3.2756475742922655</v>
      </c>
      <c r="AJ25" s="28">
        <f t="shared" si="17"/>
        <v>2.7017488908214551</v>
      </c>
      <c r="AK25" s="402">
        <f t="shared" si="17"/>
        <v>2.7818946741022312</v>
      </c>
      <c r="AL25" s="28">
        <f t="shared" si="17"/>
        <v>3.3902889419943505</v>
      </c>
      <c r="AM25" s="28">
        <f t="shared" si="17"/>
        <v>2.6630673735936887</v>
      </c>
      <c r="AN25" s="402">
        <f t="shared" si="17"/>
        <v>2.7440501031214652</v>
      </c>
      <c r="AO25" s="384">
        <f t="shared" si="16"/>
        <v>3.499807751047649E-2</v>
      </c>
      <c r="AP25" s="385">
        <f t="shared" si="16"/>
        <v>-1.4317214067960776E-2</v>
      </c>
      <c r="AQ25" s="386">
        <f t="shared" si="16"/>
        <v>-1.3603883473043109E-2</v>
      </c>
    </row>
    <row r="26" spans="1:43" ht="20.100000000000001" customHeight="1">
      <c r="A26" s="8" t="s">
        <v>180</v>
      </c>
      <c r="B26" s="19">
        <v>131.75</v>
      </c>
      <c r="C26" s="371">
        <v>372.9</v>
      </c>
      <c r="D26" s="375">
        <v>504.65</v>
      </c>
      <c r="E26" s="19">
        <v>132.91999999999999</v>
      </c>
      <c r="F26" s="369">
        <v>363.72</v>
      </c>
      <c r="G26" s="377">
        <v>496.64</v>
      </c>
      <c r="H26" s="345">
        <f t="shared" si="0"/>
        <v>1.349153018631317E-3</v>
      </c>
      <c r="I26" s="323">
        <f t="shared" si="1"/>
        <v>1.0344893592407862E-3</v>
      </c>
      <c r="J26" s="399">
        <f t="shared" si="2"/>
        <v>1.1015635238821766E-3</v>
      </c>
      <c r="K26" s="323">
        <f t="shared" si="3"/>
        <v>1.4498637507665451E-3</v>
      </c>
      <c r="L26" s="323">
        <f t="shared" si="4"/>
        <v>1.0288551262681214E-3</v>
      </c>
      <c r="M26" s="399">
        <f t="shared" si="5"/>
        <v>1.1155517446062159E-3</v>
      </c>
      <c r="N26" s="394">
        <f t="shared" si="6"/>
        <v>8.8804554079695442E-3</v>
      </c>
      <c r="O26" s="395">
        <f t="shared" si="6"/>
        <v>-2.4617860016089971E-2</v>
      </c>
      <c r="P26" s="386">
        <f t="shared" si="6"/>
        <v>-1.5872386802734551E-2</v>
      </c>
      <c r="R26" s="401">
        <v>199.02800000000002</v>
      </c>
      <c r="S26" s="369">
        <v>699.07900000000006</v>
      </c>
      <c r="T26" s="374">
        <v>898.10700000000008</v>
      </c>
      <c r="U26" s="19">
        <v>208.98100000000002</v>
      </c>
      <c r="V26" s="119">
        <v>694.12499999999989</v>
      </c>
      <c r="W26" s="375">
        <v>903.10599999999988</v>
      </c>
      <c r="X26" s="345">
        <f t="shared" si="10"/>
        <v>8.1580942487214491E-3</v>
      </c>
      <c r="Y26" s="323">
        <f t="shared" si="11"/>
        <v>7.8087841955379253E-3</v>
      </c>
      <c r="Z26" s="399">
        <f t="shared" si="12"/>
        <v>7.8835895124445624E-3</v>
      </c>
      <c r="AA26" s="323">
        <f t="shared" si="13"/>
        <v>9.1607234175252635E-3</v>
      </c>
      <c r="AB26" s="323">
        <f t="shared" si="14"/>
        <v>8.025579923809336E-3</v>
      </c>
      <c r="AC26" s="399">
        <f t="shared" si="15"/>
        <v>8.262499257217143E-3</v>
      </c>
      <c r="AE26" s="394">
        <f t="shared" si="7"/>
        <v>5.0008039069879627E-2</v>
      </c>
      <c r="AF26" s="395">
        <f t="shared" si="7"/>
        <v>-7.0864666225135898E-3</v>
      </c>
      <c r="AG26" s="386">
        <f t="shared" si="7"/>
        <v>5.5661519173102938E-3</v>
      </c>
      <c r="AI26" s="27">
        <f t="shared" si="17"/>
        <v>15.106489563567365</v>
      </c>
      <c r="AJ26" s="28">
        <f t="shared" si="17"/>
        <v>18.747090372754091</v>
      </c>
      <c r="AK26" s="402">
        <f t="shared" si="17"/>
        <v>17.796631328643617</v>
      </c>
      <c r="AL26" s="28">
        <f t="shared" si="17"/>
        <v>15.722314173939216</v>
      </c>
      <c r="AM26" s="28">
        <f t="shared" si="17"/>
        <v>19.084048168921143</v>
      </c>
      <c r="AN26" s="402">
        <f t="shared" si="17"/>
        <v>18.184318621134018</v>
      </c>
      <c r="AO26" s="384">
        <f t="shared" si="16"/>
        <v>4.0765566863200819E-2</v>
      </c>
      <c r="AP26" s="385">
        <f t="shared" si="16"/>
        <v>1.7973871649798346E-2</v>
      </c>
      <c r="AQ26" s="386">
        <f t="shared" si="16"/>
        <v>2.1784307677735617E-2</v>
      </c>
    </row>
    <row r="27" spans="1:43" ht="20.100000000000001" customHeight="1">
      <c r="A27" s="8" t="s">
        <v>216</v>
      </c>
      <c r="B27" s="19">
        <v>631.23</v>
      </c>
      <c r="C27" s="371">
        <v>1609.21</v>
      </c>
      <c r="D27" s="375">
        <v>2240.44</v>
      </c>
      <c r="E27" s="19">
        <v>1228.8200000000002</v>
      </c>
      <c r="F27" s="369">
        <v>2419.85</v>
      </c>
      <c r="G27" s="377">
        <v>3648.67</v>
      </c>
      <c r="H27" s="345">
        <f t="shared" si="0"/>
        <v>6.463953396209839E-3</v>
      </c>
      <c r="I27" s="323">
        <f t="shared" si="1"/>
        <v>4.4642280015657438E-3</v>
      </c>
      <c r="J27" s="399">
        <f t="shared" si="2"/>
        <v>4.8904923837245293E-3</v>
      </c>
      <c r="K27" s="323">
        <f t="shared" si="3"/>
        <v>1.3403713317912628E-2</v>
      </c>
      <c r="L27" s="323">
        <f t="shared" si="4"/>
        <v>6.8450321051905672E-3</v>
      </c>
      <c r="M27" s="399">
        <f t="shared" si="5"/>
        <v>8.1956350354227651E-3</v>
      </c>
      <c r="N27" s="394">
        <f t="shared" si="6"/>
        <v>0.94670722240704674</v>
      </c>
      <c r="O27" s="395">
        <f t="shared" si="6"/>
        <v>0.50375028740810701</v>
      </c>
      <c r="P27" s="386">
        <f t="shared" si="6"/>
        <v>0.6285506418382103</v>
      </c>
      <c r="R27" s="401">
        <v>157.69299999999998</v>
      </c>
      <c r="S27" s="369">
        <v>377.76299999999998</v>
      </c>
      <c r="T27" s="374">
        <v>535.4559999999999</v>
      </c>
      <c r="U27" s="19">
        <v>307.10000000000002</v>
      </c>
      <c r="V27" s="119">
        <v>542.60300000000007</v>
      </c>
      <c r="W27" s="375">
        <v>849.70300000000009</v>
      </c>
      <c r="X27" s="345">
        <f t="shared" si="10"/>
        <v>6.463785780712418E-3</v>
      </c>
      <c r="Y27" s="323">
        <f t="shared" si="11"/>
        <v>4.2196514901162718E-3</v>
      </c>
      <c r="Z27" s="399">
        <f t="shared" si="12"/>
        <v>4.7002365040863881E-3</v>
      </c>
      <c r="AA27" s="323">
        <f t="shared" si="13"/>
        <v>1.3461789165149025E-2</v>
      </c>
      <c r="AB27" s="323">
        <f t="shared" si="14"/>
        <v>6.2736592737600849E-3</v>
      </c>
      <c r="AC27" s="399">
        <f t="shared" si="15"/>
        <v>7.7739162472125964E-3</v>
      </c>
      <c r="AE27" s="394">
        <f t="shared" si="7"/>
        <v>0.94745486483230112</v>
      </c>
      <c r="AF27" s="395">
        <f t="shared" si="7"/>
        <v>0.43635824577843807</v>
      </c>
      <c r="AG27" s="386">
        <f t="shared" si="7"/>
        <v>0.58687735313452505</v>
      </c>
      <c r="AI27" s="27">
        <f t="shared" si="17"/>
        <v>2.4981860811431646</v>
      </c>
      <c r="AJ27" s="28">
        <f t="shared" si="17"/>
        <v>2.3475059190534484</v>
      </c>
      <c r="AK27" s="402">
        <f t="shared" si="17"/>
        <v>2.3899591151738049</v>
      </c>
      <c r="AL27" s="28">
        <f t="shared" si="17"/>
        <v>2.499145521720024</v>
      </c>
      <c r="AM27" s="28">
        <f t="shared" si="17"/>
        <v>2.2423001425708207</v>
      </c>
      <c r="AN27" s="402">
        <f t="shared" si="17"/>
        <v>2.3288020018253226</v>
      </c>
      <c r="AO27" s="384">
        <f t="shared" si="16"/>
        <v>3.840548885054766E-4</v>
      </c>
      <c r="AP27" s="385">
        <f t="shared" si="16"/>
        <v>-4.4815979218083668E-2</v>
      </c>
      <c r="AQ27" s="386">
        <f t="shared" si="16"/>
        <v>-2.5589188099577494E-2</v>
      </c>
    </row>
    <row r="28" spans="1:43" ht="20.100000000000001" customHeight="1">
      <c r="A28" s="8" t="s">
        <v>220</v>
      </c>
      <c r="B28" s="19">
        <v>23.99</v>
      </c>
      <c r="C28" s="371">
        <v>3836.9500000000003</v>
      </c>
      <c r="D28" s="375">
        <v>3860.94</v>
      </c>
      <c r="E28" s="19">
        <v>100.14000000000001</v>
      </c>
      <c r="F28" s="369">
        <v>3021.3700000000003</v>
      </c>
      <c r="G28" s="377">
        <v>3121.51</v>
      </c>
      <c r="H28" s="345">
        <f t="shared" si="0"/>
        <v>2.4566361227298136E-4</v>
      </c>
      <c r="I28" s="323">
        <f t="shared" si="1"/>
        <v>1.0644365639417902E-2</v>
      </c>
      <c r="J28" s="399">
        <f t="shared" si="2"/>
        <v>8.4277631465325496E-3</v>
      </c>
      <c r="K28" s="323">
        <f t="shared" si="3"/>
        <v>1.0923063196039864E-3</v>
      </c>
      <c r="L28" s="323">
        <f t="shared" si="4"/>
        <v>8.5465523283094515E-3</v>
      </c>
      <c r="M28" s="399">
        <f t="shared" si="5"/>
        <v>7.0115293297071312E-3</v>
      </c>
      <c r="N28" s="394">
        <f t="shared" si="6"/>
        <v>3.1742392663609849</v>
      </c>
      <c r="O28" s="395">
        <f t="shared" si="6"/>
        <v>-0.21255945477527721</v>
      </c>
      <c r="P28" s="386">
        <f t="shared" si="6"/>
        <v>-0.19151553766699297</v>
      </c>
      <c r="R28" s="401">
        <v>15.386000000000001</v>
      </c>
      <c r="S28" s="369">
        <v>909.35899999999992</v>
      </c>
      <c r="T28" s="374">
        <v>924.74499999999989</v>
      </c>
      <c r="U28" s="19">
        <v>30.520000000000003</v>
      </c>
      <c r="V28" s="119">
        <v>708.351</v>
      </c>
      <c r="W28" s="375">
        <v>738.87099999999998</v>
      </c>
      <c r="X28" s="345">
        <f t="shared" si="10"/>
        <v>6.3066723330801799E-4</v>
      </c>
      <c r="Y28" s="323">
        <f t="shared" si="11"/>
        <v>1.0157633382307537E-2</v>
      </c>
      <c r="Z28" s="399">
        <f t="shared" si="12"/>
        <v>8.1174180623083264E-3</v>
      </c>
      <c r="AA28" s="323">
        <f t="shared" si="13"/>
        <v>1.337850228981922E-3</v>
      </c>
      <c r="AB28" s="323">
        <f t="shared" si="14"/>
        <v>8.1900631220749413E-3</v>
      </c>
      <c r="AC28" s="399">
        <f t="shared" si="15"/>
        <v>6.7599164313815741E-3</v>
      </c>
      <c r="AE28" s="394">
        <f t="shared" si="7"/>
        <v>0.98362147406733402</v>
      </c>
      <c r="AF28" s="395">
        <f t="shared" si="7"/>
        <v>-0.2210436142381611</v>
      </c>
      <c r="AG28" s="386">
        <f t="shared" si="7"/>
        <v>-0.20100027575169363</v>
      </c>
      <c r="AI28" s="27">
        <f t="shared" si="17"/>
        <v>6.413505627344728</v>
      </c>
      <c r="AJ28" s="28">
        <f t="shared" si="17"/>
        <v>2.3700048215379397</v>
      </c>
      <c r="AK28" s="402">
        <f t="shared" si="17"/>
        <v>2.395129165436396</v>
      </c>
      <c r="AL28" s="28">
        <f t="shared" si="17"/>
        <v>3.0477331735570203</v>
      </c>
      <c r="AM28" s="28">
        <f t="shared" si="17"/>
        <v>2.3444695618212927</v>
      </c>
      <c r="AN28" s="402">
        <f t="shared" si="17"/>
        <v>2.3670306998856319</v>
      </c>
      <c r="AO28" s="384">
        <f t="shared" si="16"/>
        <v>-0.52479449607673923</v>
      </c>
      <c r="AP28" s="385">
        <f t="shared" si="16"/>
        <v>-1.0774349269077284E-2</v>
      </c>
      <c r="AQ28" s="386">
        <f t="shared" si="16"/>
        <v>-1.1731503234250224E-2</v>
      </c>
    </row>
    <row r="29" spans="1:43" ht="20.100000000000001" customHeight="1">
      <c r="A29" s="8" t="s">
        <v>205</v>
      </c>
      <c r="B29" s="19">
        <v>147.32</v>
      </c>
      <c r="C29" s="371">
        <v>2035.95</v>
      </c>
      <c r="D29" s="375">
        <v>2183.27</v>
      </c>
      <c r="E29" s="19">
        <v>153.4</v>
      </c>
      <c r="F29" s="369">
        <v>2623.4300000000003</v>
      </c>
      <c r="G29" s="377">
        <v>2776.8300000000004</v>
      </c>
      <c r="H29" s="345">
        <f t="shared" si="0"/>
        <v>1.5085937207192836E-3</v>
      </c>
      <c r="I29" s="323">
        <f t="shared" si="1"/>
        <v>5.6480788708669323E-3</v>
      </c>
      <c r="J29" s="399">
        <f t="shared" si="2"/>
        <v>4.7657001779178431E-3</v>
      </c>
      <c r="K29" s="323">
        <f t="shared" si="3"/>
        <v>1.6732553368009936E-3</v>
      </c>
      <c r="L29" s="323">
        <f t="shared" si="4"/>
        <v>7.4208990539579283E-3</v>
      </c>
      <c r="M29" s="399">
        <f t="shared" si="5"/>
        <v>6.2373098239668157E-3</v>
      </c>
      <c r="N29" s="394">
        <f t="shared" si="6"/>
        <v>4.1270703231061724E-2</v>
      </c>
      <c r="O29" s="395">
        <f t="shared" si="6"/>
        <v>0.288553255237113</v>
      </c>
      <c r="P29" s="386">
        <f t="shared" si="6"/>
        <v>0.27186742821547516</v>
      </c>
      <c r="R29" s="401">
        <v>34.844999999999999</v>
      </c>
      <c r="S29" s="369">
        <v>462.04700000000003</v>
      </c>
      <c r="T29" s="374">
        <v>496.89200000000005</v>
      </c>
      <c r="U29" s="19">
        <v>32.721999999999994</v>
      </c>
      <c r="V29" s="119">
        <v>640.03</v>
      </c>
      <c r="W29" s="375">
        <v>672.75199999999995</v>
      </c>
      <c r="X29" s="345">
        <f t="shared" si="10"/>
        <v>1.4282854377107685E-3</v>
      </c>
      <c r="Y29" s="323">
        <f t="shared" si="11"/>
        <v>5.1611124224811671E-3</v>
      </c>
      <c r="Z29" s="399">
        <f t="shared" si="12"/>
        <v>4.3617214430102464E-3</v>
      </c>
      <c r="AA29" s="323">
        <f t="shared" si="13"/>
        <v>1.4343753339694115E-3</v>
      </c>
      <c r="AB29" s="323">
        <f t="shared" si="14"/>
        <v>7.4001252204367951E-3</v>
      </c>
      <c r="AC29" s="399">
        <f t="shared" si="15"/>
        <v>6.1549949843001236E-3</v>
      </c>
      <c r="AE29" s="394">
        <f t="shared" si="7"/>
        <v>-6.0926962261443673E-2</v>
      </c>
      <c r="AF29" s="395">
        <f t="shared" si="7"/>
        <v>0.3852054011821307</v>
      </c>
      <c r="AG29" s="386">
        <f t="shared" si="7"/>
        <v>0.35391996651183733</v>
      </c>
      <c r="AI29" s="27">
        <f t="shared" si="17"/>
        <v>2.3652592994841162</v>
      </c>
      <c r="AJ29" s="28">
        <f t="shared" si="17"/>
        <v>2.2694417839337904</v>
      </c>
      <c r="AK29" s="402">
        <f t="shared" si="17"/>
        <v>2.2759072400573457</v>
      </c>
      <c r="AL29" s="28">
        <f t="shared" si="17"/>
        <v>2.1331160365058666</v>
      </c>
      <c r="AM29" s="28">
        <f t="shared" si="17"/>
        <v>2.4396686780283825</v>
      </c>
      <c r="AN29" s="402">
        <f t="shared" si="17"/>
        <v>2.4227338367851106</v>
      </c>
      <c r="AO29" s="384">
        <f t="shared" si="16"/>
        <v>-9.8147067016661593E-2</v>
      </c>
      <c r="AP29" s="385">
        <f t="shared" si="16"/>
        <v>7.500826648195634E-2</v>
      </c>
      <c r="AQ29" s="386">
        <f t="shared" si="16"/>
        <v>6.4513436287528717E-2</v>
      </c>
    </row>
    <row r="30" spans="1:43" ht="20.100000000000001" customHeight="1">
      <c r="A30" s="8" t="s">
        <v>178</v>
      </c>
      <c r="B30" s="19">
        <v>624.84</v>
      </c>
      <c r="C30" s="371">
        <v>3998.62</v>
      </c>
      <c r="D30" s="375">
        <v>4623.46</v>
      </c>
      <c r="E30" s="19">
        <v>347.14</v>
      </c>
      <c r="F30" s="369">
        <v>2413.75</v>
      </c>
      <c r="G30" s="377">
        <v>2760.89</v>
      </c>
      <c r="H30" s="345">
        <f t="shared" si="0"/>
        <v>6.398518194774893E-3</v>
      </c>
      <c r="I30" s="323">
        <f t="shared" si="1"/>
        <v>1.1092866295648681E-2</v>
      </c>
      <c r="J30" s="399">
        <f t="shared" si="2"/>
        <v>1.0092212206733951E-2</v>
      </c>
      <c r="K30" s="323">
        <f t="shared" si="3"/>
        <v>3.7865310144530435E-3</v>
      </c>
      <c r="L30" s="323">
        <f t="shared" si="4"/>
        <v>6.8277770291149172E-3</v>
      </c>
      <c r="M30" s="399">
        <f t="shared" si="5"/>
        <v>6.2015054288133368E-3</v>
      </c>
      <c r="N30" s="394">
        <f t="shared" si="6"/>
        <v>-0.44443377504641191</v>
      </c>
      <c r="O30" s="395">
        <f t="shared" si="6"/>
        <v>-0.39635424221356369</v>
      </c>
      <c r="P30" s="386">
        <f t="shared" si="6"/>
        <v>-0.40285197665817379</v>
      </c>
      <c r="R30" s="401">
        <v>160.751</v>
      </c>
      <c r="S30" s="369">
        <v>1153.6000000000001</v>
      </c>
      <c r="T30" s="374">
        <v>1314.3510000000001</v>
      </c>
      <c r="U30" s="19">
        <v>92.73</v>
      </c>
      <c r="V30" s="119">
        <v>578.11199999999997</v>
      </c>
      <c r="W30" s="375">
        <v>670.84199999999998</v>
      </c>
      <c r="X30" s="345">
        <f t="shared" si="10"/>
        <v>6.5891322254970231E-3</v>
      </c>
      <c r="Y30" s="323">
        <f t="shared" si="11"/>
        <v>1.2885830425420519E-2</v>
      </c>
      <c r="Z30" s="399">
        <f t="shared" si="12"/>
        <v>1.15373822487421E-2</v>
      </c>
      <c r="AA30" s="323">
        <f t="shared" si="13"/>
        <v>4.0648378680699085E-3</v>
      </c>
      <c r="AB30" s="323">
        <f t="shared" si="14"/>
        <v>6.6842197888179562E-3</v>
      </c>
      <c r="AC30" s="399">
        <f t="shared" si="15"/>
        <v>6.137520431389076E-3</v>
      </c>
      <c r="AE30" s="394">
        <f t="shared" si="7"/>
        <v>-0.42314511262760418</v>
      </c>
      <c r="AF30" s="395">
        <f t="shared" si="7"/>
        <v>-0.49886269070735101</v>
      </c>
      <c r="AG30" s="386">
        <f t="shared" si="7"/>
        <v>-0.48960209259170501</v>
      </c>
      <c r="AI30" s="27">
        <f t="shared" si="17"/>
        <v>2.5726746046988032</v>
      </c>
      <c r="AJ30" s="28">
        <f t="shared" si="17"/>
        <v>2.8849953233865691</v>
      </c>
      <c r="AK30" s="402">
        <f t="shared" si="17"/>
        <v>2.8427865710961058</v>
      </c>
      <c r="AL30" s="28">
        <f t="shared" si="17"/>
        <v>2.6712565535518813</v>
      </c>
      <c r="AM30" s="28">
        <f t="shared" si="17"/>
        <v>2.3950781978249611</v>
      </c>
      <c r="AN30" s="402">
        <f t="shared" si="17"/>
        <v>2.429803432950969</v>
      </c>
      <c r="AO30" s="384">
        <f t="shared" si="16"/>
        <v>3.8318856443417044E-2</v>
      </c>
      <c r="AP30" s="385">
        <f t="shared" si="16"/>
        <v>-0.16981557009476042</v>
      </c>
      <c r="AQ30" s="386">
        <f t="shared" si="16"/>
        <v>-0.14527405692151593</v>
      </c>
    </row>
    <row r="31" spans="1:43" ht="20.100000000000001" customHeight="1">
      <c r="A31" s="8" t="s">
        <v>179</v>
      </c>
      <c r="B31" s="19">
        <v>580.41</v>
      </c>
      <c r="C31" s="371">
        <v>2298.4100000000003</v>
      </c>
      <c r="D31" s="375">
        <v>2878.82</v>
      </c>
      <c r="E31" s="19">
        <v>388.07000000000005</v>
      </c>
      <c r="F31" s="369">
        <v>2409.73</v>
      </c>
      <c r="G31" s="377">
        <v>2797.8</v>
      </c>
      <c r="H31" s="345">
        <f t="shared" si="0"/>
        <v>5.9435438599150106E-3</v>
      </c>
      <c r="I31" s="323">
        <f t="shared" si="1"/>
        <v>6.3761884906747548E-3</v>
      </c>
      <c r="J31" s="399">
        <f t="shared" si="2"/>
        <v>6.283965330075276E-3</v>
      </c>
      <c r="K31" s="323">
        <f t="shared" si="3"/>
        <v>4.2329869527533348E-3</v>
      </c>
      <c r="L31" s="323">
        <f t="shared" si="4"/>
        <v>6.816405651110964E-3</v>
      </c>
      <c r="M31" s="399">
        <f t="shared" si="5"/>
        <v>6.2844125947552985E-3</v>
      </c>
      <c r="N31" s="394">
        <f t="shared" si="6"/>
        <v>-0.3313864337278819</v>
      </c>
      <c r="O31" s="395">
        <f t="shared" si="6"/>
        <v>4.8433482276878229E-2</v>
      </c>
      <c r="P31" s="386">
        <f t="shared" si="6"/>
        <v>-2.8143475451747581E-2</v>
      </c>
      <c r="R31" s="401">
        <v>99.534999999999997</v>
      </c>
      <c r="S31" s="369">
        <v>590.42599999999993</v>
      </c>
      <c r="T31" s="374">
        <v>689.9609999999999</v>
      </c>
      <c r="U31" s="19">
        <v>101.679</v>
      </c>
      <c r="V31" s="119">
        <v>556.43799999999999</v>
      </c>
      <c r="W31" s="375">
        <v>658.11699999999996</v>
      </c>
      <c r="X31" s="345">
        <f t="shared" si="10"/>
        <v>4.0799079076636923E-3</v>
      </c>
      <c r="Y31" s="323">
        <f t="shared" si="11"/>
        <v>6.5951190315181466E-3</v>
      </c>
      <c r="Z31" s="399">
        <f t="shared" si="12"/>
        <v>6.0564824721283331E-3</v>
      </c>
      <c r="AA31" s="323">
        <f t="shared" si="13"/>
        <v>4.4571190508732907E-3</v>
      </c>
      <c r="AB31" s="323">
        <f t="shared" si="14"/>
        <v>6.4336216699364237E-3</v>
      </c>
      <c r="AC31" s="399">
        <f t="shared" si="15"/>
        <v>6.0210996534869375E-3</v>
      </c>
      <c r="AE31" s="394">
        <f t="shared" si="7"/>
        <v>2.1540161752147541E-2</v>
      </c>
      <c r="AF31" s="395">
        <f t="shared" si="7"/>
        <v>-5.7565215623973105E-2</v>
      </c>
      <c r="AG31" s="386">
        <f t="shared" si="7"/>
        <v>-4.6153333304346102E-2</v>
      </c>
      <c r="AI31" s="27">
        <f t="shared" si="17"/>
        <v>1.7149084268017436</v>
      </c>
      <c r="AJ31" s="28">
        <f t="shared" si="17"/>
        <v>2.5688454192245933</v>
      </c>
      <c r="AK31" s="402">
        <f t="shared" si="17"/>
        <v>2.3966798896770198</v>
      </c>
      <c r="AL31" s="28">
        <f t="shared" si="17"/>
        <v>2.6201200814286079</v>
      </c>
      <c r="AM31" s="28">
        <f t="shared" si="17"/>
        <v>2.3091300685139</v>
      </c>
      <c r="AN31" s="402">
        <f t="shared" si="17"/>
        <v>2.3522660661948671</v>
      </c>
      <c r="AO31" s="384">
        <f t="shared" si="16"/>
        <v>0.52784839148237128</v>
      </c>
      <c r="AP31" s="385">
        <f t="shared" si="16"/>
        <v>-0.10110197708552211</v>
      </c>
      <c r="AQ31" s="386">
        <f t="shared" si="16"/>
        <v>-1.8531395733511161E-2</v>
      </c>
    </row>
    <row r="32" spans="1:43" ht="20.100000000000001" customHeight="1" thickBot="1">
      <c r="A32" s="8" t="s">
        <v>17</v>
      </c>
      <c r="B32" s="19">
        <f>B33-SUM(B7:B31)</f>
        <v>7204.9999999999709</v>
      </c>
      <c r="C32" s="371">
        <f t="shared" ref="C32:G32" si="18">C33-SUM(C7:C31)</f>
        <v>28904.019999999902</v>
      </c>
      <c r="D32" s="376">
        <f t="shared" si="18"/>
        <v>36109.020000000019</v>
      </c>
      <c r="E32" s="21">
        <f t="shared" si="18"/>
        <v>5858.2899999999936</v>
      </c>
      <c r="F32" s="119">
        <f t="shared" si="18"/>
        <v>24191.669999999984</v>
      </c>
      <c r="G32" s="375">
        <f t="shared" si="18"/>
        <v>30049.960000000021</v>
      </c>
      <c r="H32" s="345">
        <f t="shared" si="0"/>
        <v>7.3781005686820486E-2</v>
      </c>
      <c r="I32" s="323">
        <f t="shared" si="1"/>
        <v>8.0184771062705204E-2</v>
      </c>
      <c r="J32" s="400">
        <f t="shared" si="2"/>
        <v>7.8819735093890841E-2</v>
      </c>
      <c r="K32" s="323">
        <f t="shared" si="3"/>
        <v>6.3901010476061809E-2</v>
      </c>
      <c r="L32" s="323">
        <f t="shared" si="4"/>
        <v>6.8431001024102892E-2</v>
      </c>
      <c r="M32" s="399">
        <f t="shared" si="5"/>
        <v>6.7498158229999661E-2</v>
      </c>
      <c r="N32" s="396">
        <f t="shared" si="6"/>
        <v>-0.18691325468424466</v>
      </c>
      <c r="O32" s="397">
        <f t="shared" si="6"/>
        <v>-0.16303441528202425</v>
      </c>
      <c r="P32" s="388">
        <f t="shared" si="6"/>
        <v>-0.16779907070310948</v>
      </c>
      <c r="R32" s="19">
        <f t="shared" ref="R32:W32" si="19">R33-SUM(R7:R31)</f>
        <v>1692.202000000012</v>
      </c>
      <c r="S32" s="119">
        <f t="shared" si="19"/>
        <v>7429.8199999998906</v>
      </c>
      <c r="T32" s="375">
        <f t="shared" si="19"/>
        <v>9122.0220000000554</v>
      </c>
      <c r="U32" s="119">
        <f t="shared" si="19"/>
        <v>1433.2719999999899</v>
      </c>
      <c r="V32" s="123">
        <f t="shared" si="19"/>
        <v>6760.5770000000193</v>
      </c>
      <c r="W32" s="376">
        <f t="shared" si="19"/>
        <v>8193.8489999999438</v>
      </c>
      <c r="X32" s="345">
        <f t="shared" si="10"/>
        <v>6.9362820326160285E-2</v>
      </c>
      <c r="Y32" s="323">
        <f t="shared" si="11"/>
        <v>8.2991852124996934E-2</v>
      </c>
      <c r="Z32" s="399">
        <f t="shared" si="12"/>
        <v>8.007317276392345E-2</v>
      </c>
      <c r="AA32" s="323">
        <f t="shared" si="13"/>
        <v>6.2827761251420824E-2</v>
      </c>
      <c r="AB32" s="323">
        <f t="shared" si="14"/>
        <v>7.8166830246090141E-2</v>
      </c>
      <c r="AC32" s="399">
        <f t="shared" si="15"/>
        <v>7.4965365390384925E-2</v>
      </c>
      <c r="AE32" s="396">
        <f t="shared" si="7"/>
        <v>-0.15301364730689379</v>
      </c>
      <c r="AF32" s="397">
        <f t="shared" si="7"/>
        <v>-9.0075264272873518E-2</v>
      </c>
      <c r="AG32" s="388">
        <f t="shared" si="7"/>
        <v>-0.1017507960406263</v>
      </c>
      <c r="AI32" s="27">
        <f t="shared" si="17"/>
        <v>2.3486495489243842</v>
      </c>
      <c r="AJ32" s="28">
        <f t="shared" si="17"/>
        <v>2.5705144128740276</v>
      </c>
      <c r="AK32" s="402">
        <f t="shared" si="17"/>
        <v>2.5262446890001589</v>
      </c>
      <c r="AL32" s="28">
        <f t="shared" si="17"/>
        <v>2.4465705862973524</v>
      </c>
      <c r="AM32" s="28">
        <f t="shared" si="17"/>
        <v>2.7945887985409952</v>
      </c>
      <c r="AN32" s="402">
        <f t="shared" si="17"/>
        <v>2.726742065546822</v>
      </c>
      <c r="AO32" s="387">
        <f t="shared" si="16"/>
        <v>4.169248554677444E-2</v>
      </c>
      <c r="AP32" s="385">
        <f t="shared" si="16"/>
        <v>8.7171028703330877E-2</v>
      </c>
      <c r="AQ32" s="386">
        <f t="shared" si="16"/>
        <v>7.9365778548560265E-2</v>
      </c>
    </row>
    <row r="33" spans="1:43" ht="25.5" customHeight="1" thickBot="1">
      <c r="A33" s="12" t="s">
        <v>18</v>
      </c>
      <c r="B33" s="17">
        <v>97653.859999999986</v>
      </c>
      <c r="C33" s="372">
        <v>360467.7</v>
      </c>
      <c r="D33" s="18">
        <v>458121.56</v>
      </c>
      <c r="E33" s="17">
        <v>91677.579999999987</v>
      </c>
      <c r="F33" s="373">
        <v>353519.15999999986</v>
      </c>
      <c r="G33" s="378">
        <v>445196.74000000005</v>
      </c>
      <c r="H33" s="334">
        <f>SUM(H7:H32)</f>
        <v>1</v>
      </c>
      <c r="I33" s="338">
        <f t="shared" ref="I33:M33" si="20">SUM(I7:I32)</f>
        <v>0.99999999999999989</v>
      </c>
      <c r="J33" s="335">
        <f t="shared" si="20"/>
        <v>0.99999999999999978</v>
      </c>
      <c r="K33" s="338">
        <f t="shared" si="20"/>
        <v>0.99999999999999956</v>
      </c>
      <c r="L33" s="338">
        <f t="shared" si="20"/>
        <v>1.0000000000000004</v>
      </c>
      <c r="M33" s="335">
        <f t="shared" si="20"/>
        <v>1.0000000000000002</v>
      </c>
      <c r="N33" s="389">
        <f t="shared" si="6"/>
        <v>-6.1198604950178107E-2</v>
      </c>
      <c r="O33" s="390">
        <f t="shared" si="6"/>
        <v>-1.9276456670043261E-2</v>
      </c>
      <c r="P33" s="391">
        <f t="shared" si="6"/>
        <v>-2.821264295005009E-2</v>
      </c>
      <c r="R33" s="17">
        <v>24396.384000000005</v>
      </c>
      <c r="S33" s="372">
        <v>89524.691999999937</v>
      </c>
      <c r="T33" s="18">
        <v>113921.07600000003</v>
      </c>
      <c r="U33" s="17">
        <v>22812.717999999993</v>
      </c>
      <c r="V33" s="373">
        <v>86489.077000000005</v>
      </c>
      <c r="W33" s="378">
        <v>109301.79499999994</v>
      </c>
      <c r="X33" s="334">
        <f t="shared" ref="X33:AC33" si="21">SUM(X7:X32)</f>
        <v>1.0000000000000004</v>
      </c>
      <c r="Y33" s="338">
        <f t="shared" si="21"/>
        <v>0.99999999999999944</v>
      </c>
      <c r="Z33" s="335">
        <f t="shared" si="21"/>
        <v>1.0000000000000004</v>
      </c>
      <c r="AA33" s="338">
        <f t="shared" si="21"/>
        <v>1</v>
      </c>
      <c r="AB33" s="338">
        <f t="shared" si="21"/>
        <v>1.0000000000000002</v>
      </c>
      <c r="AC33" s="335">
        <f t="shared" si="21"/>
        <v>1</v>
      </c>
      <c r="AE33" s="389">
        <f t="shared" si="7"/>
        <v>-6.4913964298971991E-2</v>
      </c>
      <c r="AF33" s="390">
        <f t="shared" si="7"/>
        <v>-3.3908131177931719E-2</v>
      </c>
      <c r="AG33" s="391">
        <f t="shared" si="7"/>
        <v>-4.0548080848534902E-2</v>
      </c>
      <c r="AI33" s="403">
        <f t="shared" si="17"/>
        <v>2.4982508627923168</v>
      </c>
      <c r="AJ33" s="404">
        <f t="shared" si="17"/>
        <v>2.4835704280855104</v>
      </c>
      <c r="AK33" s="405">
        <f t="shared" si="17"/>
        <v>2.4866997309622367</v>
      </c>
      <c r="AL33" s="404">
        <f t="shared" si="17"/>
        <v>2.4883638944221693</v>
      </c>
      <c r="AM33" s="404">
        <f t="shared" si="17"/>
        <v>2.4465173825373436</v>
      </c>
      <c r="AN33" s="405">
        <f t="shared" si="17"/>
        <v>2.4551346669789167</v>
      </c>
      <c r="AO33" s="389">
        <f t="shared" si="16"/>
        <v>-3.9575562716294681E-3</v>
      </c>
      <c r="AP33" s="390">
        <f t="shared" si="16"/>
        <v>-1.4919265074648828E-2</v>
      </c>
      <c r="AQ33" s="391">
        <f t="shared" si="16"/>
        <v>-1.2693556680888783E-2</v>
      </c>
    </row>
    <row r="36" spans="1:43" ht="15.75" thickBot="1"/>
    <row r="37" spans="1:43">
      <c r="A37" s="492" t="s">
        <v>2</v>
      </c>
      <c r="B37" s="457" t="s">
        <v>132</v>
      </c>
      <c r="C37" s="511"/>
      <c r="D37" s="511"/>
      <c r="E37" s="511"/>
      <c r="F37" s="511"/>
      <c r="G37" s="522"/>
      <c r="H37" s="512" t="s">
        <v>134</v>
      </c>
      <c r="I37" s="511"/>
      <c r="J37" s="511"/>
      <c r="K37" s="511"/>
      <c r="L37" s="511"/>
      <c r="M37" s="522"/>
      <c r="N37" s="526" t="s">
        <v>152</v>
      </c>
      <c r="O37" s="517"/>
      <c r="P37" s="527"/>
      <c r="R37" s="512" t="s">
        <v>133</v>
      </c>
      <c r="S37" s="511"/>
      <c r="T37" s="511"/>
      <c r="U37" s="511"/>
      <c r="V37" s="511"/>
      <c r="W37" s="522"/>
      <c r="X37" s="511" t="s">
        <v>135</v>
      </c>
      <c r="Y37" s="511"/>
      <c r="Z37" s="511"/>
      <c r="AA37" s="511"/>
      <c r="AB37" s="511"/>
      <c r="AC37" s="458"/>
      <c r="AE37" s="517" t="s">
        <v>152</v>
      </c>
      <c r="AF37" s="517"/>
      <c r="AG37" s="517"/>
      <c r="AI37" s="475" t="s">
        <v>138</v>
      </c>
      <c r="AJ37" s="480"/>
      <c r="AK37" s="480"/>
      <c r="AL37" s="480"/>
      <c r="AM37" s="480"/>
      <c r="AN37" s="476"/>
      <c r="AO37" s="517" t="s">
        <v>152</v>
      </c>
      <c r="AP37" s="517"/>
      <c r="AQ37" s="517"/>
    </row>
    <row r="38" spans="1:43" ht="15" customHeight="1">
      <c r="A38" s="493"/>
      <c r="B38" s="523" t="str">
        <f>B5</f>
        <v>jan-jul 2025</v>
      </c>
      <c r="C38" s="498"/>
      <c r="D38" s="499"/>
      <c r="E38" s="524" t="str">
        <f>E5</f>
        <v>jan-jul 2026</v>
      </c>
      <c r="F38" s="514"/>
      <c r="G38" s="525"/>
      <c r="H38" s="533" t="str">
        <f>B38</f>
        <v>jan-jul 2025</v>
      </c>
      <c r="I38" s="498"/>
      <c r="J38" s="499"/>
      <c r="K38" s="523" t="str">
        <f>E38</f>
        <v>jan-jul 2026</v>
      </c>
      <c r="L38" s="498"/>
      <c r="M38" s="499"/>
      <c r="N38" s="500" t="s">
        <v>136</v>
      </c>
      <c r="O38" s="498"/>
      <c r="P38" s="501"/>
      <c r="R38" s="521" t="str">
        <f>H38</f>
        <v>jan-jul 2025</v>
      </c>
      <c r="S38" s="498"/>
      <c r="T38" s="499"/>
      <c r="U38" s="538" t="str">
        <f>K38</f>
        <v>jan-jul 2026</v>
      </c>
      <c r="V38" s="514"/>
      <c r="W38" s="525"/>
      <c r="X38" s="533" t="str">
        <f>R38</f>
        <v>jan-jul 2025</v>
      </c>
      <c r="Y38" s="498"/>
      <c r="Z38" s="499"/>
      <c r="AA38" s="523" t="str">
        <f>U38</f>
        <v>jan-jul 2026</v>
      </c>
      <c r="AB38" s="498"/>
      <c r="AC38" s="501"/>
      <c r="AE38" s="497" t="s">
        <v>137</v>
      </c>
      <c r="AF38" s="498"/>
      <c r="AG38" s="501"/>
      <c r="AI38" s="528" t="str">
        <f>X38</f>
        <v>jan-jul 2025</v>
      </c>
      <c r="AJ38" s="529"/>
      <c r="AK38" s="540"/>
      <c r="AL38" s="539" t="str">
        <f>AA38</f>
        <v>jan-jul 2026</v>
      </c>
      <c r="AM38" s="529"/>
      <c r="AN38" s="540"/>
      <c r="AO38" s="498" t="s">
        <v>138</v>
      </c>
      <c r="AP38" s="498"/>
      <c r="AQ38" s="501"/>
    </row>
    <row r="39" spans="1:43" ht="18.75" customHeight="1" thickBot="1">
      <c r="A39" s="494"/>
      <c r="B39" s="99" t="s">
        <v>29</v>
      </c>
      <c r="C39" s="135" t="s">
        <v>30</v>
      </c>
      <c r="D39" s="263" t="s">
        <v>12</v>
      </c>
      <c r="E39" s="159" t="s">
        <v>29</v>
      </c>
      <c r="F39" s="353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2" t="s">
        <v>29</v>
      </c>
      <c r="V39" s="353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7" t="s">
        <v>29</v>
      </c>
      <c r="AJ39" s="135" t="s">
        <v>30</v>
      </c>
      <c r="AK39" s="263" t="s">
        <v>12</v>
      </c>
      <c r="AL39" s="408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173</v>
      </c>
      <c r="B40" s="39">
        <v>27136.17</v>
      </c>
      <c r="C40" s="370">
        <v>24385.039999999997</v>
      </c>
      <c r="D40" s="375">
        <v>51521.209999999992</v>
      </c>
      <c r="E40" s="39">
        <v>26783.089999999997</v>
      </c>
      <c r="F40" s="379">
        <v>19812.509999999998</v>
      </c>
      <c r="G40" s="377">
        <v>46595.599999999991</v>
      </c>
      <c r="H40" s="345">
        <f>B40/$B$63</f>
        <v>0.55246816497472317</v>
      </c>
      <c r="I40" s="323">
        <f>C40/$C$63</f>
        <v>0.18179097776994835</v>
      </c>
      <c r="J40" s="398">
        <f>D40/$D$63</f>
        <v>0.28114358798676342</v>
      </c>
      <c r="K40" s="323">
        <f>E40/$E$63</f>
        <v>0.61297414476742274</v>
      </c>
      <c r="L40" s="323">
        <f>F40/$F$63</f>
        <v>0.17299617701562381</v>
      </c>
      <c r="M40" s="399">
        <f>G40/$G$63</f>
        <v>0.29449995316629352</v>
      </c>
      <c r="N40" s="392">
        <f t="shared" ref="N40:P63" si="22">(E40-B40)/B40</f>
        <v>-1.3011416128363058E-2</v>
      </c>
      <c r="O40" s="393">
        <f t="shared" si="22"/>
        <v>-0.18751373793112497</v>
      </c>
      <c r="P40" s="382">
        <f t="shared" si="22"/>
        <v>-9.5603538814402866E-2</v>
      </c>
      <c r="R40" s="401">
        <v>6614.7340000000004</v>
      </c>
      <c r="S40" s="369">
        <v>5713.8550000000014</v>
      </c>
      <c r="T40" s="374">
        <v>12328.589000000002</v>
      </c>
      <c r="U40" s="39">
        <v>6184.6580000000013</v>
      </c>
      <c r="V40" s="112">
        <v>4432.6559999999999</v>
      </c>
      <c r="W40" s="380">
        <v>10617.314000000002</v>
      </c>
      <c r="X40" s="345">
        <f>R40/$R$63</f>
        <v>0.58212002116661199</v>
      </c>
      <c r="Y40" s="323">
        <f>S40/$S$63</f>
        <v>0.18528071746249905</v>
      </c>
      <c r="Z40" s="398">
        <f>T40/$T$63</f>
        <v>0.29213221137618151</v>
      </c>
      <c r="AA40" s="323">
        <f>U40/$U$63</f>
        <v>0.61438157559988471</v>
      </c>
      <c r="AB40" s="323">
        <f>V40/$V$63</f>
        <v>0.17522969798697507</v>
      </c>
      <c r="AC40" s="399">
        <f>W40/$W$63</f>
        <v>0.30024016523381669</v>
      </c>
      <c r="AE40" s="392">
        <f t="shared" ref="AE40:AG63" si="23">(U40-R40)/R40</f>
        <v>-6.501788280526459E-2</v>
      </c>
      <c r="AF40" s="393">
        <f t="shared" si="23"/>
        <v>-0.22422672608947919</v>
      </c>
      <c r="AG40" s="382">
        <f t="shared" si="23"/>
        <v>-0.13880542209655941</v>
      </c>
      <c r="AI40" s="27">
        <f t="shared" ref="AI40:AN63" si="24">(R40/B40)*10</f>
        <v>2.4376078127458669</v>
      </c>
      <c r="AJ40" s="28">
        <f t="shared" si="24"/>
        <v>2.3431804909895586</v>
      </c>
      <c r="AK40" s="406">
        <f t="shared" si="24"/>
        <v>2.3929152673238856</v>
      </c>
      <c r="AL40" s="28">
        <f t="shared" si="24"/>
        <v>2.3091652232808095</v>
      </c>
      <c r="AM40" s="28">
        <f t="shared" si="24"/>
        <v>2.2373015836963619</v>
      </c>
      <c r="AN40" s="402">
        <f t="shared" si="24"/>
        <v>2.2786087098352641</v>
      </c>
      <c r="AO40" s="383">
        <f t="shared" ref="AO40:AQ51" si="25">(AL40-AI40)/AI40</f>
        <v>-5.2692065062087234E-2</v>
      </c>
      <c r="AP40" s="381">
        <f t="shared" si="25"/>
        <v>-4.5185980209523906E-2</v>
      </c>
      <c r="AQ40" s="382">
        <f t="shared" si="25"/>
        <v>-4.7768744280049721E-2</v>
      </c>
    </row>
    <row r="41" spans="1:43" ht="19.5" customHeight="1">
      <c r="A41" s="8" t="s">
        <v>177</v>
      </c>
      <c r="B41" s="19">
        <v>3158.87</v>
      </c>
      <c r="C41" s="371">
        <v>29855.02</v>
      </c>
      <c r="D41" s="375">
        <v>33013.89</v>
      </c>
      <c r="E41" s="19">
        <v>1090.07</v>
      </c>
      <c r="F41" s="369">
        <v>22501.640000000003</v>
      </c>
      <c r="G41" s="377">
        <v>23591.710000000003</v>
      </c>
      <c r="H41" s="345">
        <f t="shared" ref="H41:H62" si="26">B41/$B$63</f>
        <v>6.4311769578894284E-2</v>
      </c>
      <c r="I41" s="323">
        <f t="shared" ref="I41:I62" si="27">C41/$C$63</f>
        <v>0.22256979185358583</v>
      </c>
      <c r="J41" s="399">
        <f t="shared" ref="J41:J62" si="28">D41/$D$63</f>
        <v>0.1801518925506666</v>
      </c>
      <c r="K41" s="323">
        <f t="shared" ref="K41:K62" si="29">E41/$E$63</f>
        <v>2.4948007342940063E-2</v>
      </c>
      <c r="L41" s="323">
        <f t="shared" ref="L41:L62" si="30">F41/$F$63</f>
        <v>0.19647675617990057</v>
      </c>
      <c r="M41" s="399">
        <f t="shared" ref="M41:M62" si="31">G41/$G$63</f>
        <v>0.14910758719949482</v>
      </c>
      <c r="N41" s="394">
        <f t="shared" si="22"/>
        <v>-0.65491773957142907</v>
      </c>
      <c r="O41" s="395">
        <f t="shared" si="22"/>
        <v>-0.24630296680424255</v>
      </c>
      <c r="P41" s="386">
        <f t="shared" si="22"/>
        <v>-0.28540047840469562</v>
      </c>
      <c r="R41" s="401">
        <v>611.71199999999999</v>
      </c>
      <c r="S41" s="369">
        <v>6730.1349999999993</v>
      </c>
      <c r="T41" s="374">
        <v>7341.8469999999998</v>
      </c>
      <c r="U41" s="19">
        <v>218.92299999999997</v>
      </c>
      <c r="V41" s="119">
        <v>5058.8289999999997</v>
      </c>
      <c r="W41" s="375">
        <v>5277.7519999999995</v>
      </c>
      <c r="X41" s="345">
        <f t="shared" ref="X41:X62" si="32">R41/$R$63</f>
        <v>5.3832822663446557E-2</v>
      </c>
      <c r="Y41" s="323">
        <f t="shared" ref="Y41:Y62" si="33">S41/$S$63</f>
        <v>0.21823519172598457</v>
      </c>
      <c r="Z41" s="399">
        <f t="shared" ref="Z41:Z62" si="34">T41/$T$63</f>
        <v>0.17396881343806528</v>
      </c>
      <c r="AA41" s="323">
        <f t="shared" ref="AA41:AA62" si="35">U41/$U$63</f>
        <v>2.1747727631027215E-2</v>
      </c>
      <c r="AB41" s="323">
        <f t="shared" ref="AB41:AB62" si="36">V41/$V$63</f>
        <v>0.19998327816048689</v>
      </c>
      <c r="AC41" s="399">
        <f t="shared" ref="AC41:AC62" si="37">W41/$W$63</f>
        <v>0.14924614008242632</v>
      </c>
      <c r="AE41" s="394">
        <f t="shared" si="23"/>
        <v>-0.64211426292111318</v>
      </c>
      <c r="AF41" s="395">
        <f t="shared" si="23"/>
        <v>-0.2483317199432106</v>
      </c>
      <c r="AG41" s="386">
        <f t="shared" si="23"/>
        <v>-0.28114110795280811</v>
      </c>
      <c r="AI41" s="27">
        <f t="shared" si="24"/>
        <v>1.936489947354592</v>
      </c>
      <c r="AJ41" s="28">
        <f t="shared" si="24"/>
        <v>2.2542724808089223</v>
      </c>
      <c r="AK41" s="402">
        <f t="shared" si="24"/>
        <v>2.2238660757638677</v>
      </c>
      <c r="AL41" s="28">
        <f t="shared" si="24"/>
        <v>2.0083389140146961</v>
      </c>
      <c r="AM41" s="28">
        <f t="shared" si="24"/>
        <v>2.2482045753109547</v>
      </c>
      <c r="AN41" s="402">
        <f t="shared" si="24"/>
        <v>2.2371214295190973</v>
      </c>
      <c r="AO41" s="384">
        <f t="shared" si="25"/>
        <v>3.7102679907146344E-2</v>
      </c>
      <c r="AP41" s="385">
        <f t="shared" si="25"/>
        <v>-2.6917356041138985E-3</v>
      </c>
      <c r="AQ41" s="386">
        <f t="shared" si="25"/>
        <v>5.9605000047840279E-3</v>
      </c>
    </row>
    <row r="42" spans="1:43" ht="19.5" customHeight="1">
      <c r="A42" s="8" t="s">
        <v>170</v>
      </c>
      <c r="B42" s="19">
        <v>3049.5099999999998</v>
      </c>
      <c r="C42" s="371">
        <v>11750.54</v>
      </c>
      <c r="D42" s="375">
        <v>14800.050000000001</v>
      </c>
      <c r="E42" s="19">
        <v>4678.8900000000003</v>
      </c>
      <c r="F42" s="369">
        <v>12359.140000000001</v>
      </c>
      <c r="G42" s="377">
        <v>17038.030000000002</v>
      </c>
      <c r="H42" s="345">
        <f t="shared" si="26"/>
        <v>6.2085297732585989E-2</v>
      </c>
      <c r="I42" s="323">
        <f t="shared" si="27"/>
        <v>8.7600518839620084E-2</v>
      </c>
      <c r="J42" s="399">
        <f t="shared" si="28"/>
        <v>8.0761673869528663E-2</v>
      </c>
      <c r="K42" s="323">
        <f t="shared" si="29"/>
        <v>0.10708393229499835</v>
      </c>
      <c r="L42" s="323">
        <f t="shared" si="30"/>
        <v>0.10791585574977008</v>
      </c>
      <c r="M42" s="399">
        <f t="shared" si="31"/>
        <v>0.10768611278845869</v>
      </c>
      <c r="N42" s="394">
        <f t="shared" si="22"/>
        <v>0.53430879059258718</v>
      </c>
      <c r="O42" s="395">
        <f t="shared" si="22"/>
        <v>5.1793364390062102E-2</v>
      </c>
      <c r="P42" s="386">
        <f t="shared" si="22"/>
        <v>0.15121435400556088</v>
      </c>
      <c r="R42" s="401">
        <v>783.24099999999999</v>
      </c>
      <c r="S42" s="369">
        <v>2799.4380000000001</v>
      </c>
      <c r="T42" s="374">
        <v>3582.6790000000001</v>
      </c>
      <c r="U42" s="19">
        <v>1107.1629999999998</v>
      </c>
      <c r="V42" s="119">
        <v>2845.8679999999999</v>
      </c>
      <c r="W42" s="375">
        <v>3953.0309999999999</v>
      </c>
      <c r="X42" s="345">
        <f t="shared" si="32"/>
        <v>6.8927982213428121E-2</v>
      </c>
      <c r="Y42" s="323">
        <f t="shared" si="33"/>
        <v>9.0776171451985271E-2</v>
      </c>
      <c r="Z42" s="399">
        <f t="shared" si="34"/>
        <v>8.4893408233578591E-2</v>
      </c>
      <c r="AA42" s="323">
        <f t="shared" si="35"/>
        <v>0.10998515170699737</v>
      </c>
      <c r="AB42" s="323">
        <f t="shared" si="36"/>
        <v>0.11250153184700026</v>
      </c>
      <c r="AC42" s="399">
        <f t="shared" si="37"/>
        <v>0.11178521051693484</v>
      </c>
      <c r="AE42" s="394">
        <f t="shared" si="23"/>
        <v>0.41356619482381513</v>
      </c>
      <c r="AF42" s="395">
        <f t="shared" si="23"/>
        <v>1.6585471798268022E-2</v>
      </c>
      <c r="AG42" s="386">
        <f t="shared" si="23"/>
        <v>0.10337292288815153</v>
      </c>
      <c r="AI42" s="27">
        <f t="shared" si="24"/>
        <v>2.5684159094411889</v>
      </c>
      <c r="AJ42" s="28">
        <f t="shared" si="24"/>
        <v>2.3823909369271541</v>
      </c>
      <c r="AK42" s="402">
        <f t="shared" si="24"/>
        <v>2.4207208759429868</v>
      </c>
      <c r="AL42" s="28">
        <f t="shared" si="24"/>
        <v>2.3662941424141191</v>
      </c>
      <c r="AM42" s="28">
        <f t="shared" si="24"/>
        <v>2.3026424168671928</v>
      </c>
      <c r="AN42" s="402">
        <f t="shared" si="24"/>
        <v>2.3201221033182824</v>
      </c>
      <c r="AO42" s="384">
        <f t="shared" si="25"/>
        <v>-7.8695107861656857E-2</v>
      </c>
      <c r="AP42" s="385">
        <f t="shared" si="25"/>
        <v>-3.3474153558870637E-2</v>
      </c>
      <c r="AQ42" s="386">
        <f t="shared" si="25"/>
        <v>-4.1557361538230364E-2</v>
      </c>
    </row>
    <row r="43" spans="1:43" ht="19.5" customHeight="1">
      <c r="A43" s="8" t="s">
        <v>183</v>
      </c>
      <c r="B43" s="19">
        <v>4201.43</v>
      </c>
      <c r="C43" s="371">
        <v>15506.539999999997</v>
      </c>
      <c r="D43" s="375">
        <v>19707.969999999998</v>
      </c>
      <c r="E43" s="19">
        <v>4130.0000000000009</v>
      </c>
      <c r="F43" s="369">
        <v>16624.25</v>
      </c>
      <c r="G43" s="377">
        <v>20754.25</v>
      </c>
      <c r="H43" s="345">
        <f t="shared" si="26"/>
        <v>8.5537359265134005E-2</v>
      </c>
      <c r="I43" s="323">
        <f t="shared" si="27"/>
        <v>0.11560157655795582</v>
      </c>
      <c r="J43" s="399">
        <f t="shared" si="28"/>
        <v>0.10754346409440876</v>
      </c>
      <c r="K43" s="323">
        <f t="shared" si="29"/>
        <v>9.4521700740633624E-2</v>
      </c>
      <c r="L43" s="323">
        <f t="shared" si="30"/>
        <v>0.1451573624821885</v>
      </c>
      <c r="M43" s="399">
        <f t="shared" si="31"/>
        <v>0.13117388021619097</v>
      </c>
      <c r="N43" s="394">
        <f t="shared" si="22"/>
        <v>-1.7001354300797439E-2</v>
      </c>
      <c r="O43" s="395">
        <f t="shared" si="22"/>
        <v>7.2079909509149234E-2</v>
      </c>
      <c r="P43" s="386">
        <f t="shared" si="22"/>
        <v>5.308918168639401E-2</v>
      </c>
      <c r="R43" s="401">
        <v>718.28800000000001</v>
      </c>
      <c r="S43" s="369">
        <v>3149.2869999999998</v>
      </c>
      <c r="T43" s="374">
        <v>3867.5749999999998</v>
      </c>
      <c r="U43" s="19">
        <v>737.07</v>
      </c>
      <c r="V43" s="119">
        <v>3145.2260000000001</v>
      </c>
      <c r="W43" s="375">
        <v>3882.2960000000003</v>
      </c>
      <c r="X43" s="345">
        <f t="shared" si="32"/>
        <v>6.3211888152074347E-2</v>
      </c>
      <c r="Y43" s="323">
        <f t="shared" si="33"/>
        <v>0.10212057443797945</v>
      </c>
      <c r="Z43" s="399">
        <f t="shared" si="34"/>
        <v>9.1644164422484603E-2</v>
      </c>
      <c r="AA43" s="323">
        <f t="shared" si="35"/>
        <v>7.322025371934987E-2</v>
      </c>
      <c r="AB43" s="323">
        <f t="shared" si="36"/>
        <v>0.12433561324875689</v>
      </c>
      <c r="AC43" s="399">
        <f t="shared" si="37"/>
        <v>0.10978494113733338</v>
      </c>
      <c r="AE43" s="394">
        <f t="shared" si="23"/>
        <v>2.6148285924308966E-2</v>
      </c>
      <c r="AF43" s="395">
        <f t="shared" si="23"/>
        <v>-1.2894982261063201E-3</v>
      </c>
      <c r="AG43" s="386">
        <f t="shared" si="23"/>
        <v>3.8062610291980012E-3</v>
      </c>
      <c r="AI43" s="27">
        <f t="shared" si="24"/>
        <v>1.7096274363728539</v>
      </c>
      <c r="AJ43" s="28">
        <f t="shared" si="24"/>
        <v>2.0309411383841915</v>
      </c>
      <c r="AK43" s="402">
        <f t="shared" si="24"/>
        <v>1.9624420982983029</v>
      </c>
      <c r="AL43" s="28">
        <f t="shared" si="24"/>
        <v>1.7846731234866824</v>
      </c>
      <c r="AM43" s="28">
        <f t="shared" si="24"/>
        <v>1.8919506143134277</v>
      </c>
      <c r="AN43" s="402">
        <f t="shared" si="24"/>
        <v>1.8706028885649928</v>
      </c>
      <c r="AO43" s="384">
        <f t="shared" si="25"/>
        <v>4.3895930491759938E-2</v>
      </c>
      <c r="AP43" s="385">
        <f t="shared" si="25"/>
        <v>-6.8436510268015019E-2</v>
      </c>
      <c r="AQ43" s="386">
        <f t="shared" si="25"/>
        <v>-4.6798430288948048E-2</v>
      </c>
    </row>
    <row r="44" spans="1:43" ht="19.5" customHeight="1">
      <c r="A44" s="8" t="s">
        <v>172</v>
      </c>
      <c r="B44" s="19">
        <v>3714.2799999999997</v>
      </c>
      <c r="C44" s="371">
        <v>17149.919999999998</v>
      </c>
      <c r="D44" s="375">
        <v>20864.199999999997</v>
      </c>
      <c r="E44" s="19">
        <v>2246.71</v>
      </c>
      <c r="F44" s="369">
        <v>11549.850000000002</v>
      </c>
      <c r="G44" s="377">
        <v>13796.560000000001</v>
      </c>
      <c r="H44" s="345">
        <f t="shared" si="26"/>
        <v>7.5619420714209656E-2</v>
      </c>
      <c r="I44" s="323">
        <f t="shared" si="27"/>
        <v>0.12785300846241765</v>
      </c>
      <c r="J44" s="399">
        <f t="shared" si="28"/>
        <v>0.11385283941261141</v>
      </c>
      <c r="K44" s="323">
        <f t="shared" si="29"/>
        <v>5.1419576336801193E-2</v>
      </c>
      <c r="L44" s="323">
        <f t="shared" si="30"/>
        <v>0.1008494075260481</v>
      </c>
      <c r="M44" s="399">
        <f t="shared" si="31"/>
        <v>8.7198925946998421E-2</v>
      </c>
      <c r="N44" s="394">
        <f t="shared" si="22"/>
        <v>-0.39511560787016592</v>
      </c>
      <c r="O44" s="395">
        <f t="shared" si="22"/>
        <v>-0.32653621707856345</v>
      </c>
      <c r="P44" s="386">
        <f t="shared" si="22"/>
        <v>-0.3387448356514986</v>
      </c>
      <c r="R44" s="401">
        <v>715.6579999999999</v>
      </c>
      <c r="S44" s="369">
        <v>4237.2849999999999</v>
      </c>
      <c r="T44" s="374">
        <v>4952.9429999999993</v>
      </c>
      <c r="U44" s="19">
        <v>618.60200000000009</v>
      </c>
      <c r="V44" s="119">
        <v>2895.0909999999999</v>
      </c>
      <c r="W44" s="375">
        <v>3513.6930000000002</v>
      </c>
      <c r="X44" s="345">
        <f t="shared" si="32"/>
        <v>6.298043883670229E-2</v>
      </c>
      <c r="Y44" s="323">
        <f t="shared" si="33"/>
        <v>0.1374006174278285</v>
      </c>
      <c r="Z44" s="399">
        <f t="shared" si="34"/>
        <v>0.11736251337522714</v>
      </c>
      <c r="AA44" s="323">
        <f t="shared" si="35"/>
        <v>6.1451687616233569E-2</v>
      </c>
      <c r="AB44" s="323">
        <f t="shared" si="36"/>
        <v>0.11444739261851353</v>
      </c>
      <c r="AC44" s="399">
        <f t="shared" si="37"/>
        <v>9.9361454968827798E-2</v>
      </c>
      <c r="AE44" s="394">
        <f t="shared" si="23"/>
        <v>-0.13561785098468798</v>
      </c>
      <c r="AF44" s="395">
        <f t="shared" si="23"/>
        <v>-0.31675801840093359</v>
      </c>
      <c r="AG44" s="386">
        <f t="shared" si="23"/>
        <v>-0.2905848098797017</v>
      </c>
      <c r="AI44" s="27">
        <f t="shared" si="24"/>
        <v>1.9267745027300041</v>
      </c>
      <c r="AJ44" s="28">
        <f t="shared" si="24"/>
        <v>2.4707316418968719</v>
      </c>
      <c r="AK44" s="402">
        <f t="shared" si="24"/>
        <v>2.3738954764620739</v>
      </c>
      <c r="AL44" s="28">
        <f t="shared" si="24"/>
        <v>2.7533682584757271</v>
      </c>
      <c r="AM44" s="28">
        <f t="shared" si="24"/>
        <v>2.506604847682004</v>
      </c>
      <c r="AN44" s="402">
        <f t="shared" si="24"/>
        <v>2.5467891996265735</v>
      </c>
      <c r="AO44" s="384">
        <f t="shared" si="25"/>
        <v>0.42900388944037854</v>
      </c>
      <c r="AP44" s="385">
        <f t="shared" si="25"/>
        <v>1.451926432511744E-2</v>
      </c>
      <c r="AQ44" s="386">
        <f t="shared" si="25"/>
        <v>7.2831228198038056E-2</v>
      </c>
    </row>
    <row r="45" spans="1:43" ht="19.5" customHeight="1">
      <c r="A45" s="8" t="s">
        <v>165</v>
      </c>
      <c r="B45" s="19">
        <v>1495.1600000000003</v>
      </c>
      <c r="C45" s="371">
        <v>12181.579999999998</v>
      </c>
      <c r="D45" s="375">
        <v>13676.739999999998</v>
      </c>
      <c r="E45" s="19">
        <v>1200.9000000000001</v>
      </c>
      <c r="F45" s="369">
        <v>14605.369999999999</v>
      </c>
      <c r="G45" s="377">
        <v>15806.269999999999</v>
      </c>
      <c r="H45" s="345">
        <f t="shared" si="26"/>
        <v>3.0440121120394192E-2</v>
      </c>
      <c r="I45" s="323">
        <f t="shared" si="27"/>
        <v>9.0813930958606071E-2</v>
      </c>
      <c r="J45" s="399">
        <f t="shared" si="28"/>
        <v>7.4631938100096773E-2</v>
      </c>
      <c r="K45" s="323">
        <f t="shared" si="29"/>
        <v>2.7484530367899974E-2</v>
      </c>
      <c r="L45" s="323">
        <f t="shared" si="30"/>
        <v>0.12752918100223956</v>
      </c>
      <c r="M45" s="399">
        <f t="shared" si="31"/>
        <v>9.9900972940230218E-2</v>
      </c>
      <c r="N45" s="394">
        <f t="shared" si="22"/>
        <v>-0.19680836833516155</v>
      </c>
      <c r="O45" s="395">
        <f t="shared" si="22"/>
        <v>0.1989717261636012</v>
      </c>
      <c r="P45" s="386">
        <f t="shared" si="22"/>
        <v>0.15570450268119457</v>
      </c>
      <c r="R45" s="401">
        <v>333.38</v>
      </c>
      <c r="S45" s="369">
        <v>2139.9029999999993</v>
      </c>
      <c r="T45" s="374">
        <v>2473.2829999999994</v>
      </c>
      <c r="U45" s="19">
        <v>271.31599999999997</v>
      </c>
      <c r="V45" s="119">
        <v>2571.8970000000004</v>
      </c>
      <c r="W45" s="375">
        <v>2843.2130000000002</v>
      </c>
      <c r="X45" s="345">
        <f t="shared" si="32"/>
        <v>2.9338620820810797E-2</v>
      </c>
      <c r="Y45" s="323">
        <f t="shared" si="33"/>
        <v>6.9389713799204542E-2</v>
      </c>
      <c r="Z45" s="399">
        <f t="shared" si="34"/>
        <v>5.8605703552054175E-2</v>
      </c>
      <c r="AA45" s="323">
        <f t="shared" si="35"/>
        <v>2.695242834211015E-2</v>
      </c>
      <c r="AB45" s="323">
        <f t="shared" si="36"/>
        <v>0.10167103753677419</v>
      </c>
      <c r="AC45" s="399">
        <f t="shared" si="37"/>
        <v>8.0401384089698727E-2</v>
      </c>
      <c r="AE45" s="394">
        <f t="shared" si="23"/>
        <v>-0.18616593676885243</v>
      </c>
      <c r="AF45" s="395">
        <f t="shared" si="23"/>
        <v>0.20187550557198208</v>
      </c>
      <c r="AG45" s="386">
        <f t="shared" si="23"/>
        <v>0.14957042926345301</v>
      </c>
      <c r="AI45" s="27">
        <f t="shared" si="24"/>
        <v>2.2297279220952939</v>
      </c>
      <c r="AJ45" s="28">
        <f t="shared" si="24"/>
        <v>1.7566711378983677</v>
      </c>
      <c r="AK45" s="402">
        <f t="shared" si="24"/>
        <v>1.8083863552279269</v>
      </c>
      <c r="AL45" s="28">
        <f t="shared" si="24"/>
        <v>2.2592722125072857</v>
      </c>
      <c r="AM45" s="28">
        <f t="shared" si="24"/>
        <v>1.7609256047604414</v>
      </c>
      <c r="AN45" s="402">
        <f t="shared" si="24"/>
        <v>1.7987880758711579</v>
      </c>
      <c r="AO45" s="384">
        <f t="shared" si="25"/>
        <v>1.3250177350888976E-2</v>
      </c>
      <c r="AP45" s="385">
        <f t="shared" si="25"/>
        <v>2.4218914800203141E-3</v>
      </c>
      <c r="AQ45" s="386">
        <f t="shared" si="25"/>
        <v>-5.3076486277509492E-3</v>
      </c>
    </row>
    <row r="46" spans="1:43" ht="19.5" customHeight="1">
      <c r="A46" s="8" t="s">
        <v>174</v>
      </c>
      <c r="B46" s="19">
        <v>2743.3</v>
      </c>
      <c r="C46" s="371">
        <v>7280.0300000000007</v>
      </c>
      <c r="D46" s="375">
        <v>10023.330000000002</v>
      </c>
      <c r="E46" s="19">
        <v>1041.05</v>
      </c>
      <c r="F46" s="369">
        <v>4714.8099999999995</v>
      </c>
      <c r="G46" s="377">
        <v>5755.86</v>
      </c>
      <c r="H46" s="345">
        <f t="shared" si="26"/>
        <v>5.5851135844710513E-2</v>
      </c>
      <c r="I46" s="323">
        <f t="shared" si="27"/>
        <v>5.4272774286798685E-2</v>
      </c>
      <c r="J46" s="399">
        <f t="shared" si="28"/>
        <v>5.4695822551049676E-2</v>
      </c>
      <c r="K46" s="323">
        <f t="shared" si="29"/>
        <v>2.3826105703640826E-2</v>
      </c>
      <c r="L46" s="323">
        <f t="shared" si="30"/>
        <v>4.1168135958292676E-2</v>
      </c>
      <c r="M46" s="399">
        <f t="shared" si="31"/>
        <v>3.6378982144918026E-2</v>
      </c>
      <c r="N46" s="394">
        <f t="shared" si="22"/>
        <v>-0.6205117923668575</v>
      </c>
      <c r="O46" s="395">
        <f t="shared" si="22"/>
        <v>-0.35236393256621207</v>
      </c>
      <c r="P46" s="386">
        <f t="shared" si="22"/>
        <v>-0.42575371657922079</v>
      </c>
      <c r="R46" s="401">
        <v>724.84000000000015</v>
      </c>
      <c r="S46" s="369">
        <v>1870.8920000000001</v>
      </c>
      <c r="T46" s="374">
        <v>2595.732</v>
      </c>
      <c r="U46" s="19">
        <v>250.26600000000002</v>
      </c>
      <c r="V46" s="119">
        <v>1197.3130000000001</v>
      </c>
      <c r="W46" s="375">
        <v>1447.5790000000002</v>
      </c>
      <c r="X46" s="345">
        <f t="shared" si="32"/>
        <v>6.3788487359039234E-2</v>
      </c>
      <c r="Y46" s="323">
        <f t="shared" si="33"/>
        <v>6.0666609855316543E-2</v>
      </c>
      <c r="Z46" s="399">
        <f t="shared" si="34"/>
        <v>6.1507195129947012E-2</v>
      </c>
      <c r="AA46" s="323">
        <f t="shared" si="35"/>
        <v>2.4861329340940232E-2</v>
      </c>
      <c r="AB46" s="323">
        <f t="shared" si="36"/>
        <v>4.7331621354302952E-2</v>
      </c>
      <c r="AC46" s="399">
        <f t="shared" si="37"/>
        <v>4.0935151597570073E-2</v>
      </c>
      <c r="AE46" s="394">
        <f t="shared" si="23"/>
        <v>-0.65472931957397495</v>
      </c>
      <c r="AF46" s="395">
        <f t="shared" si="23"/>
        <v>-0.36003093711448869</v>
      </c>
      <c r="AG46" s="386">
        <f t="shared" si="23"/>
        <v>-0.44232339856348801</v>
      </c>
      <c r="AI46" s="27">
        <f t="shared" si="24"/>
        <v>2.6422192250209604</v>
      </c>
      <c r="AJ46" s="28">
        <f t="shared" si="24"/>
        <v>2.5698960031758111</v>
      </c>
      <c r="AK46" s="402">
        <f t="shared" si="24"/>
        <v>2.5896902526405889</v>
      </c>
      <c r="AL46" s="28">
        <f t="shared" si="24"/>
        <v>2.4039767542385095</v>
      </c>
      <c r="AM46" s="28">
        <f t="shared" si="24"/>
        <v>2.5394724283693302</v>
      </c>
      <c r="AN46" s="402">
        <f t="shared" si="24"/>
        <v>2.5149656176487967</v>
      </c>
      <c r="AO46" s="384">
        <f t="shared" si="25"/>
        <v>-9.0167563889616664E-2</v>
      </c>
      <c r="AP46" s="385">
        <f t="shared" si="25"/>
        <v>-1.1838445901656829E-2</v>
      </c>
      <c r="AQ46" s="386">
        <f t="shared" si="25"/>
        <v>-2.8854661253637948E-2</v>
      </c>
    </row>
    <row r="47" spans="1:43" ht="19.5" customHeight="1">
      <c r="A47" s="8" t="s">
        <v>182</v>
      </c>
      <c r="B47" s="19">
        <v>440.49000000000007</v>
      </c>
      <c r="C47" s="371">
        <v>2713.7200000000003</v>
      </c>
      <c r="D47" s="375">
        <v>3154.2100000000005</v>
      </c>
      <c r="E47" s="19">
        <v>368.24000000000007</v>
      </c>
      <c r="F47" s="369">
        <v>2938.54</v>
      </c>
      <c r="G47" s="377">
        <v>3306.78</v>
      </c>
      <c r="H47" s="345">
        <f t="shared" si="26"/>
        <v>8.9679826589277641E-3</v>
      </c>
      <c r="I47" s="323">
        <f t="shared" si="27"/>
        <v>2.0230838751704502E-2</v>
      </c>
      <c r="J47" s="399">
        <f t="shared" si="28"/>
        <v>1.7212055319813516E-2</v>
      </c>
      <c r="K47" s="323">
        <f t="shared" si="29"/>
        <v>8.4277653948501025E-3</v>
      </c>
      <c r="L47" s="323">
        <f t="shared" si="30"/>
        <v>2.5658343440961857E-2</v>
      </c>
      <c r="M47" s="399">
        <f t="shared" si="31"/>
        <v>2.0899968132854527E-2</v>
      </c>
      <c r="N47" s="394">
        <f t="shared" si="22"/>
        <v>-0.16402188471928986</v>
      </c>
      <c r="O47" s="395">
        <f t="shared" si="22"/>
        <v>8.2845687838096663E-2</v>
      </c>
      <c r="P47" s="386">
        <f t="shared" si="22"/>
        <v>4.8370273380656227E-2</v>
      </c>
      <c r="R47" s="401">
        <v>144.28900000000002</v>
      </c>
      <c r="S47" s="369">
        <v>733.17899999999997</v>
      </c>
      <c r="T47" s="374">
        <v>877.46799999999996</v>
      </c>
      <c r="U47" s="19">
        <v>124.84399999999999</v>
      </c>
      <c r="V47" s="119">
        <v>782.55299999999988</v>
      </c>
      <c r="W47" s="375">
        <v>907.39699999999993</v>
      </c>
      <c r="X47" s="345">
        <f t="shared" si="32"/>
        <v>1.2697943066812555E-2</v>
      </c>
      <c r="Y47" s="323">
        <f t="shared" si="33"/>
        <v>2.3774479952402984E-2</v>
      </c>
      <c r="Z47" s="399">
        <f t="shared" si="34"/>
        <v>2.079205229826667E-2</v>
      </c>
      <c r="AA47" s="323">
        <f t="shared" si="35"/>
        <v>1.2401955520287781E-2</v>
      </c>
      <c r="AB47" s="323">
        <f t="shared" si="36"/>
        <v>3.0935521693720717E-2</v>
      </c>
      <c r="AC47" s="399">
        <f t="shared" si="37"/>
        <v>2.5659693705269479E-2</v>
      </c>
      <c r="AE47" s="394">
        <f t="shared" si="23"/>
        <v>-0.13476425784363341</v>
      </c>
      <c r="AF47" s="395">
        <f t="shared" si="23"/>
        <v>6.7342354322750528E-2</v>
      </c>
      <c r="AG47" s="386">
        <f t="shared" si="23"/>
        <v>3.4108366344983494E-2</v>
      </c>
      <c r="AI47" s="27">
        <f t="shared" si="24"/>
        <v>3.2756475742922655</v>
      </c>
      <c r="AJ47" s="28">
        <f t="shared" si="24"/>
        <v>2.7017488908214551</v>
      </c>
      <c r="AK47" s="402">
        <f t="shared" si="24"/>
        <v>2.7818946741022312</v>
      </c>
      <c r="AL47" s="28">
        <f t="shared" si="24"/>
        <v>3.3902889419943505</v>
      </c>
      <c r="AM47" s="28">
        <f t="shared" si="24"/>
        <v>2.6630673735936887</v>
      </c>
      <c r="AN47" s="402">
        <f t="shared" si="24"/>
        <v>2.7440501031214652</v>
      </c>
      <c r="AO47" s="384">
        <f t="shared" si="25"/>
        <v>3.499807751047649E-2</v>
      </c>
      <c r="AP47" s="385">
        <f t="shared" si="25"/>
        <v>-1.4317214067960776E-2</v>
      </c>
      <c r="AQ47" s="386">
        <f t="shared" si="25"/>
        <v>-1.3603883473043109E-2</v>
      </c>
    </row>
    <row r="48" spans="1:43" ht="19.5" customHeight="1">
      <c r="A48" s="8" t="s">
        <v>178</v>
      </c>
      <c r="B48" s="19">
        <v>624.84</v>
      </c>
      <c r="C48" s="371">
        <v>3998.62</v>
      </c>
      <c r="D48" s="375">
        <v>4623.46</v>
      </c>
      <c r="E48" s="19">
        <v>347.14</v>
      </c>
      <c r="F48" s="369">
        <v>2413.75</v>
      </c>
      <c r="G48" s="377">
        <v>2760.89</v>
      </c>
      <c r="H48" s="345">
        <f t="shared" si="26"/>
        <v>1.2721183873877781E-2</v>
      </c>
      <c r="I48" s="323">
        <f t="shared" si="27"/>
        <v>2.9809794838576067E-2</v>
      </c>
      <c r="J48" s="399">
        <f t="shared" si="28"/>
        <v>2.5229534269736315E-2</v>
      </c>
      <c r="K48" s="323">
        <f t="shared" si="29"/>
        <v>7.9448579164899634E-3</v>
      </c>
      <c r="L48" s="323">
        <f t="shared" si="30"/>
        <v>2.1076053577838549E-2</v>
      </c>
      <c r="M48" s="399">
        <f t="shared" si="31"/>
        <v>1.7449758683165111E-2</v>
      </c>
      <c r="N48" s="394">
        <f t="shared" si="22"/>
        <v>-0.44443377504641191</v>
      </c>
      <c r="O48" s="395">
        <f t="shared" si="22"/>
        <v>-0.39635424221356369</v>
      </c>
      <c r="P48" s="386">
        <f t="shared" si="22"/>
        <v>-0.40285197665817379</v>
      </c>
      <c r="R48" s="401">
        <v>160.751</v>
      </c>
      <c r="S48" s="369">
        <v>1153.6000000000001</v>
      </c>
      <c r="T48" s="374">
        <v>1314.3510000000001</v>
      </c>
      <c r="U48" s="19">
        <v>92.73</v>
      </c>
      <c r="V48" s="119">
        <v>578.11199999999997</v>
      </c>
      <c r="W48" s="375">
        <v>670.84199999999998</v>
      </c>
      <c r="X48" s="345">
        <f t="shared" si="32"/>
        <v>1.4146657374666015E-2</v>
      </c>
      <c r="Y48" s="323">
        <f t="shared" si="33"/>
        <v>3.7407290815874551E-2</v>
      </c>
      <c r="Z48" s="399">
        <f t="shared" si="34"/>
        <v>3.1144218057272858E-2</v>
      </c>
      <c r="AA48" s="323">
        <f t="shared" si="35"/>
        <v>9.2117629633485468E-3</v>
      </c>
      <c r="AB48" s="323">
        <f t="shared" si="36"/>
        <v>2.2853655046240026E-2</v>
      </c>
      <c r="AC48" s="399">
        <f t="shared" si="37"/>
        <v>1.8970307643325236E-2</v>
      </c>
      <c r="AE48" s="394">
        <f t="shared" si="23"/>
        <v>-0.42314511262760418</v>
      </c>
      <c r="AF48" s="395">
        <f t="shared" si="23"/>
        <v>-0.49886269070735101</v>
      </c>
      <c r="AG48" s="386">
        <f t="shared" si="23"/>
        <v>-0.48960209259170501</v>
      </c>
      <c r="AI48" s="27">
        <f t="shared" si="24"/>
        <v>2.5726746046988032</v>
      </c>
      <c r="AJ48" s="28">
        <f t="shared" si="24"/>
        <v>2.8849953233865691</v>
      </c>
      <c r="AK48" s="402">
        <f t="shared" si="24"/>
        <v>2.8427865710961058</v>
      </c>
      <c r="AL48" s="28">
        <f t="shared" si="24"/>
        <v>2.6712565535518813</v>
      </c>
      <c r="AM48" s="28">
        <f t="shared" si="24"/>
        <v>2.3950781978249611</v>
      </c>
      <c r="AN48" s="402">
        <f t="shared" si="24"/>
        <v>2.429803432950969</v>
      </c>
      <c r="AO48" s="384">
        <f t="shared" si="25"/>
        <v>3.8318856443417044E-2</v>
      </c>
      <c r="AP48" s="385">
        <f t="shared" si="25"/>
        <v>-0.16981557009476042</v>
      </c>
      <c r="AQ48" s="386">
        <f t="shared" si="25"/>
        <v>-0.14527405692151593</v>
      </c>
    </row>
    <row r="49" spans="1:43" ht="19.5" customHeight="1">
      <c r="A49" s="8" t="s">
        <v>179</v>
      </c>
      <c r="B49" s="19">
        <v>580.41</v>
      </c>
      <c r="C49" s="371">
        <v>2298.4100000000003</v>
      </c>
      <c r="D49" s="375">
        <v>2878.82</v>
      </c>
      <c r="E49" s="19">
        <v>388.07000000000005</v>
      </c>
      <c r="F49" s="369">
        <v>2409.73</v>
      </c>
      <c r="G49" s="377">
        <v>2797.8</v>
      </c>
      <c r="H49" s="345">
        <f t="shared" si="26"/>
        <v>1.1816628788549713E-2</v>
      </c>
      <c r="I49" s="323">
        <f t="shared" si="27"/>
        <v>1.7134694108200236E-2</v>
      </c>
      <c r="J49" s="399">
        <f t="shared" si="28"/>
        <v>1.570929300705582E-2</v>
      </c>
      <c r="K49" s="323">
        <f t="shared" si="29"/>
        <v>8.8816068780672372E-3</v>
      </c>
      <c r="L49" s="323">
        <f t="shared" si="30"/>
        <v>2.104095228922833E-2</v>
      </c>
      <c r="M49" s="399">
        <f t="shared" si="31"/>
        <v>1.7683042368134679E-2</v>
      </c>
      <c r="N49" s="394">
        <f t="shared" si="22"/>
        <v>-0.3313864337278819</v>
      </c>
      <c r="O49" s="395">
        <f t="shared" si="22"/>
        <v>4.8433482276878229E-2</v>
      </c>
      <c r="P49" s="386">
        <f t="shared" si="22"/>
        <v>-2.8143475451747581E-2</v>
      </c>
      <c r="R49" s="401">
        <v>99.534999999999997</v>
      </c>
      <c r="S49" s="369">
        <v>590.42599999999993</v>
      </c>
      <c r="T49" s="374">
        <v>689.9609999999999</v>
      </c>
      <c r="U49" s="19">
        <v>101.679</v>
      </c>
      <c r="V49" s="119">
        <v>556.43799999999999</v>
      </c>
      <c r="W49" s="375">
        <v>658.11699999999996</v>
      </c>
      <c r="X49" s="345">
        <f t="shared" si="32"/>
        <v>8.7594325496412571E-3</v>
      </c>
      <c r="Y49" s="323">
        <f t="shared" si="33"/>
        <v>1.9145489846787052E-2</v>
      </c>
      <c r="Z49" s="399">
        <f t="shared" si="34"/>
        <v>1.6348978191528772E-2</v>
      </c>
      <c r="AA49" s="323">
        <f t="shared" si="35"/>
        <v>1.0100753222800787E-2</v>
      </c>
      <c r="AB49" s="323">
        <f t="shared" si="36"/>
        <v>2.1996848545990585E-2</v>
      </c>
      <c r="AC49" s="399">
        <f t="shared" si="37"/>
        <v>1.861046558698214E-2</v>
      </c>
      <c r="AE49" s="394">
        <f t="shared" si="23"/>
        <v>2.1540161752147541E-2</v>
      </c>
      <c r="AF49" s="395">
        <f t="shared" si="23"/>
        <v>-5.7565215623973105E-2</v>
      </c>
      <c r="AG49" s="386">
        <f t="shared" si="23"/>
        <v>-4.6153333304346102E-2</v>
      </c>
      <c r="AI49" s="27">
        <f t="shared" si="24"/>
        <v>1.7149084268017436</v>
      </c>
      <c r="AJ49" s="28">
        <f t="shared" si="24"/>
        <v>2.5688454192245933</v>
      </c>
      <c r="AK49" s="402">
        <f t="shared" si="24"/>
        <v>2.3966798896770198</v>
      </c>
      <c r="AL49" s="28">
        <f t="shared" si="24"/>
        <v>2.6201200814286079</v>
      </c>
      <c r="AM49" s="28">
        <f t="shared" si="24"/>
        <v>2.3091300685139</v>
      </c>
      <c r="AN49" s="402">
        <f t="shared" si="24"/>
        <v>2.3522660661948671</v>
      </c>
      <c r="AO49" s="384">
        <f t="shared" si="25"/>
        <v>0.52784839148237128</v>
      </c>
      <c r="AP49" s="385">
        <f t="shared" si="25"/>
        <v>-0.10110197708552211</v>
      </c>
      <c r="AQ49" s="386">
        <f t="shared" si="25"/>
        <v>-1.8531395733511161E-2</v>
      </c>
    </row>
    <row r="50" spans="1:43" ht="19.5" customHeight="1">
      <c r="A50" s="8" t="s">
        <v>186</v>
      </c>
      <c r="B50" s="19">
        <v>511.52000000000004</v>
      </c>
      <c r="C50" s="371">
        <v>1989.0000000000002</v>
      </c>
      <c r="D50" s="375">
        <v>2500.5200000000004</v>
      </c>
      <c r="E50" s="19">
        <v>285.20000000000005</v>
      </c>
      <c r="F50" s="369">
        <v>2019.25</v>
      </c>
      <c r="G50" s="377">
        <v>2304.4499999999998</v>
      </c>
      <c r="H50" s="345">
        <f t="shared" si="26"/>
        <v>1.0414089967297169E-2</v>
      </c>
      <c r="I50" s="323">
        <f t="shared" si="27"/>
        <v>1.4828036155955756E-2</v>
      </c>
      <c r="J50" s="399">
        <f t="shared" si="28"/>
        <v>1.3644966114589737E-2</v>
      </c>
      <c r="K50" s="323">
        <f t="shared" si="29"/>
        <v>6.5272612714839485E-3</v>
      </c>
      <c r="L50" s="323">
        <f t="shared" si="30"/>
        <v>1.7631412195567266E-2</v>
      </c>
      <c r="M50" s="399">
        <f t="shared" si="31"/>
        <v>1.4564903490330959E-2</v>
      </c>
      <c r="N50" s="394">
        <f t="shared" si="22"/>
        <v>-0.4424460431654676</v>
      </c>
      <c r="O50" s="395">
        <f t="shared" si="22"/>
        <v>1.5208647561588622E-2</v>
      </c>
      <c r="P50" s="386">
        <f t="shared" si="22"/>
        <v>-7.8411690368403605E-2</v>
      </c>
      <c r="R50" s="401">
        <v>145.054</v>
      </c>
      <c r="S50" s="369">
        <v>542.71</v>
      </c>
      <c r="T50" s="374">
        <v>687.76400000000001</v>
      </c>
      <c r="U50" s="19">
        <v>109.67099999999999</v>
      </c>
      <c r="V50" s="119">
        <v>540.68200000000002</v>
      </c>
      <c r="W50" s="375">
        <v>650.35300000000007</v>
      </c>
      <c r="X50" s="345">
        <f t="shared" si="32"/>
        <v>1.2765265776416969E-2</v>
      </c>
      <c r="Y50" s="323">
        <f t="shared" si="33"/>
        <v>1.7598223646570106E-2</v>
      </c>
      <c r="Z50" s="399">
        <f t="shared" si="34"/>
        <v>1.6296919154732799E-2</v>
      </c>
      <c r="AA50" s="323">
        <f t="shared" si="35"/>
        <v>1.08946754659053E-2</v>
      </c>
      <c r="AB50" s="323">
        <f t="shared" si="36"/>
        <v>2.137398967278166E-2</v>
      </c>
      <c r="AC50" s="399">
        <f t="shared" si="37"/>
        <v>1.8390912445493124E-2</v>
      </c>
      <c r="AE50" s="394">
        <f t="shared" si="23"/>
        <v>-0.2439298468156687</v>
      </c>
      <c r="AF50" s="395">
        <f t="shared" si="23"/>
        <v>-3.7368023437932226E-3</v>
      </c>
      <c r="AG50" s="386">
        <f t="shared" si="23"/>
        <v>-5.4395112276885593E-2</v>
      </c>
      <c r="AI50" s="27">
        <f t="shared" si="24"/>
        <v>2.8357444479199243</v>
      </c>
      <c r="AJ50" s="28">
        <f t="shared" si="24"/>
        <v>2.7285570638511816</v>
      </c>
      <c r="AK50" s="402">
        <f t="shared" si="24"/>
        <v>2.7504838993489349</v>
      </c>
      <c r="AL50" s="28">
        <f t="shared" si="24"/>
        <v>3.8454067321178109</v>
      </c>
      <c r="AM50" s="28">
        <f t="shared" si="24"/>
        <v>2.677637736783459</v>
      </c>
      <c r="AN50" s="402">
        <f t="shared" si="24"/>
        <v>2.8221614701989632</v>
      </c>
      <c r="AO50" s="384">
        <f t="shared" si="25"/>
        <v>0.35604840377576841</v>
      </c>
      <c r="AP50" s="385">
        <f t="shared" si="25"/>
        <v>-1.8661631725544081E-2</v>
      </c>
      <c r="AQ50" s="386">
        <f t="shared" si="25"/>
        <v>2.6059985614529536E-2</v>
      </c>
    </row>
    <row r="51" spans="1:43" ht="19.5" customHeight="1">
      <c r="A51" s="8" t="s">
        <v>206</v>
      </c>
      <c r="B51" s="19">
        <v>648.73</v>
      </c>
      <c r="C51" s="371">
        <v>2035.55</v>
      </c>
      <c r="D51" s="375">
        <v>2684.2799999999997</v>
      </c>
      <c r="E51" s="19">
        <v>292.37</v>
      </c>
      <c r="F51" s="369">
        <v>662.26</v>
      </c>
      <c r="G51" s="377">
        <v>954.63</v>
      </c>
      <c r="H51" s="345">
        <f t="shared" si="26"/>
        <v>1.3207562919308516E-2</v>
      </c>
      <c r="I51" s="323">
        <f t="shared" si="27"/>
        <v>1.5175067369158239E-2</v>
      </c>
      <c r="J51" s="399">
        <f t="shared" si="28"/>
        <v>1.4647717131664984E-2</v>
      </c>
      <c r="K51" s="323">
        <f t="shared" si="29"/>
        <v>6.6913582676849988E-3</v>
      </c>
      <c r="L51" s="323">
        <f t="shared" si="30"/>
        <v>5.78263169029906E-3</v>
      </c>
      <c r="M51" s="399">
        <f t="shared" si="31"/>
        <v>6.0335845077891222E-3</v>
      </c>
      <c r="N51" s="394">
        <f t="shared" si="22"/>
        <v>-0.5493194395202935</v>
      </c>
      <c r="O51" s="395">
        <f t="shared" si="22"/>
        <v>-0.6746530421753334</v>
      </c>
      <c r="P51" s="386">
        <f t="shared" si="22"/>
        <v>-0.64436273414099865</v>
      </c>
      <c r="R51" s="401">
        <v>139.816</v>
      </c>
      <c r="S51" s="369">
        <v>563.87900000000002</v>
      </c>
      <c r="T51" s="374">
        <v>703.69500000000005</v>
      </c>
      <c r="U51" s="19">
        <v>67.075000000000003</v>
      </c>
      <c r="V51" s="119">
        <v>226.61</v>
      </c>
      <c r="W51" s="375">
        <v>293.685</v>
      </c>
      <c r="X51" s="345">
        <f t="shared" si="32"/>
        <v>1.2304303223596144E-2</v>
      </c>
      <c r="Y51" s="323">
        <f t="shared" si="33"/>
        <v>1.8284661700732077E-2</v>
      </c>
      <c r="Z51" s="399">
        <f t="shared" si="34"/>
        <v>1.6674412334157788E-2</v>
      </c>
      <c r="AA51" s="323">
        <f t="shared" si="35"/>
        <v>6.6632050120414522E-3</v>
      </c>
      <c r="AB51" s="323">
        <f t="shared" si="36"/>
        <v>8.9582412577985816E-3</v>
      </c>
      <c r="AC51" s="399">
        <f t="shared" si="37"/>
        <v>8.3049284335655373E-3</v>
      </c>
      <c r="AE51" s="394">
        <f t="shared" si="23"/>
        <v>-0.52026234479601763</v>
      </c>
      <c r="AF51" s="395">
        <f t="shared" si="23"/>
        <v>-0.59812300156593878</v>
      </c>
      <c r="AG51" s="386">
        <f t="shared" si="23"/>
        <v>-0.58265299597126596</v>
      </c>
      <c r="AI51" s="27">
        <f t="shared" si="24"/>
        <v>2.155226365360011</v>
      </c>
      <c r="AJ51" s="28">
        <f t="shared" si="24"/>
        <v>2.7701554862322224</v>
      </c>
      <c r="AK51" s="402">
        <f t="shared" si="24"/>
        <v>2.6215409718807283</v>
      </c>
      <c r="AL51" s="28">
        <f t="shared" si="24"/>
        <v>2.2941820296200022</v>
      </c>
      <c r="AM51" s="28">
        <f t="shared" si="24"/>
        <v>3.4217678857246403</v>
      </c>
      <c r="AN51" s="402">
        <f t="shared" si="24"/>
        <v>3.0764275164199746</v>
      </c>
      <c r="AO51" s="384">
        <f t="shared" si="25"/>
        <v>6.4473814209664193E-2</v>
      </c>
      <c r="AP51" s="385">
        <f t="shared" si="25"/>
        <v>0.2352259296385911</v>
      </c>
      <c r="AQ51" s="386">
        <f t="shared" si="25"/>
        <v>0.17351876221598955</v>
      </c>
    </row>
    <row r="52" spans="1:43" ht="19.5" customHeight="1">
      <c r="A52" s="8" t="s">
        <v>211</v>
      </c>
      <c r="B52" s="19">
        <v>235.12</v>
      </c>
      <c r="C52" s="371">
        <v>1279.7300000000002</v>
      </c>
      <c r="D52" s="375">
        <v>1514.8500000000004</v>
      </c>
      <c r="E52" s="19">
        <v>237.80999999999997</v>
      </c>
      <c r="F52" s="369">
        <v>723.68000000000006</v>
      </c>
      <c r="G52" s="377">
        <v>961.49</v>
      </c>
      <c r="H52" s="345">
        <f t="shared" si="26"/>
        <v>4.7868330331383132E-3</v>
      </c>
      <c r="I52" s="323">
        <f t="shared" si="27"/>
        <v>9.5404136298950538E-3</v>
      </c>
      <c r="J52" s="399">
        <f t="shared" si="28"/>
        <v>8.2663113747085664E-3</v>
      </c>
      <c r="K52" s="323">
        <f t="shared" si="29"/>
        <v>5.4426648070532869E-3</v>
      </c>
      <c r="L52" s="323">
        <f t="shared" si="30"/>
        <v>6.3189304829457072E-3</v>
      </c>
      <c r="M52" s="399">
        <f t="shared" si="31"/>
        <v>6.0769420282142435E-3</v>
      </c>
      <c r="N52" s="394">
        <f t="shared" si="22"/>
        <v>1.1440966315073024E-2</v>
      </c>
      <c r="O52" s="395">
        <f t="shared" si="22"/>
        <v>-0.43450571604947924</v>
      </c>
      <c r="P52" s="386">
        <f t="shared" si="22"/>
        <v>-0.36529029276826103</v>
      </c>
      <c r="R52" s="401">
        <v>39.23899999999999</v>
      </c>
      <c r="S52" s="369">
        <v>247.33899999999997</v>
      </c>
      <c r="T52" s="374">
        <v>286.57799999999997</v>
      </c>
      <c r="U52" s="19">
        <v>44.506999999999998</v>
      </c>
      <c r="V52" s="119">
        <v>148.05099999999999</v>
      </c>
      <c r="W52" s="375">
        <v>192.55799999999999</v>
      </c>
      <c r="X52" s="345">
        <f t="shared" si="32"/>
        <v>3.4531709832257319E-3</v>
      </c>
      <c r="Y52" s="323">
        <f t="shared" si="33"/>
        <v>8.0203553251626154E-3</v>
      </c>
      <c r="Z52" s="399">
        <f t="shared" si="34"/>
        <v>6.7906120377411658E-3</v>
      </c>
      <c r="AA52" s="323">
        <f t="shared" si="35"/>
        <v>4.4213084676992748E-3</v>
      </c>
      <c r="AB52" s="323">
        <f t="shared" si="36"/>
        <v>5.8526833610976457E-3</v>
      </c>
      <c r="AC52" s="399">
        <f t="shared" si="37"/>
        <v>5.4452233151523321E-3</v>
      </c>
      <c r="AE52" s="394">
        <f t="shared" si="23"/>
        <v>0.13425418588649071</v>
      </c>
      <c r="AF52" s="395">
        <f t="shared" si="23"/>
        <v>-0.40142476520079728</v>
      </c>
      <c r="AG52" s="386">
        <f t="shared" si="23"/>
        <v>-0.32807821954232352</v>
      </c>
      <c r="AI52" s="27">
        <f t="shared" si="24"/>
        <v>1.6688924804355219</v>
      </c>
      <c r="AJ52" s="28">
        <f t="shared" si="24"/>
        <v>1.9327436256085262</v>
      </c>
      <c r="AK52" s="402">
        <f t="shared" si="24"/>
        <v>1.8917912664620253</v>
      </c>
      <c r="AL52" s="28">
        <f t="shared" si="24"/>
        <v>1.8715361002480972</v>
      </c>
      <c r="AM52" s="28">
        <f t="shared" si="24"/>
        <v>2.0458075392438642</v>
      </c>
      <c r="AN52" s="402">
        <f t="shared" si="24"/>
        <v>2.0027041362884686</v>
      </c>
      <c r="AO52" s="384">
        <f>(AL52-AI52)/AI52</f>
        <v>0.1214240115454847</v>
      </c>
      <c r="AP52" s="385">
        <f>(AM52-AJ52)/AJ52</f>
        <v>5.8499178130643002E-2</v>
      </c>
      <c r="AQ52" s="386">
        <f>(AN52-AK52)/AK52</f>
        <v>5.8628492367379062E-2</v>
      </c>
    </row>
    <row r="53" spans="1:43" ht="19.5" customHeight="1">
      <c r="A53" s="8" t="s">
        <v>213</v>
      </c>
      <c r="B53" s="19">
        <v>264.23</v>
      </c>
      <c r="C53" s="371">
        <v>318.95</v>
      </c>
      <c r="D53" s="375">
        <v>583.18000000000006</v>
      </c>
      <c r="E53" s="19">
        <v>324.95000000000005</v>
      </c>
      <c r="F53" s="369">
        <v>284.89</v>
      </c>
      <c r="G53" s="377">
        <v>609.84</v>
      </c>
      <c r="H53" s="345">
        <f t="shared" si="26"/>
        <v>5.3794866125643787E-3</v>
      </c>
      <c r="I53" s="323">
        <f t="shared" si="27"/>
        <v>2.3777788496440865E-3</v>
      </c>
      <c r="J53" s="399">
        <f t="shared" si="28"/>
        <v>3.1823266115473749E-3</v>
      </c>
      <c r="K53" s="323">
        <f t="shared" si="29"/>
        <v>7.4370040328496107E-3</v>
      </c>
      <c r="L53" s="323">
        <f t="shared" si="30"/>
        <v>2.487563709493702E-3</v>
      </c>
      <c r="M53" s="399">
        <f t="shared" si="31"/>
        <v>3.854395081057707E-3</v>
      </c>
      <c r="N53" s="394">
        <f t="shared" si="22"/>
        <v>0.2297997956325929</v>
      </c>
      <c r="O53" s="395">
        <f t="shared" si="22"/>
        <v>-0.10678789778962221</v>
      </c>
      <c r="P53" s="386">
        <f t="shared" si="22"/>
        <v>4.5714873623923943E-2</v>
      </c>
      <c r="R53" s="401">
        <v>51.139999999999993</v>
      </c>
      <c r="S53" s="369">
        <v>77.984999999999985</v>
      </c>
      <c r="T53" s="374">
        <v>129.12499999999997</v>
      </c>
      <c r="U53" s="19">
        <v>63.652000000000015</v>
      </c>
      <c r="V53" s="119">
        <v>64.486999999999995</v>
      </c>
      <c r="W53" s="375">
        <v>128.13900000000001</v>
      </c>
      <c r="X53" s="345">
        <f t="shared" si="32"/>
        <v>4.5005011361697279E-3</v>
      </c>
      <c r="Y53" s="323">
        <f t="shared" si="33"/>
        <v>2.5287860387274408E-3</v>
      </c>
      <c r="Z53" s="399">
        <f t="shared" si="34"/>
        <v>3.0596828066820482E-3</v>
      </c>
      <c r="AA53" s="323">
        <f t="shared" si="35"/>
        <v>6.3231654927538216E-3</v>
      </c>
      <c r="AB53" s="323">
        <f t="shared" si="36"/>
        <v>2.5492701292602134E-3</v>
      </c>
      <c r="AC53" s="399">
        <f t="shared" si="37"/>
        <v>3.6235600202552203E-3</v>
      </c>
      <c r="AE53" s="394">
        <f t="shared" si="23"/>
        <v>0.24466171294485772</v>
      </c>
      <c r="AF53" s="395">
        <f t="shared" si="23"/>
        <v>-0.17308456754504062</v>
      </c>
      <c r="AG53" s="386">
        <f t="shared" si="23"/>
        <v>-7.6360116166502368E-3</v>
      </c>
      <c r="AI53" s="27">
        <f t="shared" si="24"/>
        <v>1.9354350376565868</v>
      </c>
      <c r="AJ53" s="28">
        <f t="shared" si="24"/>
        <v>2.4450540837121801</v>
      </c>
      <c r="AK53" s="402">
        <f t="shared" si="24"/>
        <v>2.2141534346170983</v>
      </c>
      <c r="AL53" s="28">
        <f t="shared" si="24"/>
        <v>1.9588244345283892</v>
      </c>
      <c r="AM53" s="28">
        <f t="shared" si="24"/>
        <v>2.2635754150724843</v>
      </c>
      <c r="AN53" s="402">
        <f t="shared" si="24"/>
        <v>2.1011904761904763</v>
      </c>
      <c r="AO53" s="384">
        <f t="shared" ref="AO53:AO62" si="38">(AL53-AI53)/AI53</f>
        <v>1.208482662384895E-2</v>
      </c>
      <c r="AP53" s="385">
        <f t="shared" ref="AP53:AP62" si="39">(AM53-AJ53)/AJ53</f>
        <v>-7.4222762534629741E-2</v>
      </c>
      <c r="AQ53" s="386">
        <f t="shared" ref="AQ53:AQ62" si="40">(AN53-AK53)/AK53</f>
        <v>-5.1018577421287507E-2</v>
      </c>
    </row>
    <row r="54" spans="1:43" ht="19.5" customHeight="1">
      <c r="A54" s="8" t="s">
        <v>210</v>
      </c>
      <c r="B54" s="19">
        <v>172.43</v>
      </c>
      <c r="C54" s="371">
        <v>371.68999999999994</v>
      </c>
      <c r="D54" s="375">
        <v>544.11999999999989</v>
      </c>
      <c r="E54" s="19">
        <v>61.679999999999993</v>
      </c>
      <c r="F54" s="369">
        <v>297.93000000000006</v>
      </c>
      <c r="G54" s="377">
        <v>359.61000000000007</v>
      </c>
      <c r="H54" s="345">
        <f t="shared" si="26"/>
        <v>3.5105206698878848E-3</v>
      </c>
      <c r="I54" s="323">
        <f t="shared" si="27"/>
        <v>2.7709566409287048E-3</v>
      </c>
      <c r="J54" s="399">
        <f t="shared" si="28"/>
        <v>2.9691819950532546E-3</v>
      </c>
      <c r="K54" s="323">
        <f t="shared" si="29"/>
        <v>1.411646126315322E-3</v>
      </c>
      <c r="L54" s="323">
        <f t="shared" si="30"/>
        <v>2.6014246058810729E-3</v>
      </c>
      <c r="M54" s="399">
        <f t="shared" si="31"/>
        <v>2.2728568396614885E-3</v>
      </c>
      <c r="N54" s="394">
        <f t="shared" si="22"/>
        <v>-0.64228962477527118</v>
      </c>
      <c r="O54" s="395">
        <f t="shared" si="22"/>
        <v>-0.19844494067636981</v>
      </c>
      <c r="P54" s="386">
        <f t="shared" si="22"/>
        <v>-0.33909799308975935</v>
      </c>
      <c r="R54" s="401">
        <v>35.084000000000003</v>
      </c>
      <c r="S54" s="369">
        <v>97.429000000000002</v>
      </c>
      <c r="T54" s="374">
        <v>132.51300000000001</v>
      </c>
      <c r="U54" s="19">
        <v>15.044000000000002</v>
      </c>
      <c r="V54" s="119">
        <v>86.116</v>
      </c>
      <c r="W54" s="375">
        <v>101.16</v>
      </c>
      <c r="X54" s="345">
        <f t="shared" si="32"/>
        <v>3.0875162663546885E-3</v>
      </c>
      <c r="Y54" s="323">
        <f t="shared" si="33"/>
        <v>3.1592882601420261E-3</v>
      </c>
      <c r="Z54" s="399">
        <f t="shared" si="34"/>
        <v>3.139963196606841E-3</v>
      </c>
      <c r="AA54" s="323">
        <f t="shared" si="35"/>
        <v>1.4944652434014404E-3</v>
      </c>
      <c r="AB54" s="323">
        <f t="shared" si="36"/>
        <v>3.4042977104125263E-3</v>
      </c>
      <c r="AC54" s="399">
        <f t="shared" si="37"/>
        <v>2.8606383040995953E-3</v>
      </c>
      <c r="AE54" s="394">
        <f t="shared" ref="AE54:AE56" si="41">(U54-R54)/R54</f>
        <v>-0.57120054725800928</v>
      </c>
      <c r="AF54" s="395">
        <f t="shared" ref="AF54:AF56" si="42">(V54-S54)/S54</f>
        <v>-0.11611532500590176</v>
      </c>
      <c r="AG54" s="386">
        <f t="shared" ref="AG54:AG56" si="43">(W54-T54)/T54</f>
        <v>-0.23660320119535447</v>
      </c>
      <c r="AI54" s="27">
        <f t="shared" ref="AI54:AI61" si="44">(R54/B54)*10</f>
        <v>2.034680740010439</v>
      </c>
      <c r="AJ54" s="28">
        <f t="shared" ref="AJ54:AJ61" si="45">(S54/C54)*10</f>
        <v>2.6212435093760931</v>
      </c>
      <c r="AK54" s="402">
        <f t="shared" ref="AK54:AK61" si="46">(T54/D54)*10</f>
        <v>2.4353635227523345</v>
      </c>
      <c r="AL54" s="28">
        <f t="shared" ref="AL54:AL62" si="47">(U54/E54)*10</f>
        <v>2.4390402075226985</v>
      </c>
      <c r="AM54" s="28">
        <f t="shared" ref="AM54:AM62" si="48">(V54/F54)*10</f>
        <v>2.8904776289732483</v>
      </c>
      <c r="AN54" s="402">
        <f t="shared" ref="AN54:AN62" si="49">(W54/G54)*10</f>
        <v>2.8130474680904305</v>
      </c>
      <c r="AO54" s="384">
        <f t="shared" si="38"/>
        <v>0.19873361926558802</v>
      </c>
      <c r="AP54" s="385">
        <f t="shared" si="39"/>
        <v>0.10271236481239326</v>
      </c>
      <c r="AQ54" s="386">
        <f t="shared" si="40"/>
        <v>0.15508319058308601</v>
      </c>
    </row>
    <row r="55" spans="1:43" ht="19.5" customHeight="1">
      <c r="A55" s="8" t="s">
        <v>209</v>
      </c>
      <c r="B55" s="19">
        <v>42.75</v>
      </c>
      <c r="C55" s="371">
        <v>342.82999999999993</v>
      </c>
      <c r="D55" s="375">
        <v>385.57999999999993</v>
      </c>
      <c r="E55" s="19">
        <v>29.599999999999998</v>
      </c>
      <c r="F55" s="369">
        <v>223.76999999999998</v>
      </c>
      <c r="G55" s="377">
        <v>253.36999999999998</v>
      </c>
      <c r="H55" s="345">
        <f t="shared" si="26"/>
        <v>8.7035178703072011E-4</v>
      </c>
      <c r="I55" s="323">
        <f t="shared" si="27"/>
        <v>2.5558047437638566E-3</v>
      </c>
      <c r="J55" s="399">
        <f t="shared" si="28"/>
        <v>2.1040527708090749E-3</v>
      </c>
      <c r="K55" s="323">
        <f t="shared" si="29"/>
        <v>6.7744366632512215E-4</v>
      </c>
      <c r="L55" s="323">
        <f t="shared" si="30"/>
        <v>1.9538844159970713E-3</v>
      </c>
      <c r="M55" s="399">
        <f t="shared" si="31"/>
        <v>1.6013841035150056E-3</v>
      </c>
      <c r="N55" s="394">
        <f t="shared" si="22"/>
        <v>-0.3076023391812866</v>
      </c>
      <c r="O55" s="395">
        <f t="shared" si="22"/>
        <v>-0.34728582679462117</v>
      </c>
      <c r="P55" s="386">
        <f t="shared" si="22"/>
        <v>-0.3428860418071476</v>
      </c>
      <c r="R55" s="401">
        <v>13.259999999999998</v>
      </c>
      <c r="S55" s="369">
        <v>81.692999999999998</v>
      </c>
      <c r="T55" s="374">
        <v>94.953000000000003</v>
      </c>
      <c r="U55" s="19">
        <v>8.8020000000000014</v>
      </c>
      <c r="V55" s="119">
        <v>57.835000000000008</v>
      </c>
      <c r="W55" s="375">
        <v>66.637000000000015</v>
      </c>
      <c r="X55" s="345">
        <f t="shared" si="32"/>
        <v>1.1669269664765466E-3</v>
      </c>
      <c r="Y55" s="323">
        <f t="shared" si="33"/>
        <v>2.6490237592070379E-3</v>
      </c>
      <c r="Z55" s="399">
        <f t="shared" si="34"/>
        <v>2.2499598183378941E-3</v>
      </c>
      <c r="AA55" s="323">
        <f t="shared" si="35"/>
        <v>8.7438733531105281E-4</v>
      </c>
      <c r="AB55" s="323">
        <f t="shared" si="36"/>
        <v>2.2863063551687083E-3</v>
      </c>
      <c r="AC55" s="399">
        <f t="shared" si="37"/>
        <v>1.8843846843642229E-3</v>
      </c>
      <c r="AE55" s="394">
        <f t="shared" si="41"/>
        <v>-0.33619909502262424</v>
      </c>
      <c r="AF55" s="395">
        <f t="shared" si="42"/>
        <v>-0.29204460602499588</v>
      </c>
      <c r="AG55" s="386">
        <f t="shared" si="43"/>
        <v>-0.29821069371162562</v>
      </c>
      <c r="AI55" s="27">
        <f t="shared" si="44"/>
        <v>3.1017543859649117</v>
      </c>
      <c r="AJ55" s="28">
        <f t="shared" si="45"/>
        <v>2.3829011463407523</v>
      </c>
      <c r="AK55" s="402">
        <f t="shared" si="46"/>
        <v>2.4626017946988958</v>
      </c>
      <c r="AL55" s="28">
        <f t="shared" si="47"/>
        <v>2.9736486486486493</v>
      </c>
      <c r="AM55" s="28">
        <f t="shared" si="48"/>
        <v>2.584573445948966</v>
      </c>
      <c r="AN55" s="402">
        <f t="shared" si="49"/>
        <v>2.6300272329005021</v>
      </c>
      <c r="AO55" s="384">
        <f t="shared" si="38"/>
        <v>-4.1301057845175106E-2</v>
      </c>
      <c r="AP55" s="385">
        <f t="shared" si="39"/>
        <v>8.4633095215849427E-2</v>
      </c>
      <c r="AQ55" s="386">
        <f t="shared" si="40"/>
        <v>6.7987215213606025E-2</v>
      </c>
    </row>
    <row r="56" spans="1:43" ht="19.5" customHeight="1">
      <c r="A56" s="8" t="s">
        <v>208</v>
      </c>
      <c r="B56" s="19">
        <v>11.05</v>
      </c>
      <c r="C56" s="371">
        <v>54.23</v>
      </c>
      <c r="D56" s="375">
        <v>65.28</v>
      </c>
      <c r="E56" s="19">
        <v>35.39</v>
      </c>
      <c r="F56" s="369">
        <v>112.64</v>
      </c>
      <c r="G56" s="377">
        <v>148.03</v>
      </c>
      <c r="H56" s="345">
        <f t="shared" si="26"/>
        <v>2.2496812272957794E-4</v>
      </c>
      <c r="I56" s="323">
        <f t="shared" si="27"/>
        <v>4.0428577211537483E-4</v>
      </c>
      <c r="J56" s="399">
        <f t="shared" si="28"/>
        <v>3.5622326074593197E-4</v>
      </c>
      <c r="K56" s="323">
        <f t="shared" si="29"/>
        <v>8.0995714024479986E-4</v>
      </c>
      <c r="L56" s="323">
        <f t="shared" si="30"/>
        <v>9.8353461419274321E-4</v>
      </c>
      <c r="M56" s="399">
        <f t="shared" si="31"/>
        <v>9.3559967179747525E-4</v>
      </c>
      <c r="N56" s="394">
        <f t="shared" si="22"/>
        <v>2.2027149321266966</v>
      </c>
      <c r="O56" s="395">
        <f t="shared" si="22"/>
        <v>1.0770791075050712</v>
      </c>
      <c r="P56" s="386">
        <f t="shared" si="22"/>
        <v>1.2676164215686274</v>
      </c>
      <c r="R56" s="401">
        <v>4.3719999999999999</v>
      </c>
      <c r="S56" s="369">
        <v>20.196000000000002</v>
      </c>
      <c r="T56" s="374">
        <v>24.568000000000001</v>
      </c>
      <c r="U56" s="19">
        <v>11.864000000000001</v>
      </c>
      <c r="V56" s="119">
        <v>36.927</v>
      </c>
      <c r="W56" s="375">
        <v>48.790999999999997</v>
      </c>
      <c r="X56" s="345">
        <f t="shared" si="32"/>
        <v>3.8475148547778749E-4</v>
      </c>
      <c r="Y56" s="323">
        <f t="shared" si="33"/>
        <v>6.5488700183547366E-4</v>
      </c>
      <c r="Z56" s="399">
        <f t="shared" si="34"/>
        <v>5.8215130450776052E-4</v>
      </c>
      <c r="AA56" s="323">
        <f t="shared" si="35"/>
        <v>1.1785652517757703E-3</v>
      </c>
      <c r="AB56" s="323">
        <f t="shared" si="36"/>
        <v>1.459781011105989E-3</v>
      </c>
      <c r="AC56" s="399">
        <f t="shared" si="37"/>
        <v>1.3797291765057667E-3</v>
      </c>
      <c r="AE56" s="394">
        <f t="shared" si="41"/>
        <v>1.7136322049405308</v>
      </c>
      <c r="AF56" s="395">
        <f t="shared" si="42"/>
        <v>0.82843137254901944</v>
      </c>
      <c r="AG56" s="386">
        <f t="shared" si="43"/>
        <v>0.98595734288505343</v>
      </c>
      <c r="AI56" s="27">
        <f t="shared" si="44"/>
        <v>3.9565610859728499</v>
      </c>
      <c r="AJ56" s="28">
        <f t="shared" si="45"/>
        <v>3.7241379310344831</v>
      </c>
      <c r="AK56" s="402">
        <f t="shared" si="46"/>
        <v>3.7634803921568629</v>
      </c>
      <c r="AL56" s="28">
        <f t="shared" si="47"/>
        <v>3.3523594235659795</v>
      </c>
      <c r="AM56" s="28">
        <f t="shared" si="48"/>
        <v>3.2783203125</v>
      </c>
      <c r="AN56" s="402">
        <f t="shared" si="49"/>
        <v>3.296021076808755</v>
      </c>
      <c r="AO56" s="384">
        <f t="shared" si="38"/>
        <v>-0.15270879161930284</v>
      </c>
      <c r="AP56" s="385">
        <f t="shared" si="39"/>
        <v>-0.11971028645833341</v>
      </c>
      <c r="AQ56" s="386">
        <f t="shared" si="40"/>
        <v>-0.12420931335853339</v>
      </c>
    </row>
    <row r="57" spans="1:43" ht="19.5" customHeight="1">
      <c r="A57" s="8" t="s">
        <v>207</v>
      </c>
      <c r="B57" s="19">
        <v>4.1399999999999997</v>
      </c>
      <c r="C57" s="371">
        <v>69.990000000000009</v>
      </c>
      <c r="D57" s="375">
        <v>74.13000000000001</v>
      </c>
      <c r="E57" s="19">
        <v>3.12</v>
      </c>
      <c r="F57" s="369">
        <v>144.05000000000001</v>
      </c>
      <c r="G57" s="377">
        <v>147.17000000000002</v>
      </c>
      <c r="H57" s="345">
        <f t="shared" si="26"/>
        <v>8.4286699375606567E-5</v>
      </c>
      <c r="I57" s="323">
        <f t="shared" si="27"/>
        <v>5.2177689821787004E-4</v>
      </c>
      <c r="J57" s="399">
        <f t="shared" si="28"/>
        <v>4.0451639581948439E-4</v>
      </c>
      <c r="K57" s="323">
        <f t="shared" si="29"/>
        <v>7.1406224288323686E-5</v>
      </c>
      <c r="L57" s="323">
        <f t="shared" si="30"/>
        <v>1.2577961751994377E-3</v>
      </c>
      <c r="M57" s="399">
        <f t="shared" si="31"/>
        <v>9.3016418089869927E-4</v>
      </c>
      <c r="N57" s="394">
        <f t="shared" si="22"/>
        <v>-0.24637681159420283</v>
      </c>
      <c r="O57" s="395">
        <f t="shared" si="22"/>
        <v>1.0581511644520645</v>
      </c>
      <c r="P57" s="386">
        <f t="shared" si="22"/>
        <v>0.98529610144341018</v>
      </c>
      <c r="R57" s="401">
        <v>1.9359999999999999</v>
      </c>
      <c r="S57" s="369">
        <v>23.956999999999997</v>
      </c>
      <c r="T57" s="374">
        <v>25.892999999999997</v>
      </c>
      <c r="U57" s="19">
        <v>1.091</v>
      </c>
      <c r="V57" s="119">
        <v>28.847999999999999</v>
      </c>
      <c r="W57" s="375">
        <v>29.939</v>
      </c>
      <c r="X57" s="345">
        <f t="shared" si="32"/>
        <v>1.7037485724725448E-4</v>
      </c>
      <c r="Y57" s="323">
        <f t="shared" si="33"/>
        <v>7.7684333050962752E-4</v>
      </c>
      <c r="Z57" s="399">
        <f t="shared" si="34"/>
        <v>6.1354785605745039E-4</v>
      </c>
      <c r="AA57" s="323">
        <f t="shared" si="35"/>
        <v>1.0837952542880691E-4</v>
      </c>
      <c r="AB57" s="323">
        <f t="shared" si="36"/>
        <v>1.1404057358676732E-3</v>
      </c>
      <c r="AC57" s="399">
        <f t="shared" si="37"/>
        <v>8.4662564438946013E-4</v>
      </c>
      <c r="AE57" s="394">
        <f t="shared" si="23"/>
        <v>-0.43646694214876031</v>
      </c>
      <c r="AF57" s="395">
        <f t="shared" si="23"/>
        <v>0.204157448762366</v>
      </c>
      <c r="AG57" s="386">
        <f t="shared" si="23"/>
        <v>0.15625844822925128</v>
      </c>
      <c r="AI57" s="27">
        <f t="shared" si="44"/>
        <v>4.6763285024154593</v>
      </c>
      <c r="AJ57" s="28">
        <f t="shared" si="45"/>
        <v>3.4229175596513777</v>
      </c>
      <c r="AK57" s="402">
        <f t="shared" si="46"/>
        <v>3.4929178470254953</v>
      </c>
      <c r="AL57" s="28">
        <f t="shared" si="47"/>
        <v>3.4967948717948714</v>
      </c>
      <c r="AM57" s="28">
        <f t="shared" si="48"/>
        <v>2.0026379729260673</v>
      </c>
      <c r="AN57" s="402">
        <f t="shared" si="49"/>
        <v>2.0343140585717197</v>
      </c>
      <c r="AO57" s="384">
        <f t="shared" si="38"/>
        <v>-0.25223498092816288</v>
      </c>
      <c r="AP57" s="385">
        <f t="shared" si="39"/>
        <v>-0.41493245512753896</v>
      </c>
      <c r="AQ57" s="386">
        <f t="shared" si="40"/>
        <v>-0.41758891915992125</v>
      </c>
    </row>
    <row r="58" spans="1:43" ht="19.5" customHeight="1">
      <c r="A58" s="8" t="s">
        <v>215</v>
      </c>
      <c r="B58" s="19">
        <v>41.28</v>
      </c>
      <c r="C58" s="371">
        <v>50.2</v>
      </c>
      <c r="D58" s="375">
        <v>91.48</v>
      </c>
      <c r="E58" s="19">
        <v>91.64</v>
      </c>
      <c r="F58" s="369">
        <v>37.94</v>
      </c>
      <c r="G58" s="377">
        <v>129.57999999999998</v>
      </c>
      <c r="H58" s="345">
        <f t="shared" si="26"/>
        <v>8.4042390102054092E-4</v>
      </c>
      <c r="I58" s="323">
        <f t="shared" si="27"/>
        <v>3.7424203872749067E-4</v>
      </c>
      <c r="J58" s="399">
        <f t="shared" si="28"/>
        <v>4.9919276796932992E-4</v>
      </c>
      <c r="K58" s="323">
        <f t="shared" si="29"/>
        <v>2.09732897236602E-3</v>
      </c>
      <c r="L58" s="323">
        <f t="shared" si="30"/>
        <v>3.312793258387134E-4</v>
      </c>
      <c r="M58" s="399">
        <f t="shared" si="31"/>
        <v>8.1898943100396429E-4</v>
      </c>
      <c r="N58" s="394">
        <f t="shared" si="22"/>
        <v>1.2199612403100775</v>
      </c>
      <c r="O58" s="395">
        <f t="shared" si="22"/>
        <v>-0.24422310756972121</v>
      </c>
      <c r="P58" s="386">
        <f t="shared" si="22"/>
        <v>0.41648447748141648</v>
      </c>
      <c r="R58" s="401">
        <v>10.006</v>
      </c>
      <c r="S58" s="369">
        <v>13.276</v>
      </c>
      <c r="T58" s="374">
        <v>23.282</v>
      </c>
      <c r="U58" s="19">
        <v>17.384</v>
      </c>
      <c r="V58" s="119">
        <v>10.129</v>
      </c>
      <c r="W58" s="375">
        <v>27.512999999999998</v>
      </c>
      <c r="X58" s="345">
        <f t="shared" si="32"/>
        <v>8.8056344091737E-4</v>
      </c>
      <c r="Y58" s="323">
        <f t="shared" si="33"/>
        <v>4.3049513945176012E-4</v>
      </c>
      <c r="Z58" s="399">
        <f t="shared" si="34"/>
        <v>5.5167887787160863E-4</v>
      </c>
      <c r="AA58" s="323">
        <f t="shared" si="35"/>
        <v>1.7269199542203294E-3</v>
      </c>
      <c r="AB58" s="323">
        <f t="shared" si="36"/>
        <v>4.0041492299652186E-4</v>
      </c>
      <c r="AC58" s="399">
        <f t="shared" si="37"/>
        <v>7.7802235726267459E-4</v>
      </c>
      <c r="AE58" s="394">
        <f t="shared" si="23"/>
        <v>0.73735758544873076</v>
      </c>
      <c r="AF58" s="395">
        <f t="shared" si="23"/>
        <v>-0.23704429044893041</v>
      </c>
      <c r="AG58" s="386">
        <f t="shared" si="23"/>
        <v>0.18172837385104365</v>
      </c>
      <c r="AI58" s="27">
        <f t="shared" si="44"/>
        <v>2.4239341085271318</v>
      </c>
      <c r="AJ58" s="28">
        <f t="shared" si="45"/>
        <v>2.6446215139442231</v>
      </c>
      <c r="AK58" s="402">
        <f t="shared" si="46"/>
        <v>2.545037166593791</v>
      </c>
      <c r="AL58" s="28">
        <f t="shared" si="47"/>
        <v>1.896988214753383</v>
      </c>
      <c r="AM58" s="28">
        <f t="shared" si="48"/>
        <v>2.6697416974169741</v>
      </c>
      <c r="AN58" s="402">
        <f t="shared" si="49"/>
        <v>2.1232443278283686</v>
      </c>
      <c r="AO58" s="384">
        <f t="shared" si="38"/>
        <v>-0.21739282925225215</v>
      </c>
      <c r="AP58" s="385">
        <f t="shared" si="39"/>
        <v>9.4985930275090485E-3</v>
      </c>
      <c r="AQ58" s="386">
        <f t="shared" si="40"/>
        <v>-0.16573150455399382</v>
      </c>
    </row>
    <row r="59" spans="1:43" ht="19.5" customHeight="1">
      <c r="A59" s="8" t="s">
        <v>212</v>
      </c>
      <c r="B59" s="19">
        <v>13.86</v>
      </c>
      <c r="C59" s="371">
        <v>462.39</v>
      </c>
      <c r="D59" s="375">
        <v>476.25</v>
      </c>
      <c r="E59" s="19">
        <v>17.93</v>
      </c>
      <c r="F59" s="369">
        <v>22.860000000000003</v>
      </c>
      <c r="G59" s="377">
        <v>40.790000000000006</v>
      </c>
      <c r="H59" s="345">
        <f t="shared" si="26"/>
        <v>2.8217721095311765E-4</v>
      </c>
      <c r="I59" s="323">
        <f t="shared" si="27"/>
        <v>3.4471270176733943E-3</v>
      </c>
      <c r="J59" s="399">
        <f t="shared" si="28"/>
        <v>2.5988254891276055E-3</v>
      </c>
      <c r="K59" s="323">
        <f t="shared" si="29"/>
        <v>4.1035692355437296E-4</v>
      </c>
      <c r="L59" s="323">
        <f t="shared" si="30"/>
        <v>1.9960583523123324E-4</v>
      </c>
      <c r="M59" s="399">
        <f t="shared" si="31"/>
        <v>2.578065973966022E-4</v>
      </c>
      <c r="N59" s="394">
        <f t="shared" si="22"/>
        <v>0.29365079365079366</v>
      </c>
      <c r="O59" s="395">
        <f t="shared" si="22"/>
        <v>-0.95056121455913833</v>
      </c>
      <c r="P59" s="386">
        <f t="shared" si="22"/>
        <v>-0.91435170603674532</v>
      </c>
      <c r="R59" s="401">
        <v>4.4409999999999998</v>
      </c>
      <c r="S59" s="369">
        <v>37.533999999999999</v>
      </c>
      <c r="T59" s="374">
        <v>41.975000000000001</v>
      </c>
      <c r="U59" s="19">
        <v>4.9110000000000005</v>
      </c>
      <c r="V59" s="119">
        <v>8.1980000000000004</v>
      </c>
      <c r="W59" s="375">
        <v>13.109000000000002</v>
      </c>
      <c r="X59" s="345">
        <f t="shared" si="32"/>
        <v>3.9082372987347995E-4</v>
      </c>
      <c r="Y59" s="323">
        <f t="shared" si="33"/>
        <v>1.217098867443685E-3</v>
      </c>
      <c r="Z59" s="399">
        <f t="shared" si="34"/>
        <v>9.9461905758357395E-4</v>
      </c>
      <c r="AA59" s="323">
        <f t="shared" si="35"/>
        <v>4.8785687385964328E-4</v>
      </c>
      <c r="AB59" s="323">
        <f t="shared" si="36"/>
        <v>3.2407952796184087E-4</v>
      </c>
      <c r="AC59" s="399">
        <f t="shared" si="37"/>
        <v>3.7070094433018589E-4</v>
      </c>
      <c r="AE59" s="394">
        <f t="shared" si="23"/>
        <v>0.10583201981535705</v>
      </c>
      <c r="AF59" s="395">
        <f t="shared" si="23"/>
        <v>-0.78158469654180207</v>
      </c>
      <c r="AG59" s="386">
        <f t="shared" si="23"/>
        <v>-0.68769505658129837</v>
      </c>
      <c r="AI59" s="27">
        <f t="shared" si="44"/>
        <v>3.2041847041847045</v>
      </c>
      <c r="AJ59" s="28">
        <f t="shared" si="45"/>
        <v>0.8117390081965441</v>
      </c>
      <c r="AK59" s="402">
        <f t="shared" si="46"/>
        <v>0.88136482939632554</v>
      </c>
      <c r="AL59" s="28">
        <f t="shared" si="47"/>
        <v>2.7389849414389293</v>
      </c>
      <c r="AM59" s="28">
        <f t="shared" si="48"/>
        <v>3.5861767279090113</v>
      </c>
      <c r="AN59" s="402">
        <f t="shared" si="49"/>
        <v>3.2137778867369455</v>
      </c>
      <c r="AO59" s="384">
        <f t="shared" si="38"/>
        <v>-0.1451850644372088</v>
      </c>
      <c r="AP59" s="385">
        <f t="shared" si="39"/>
        <v>3.4178937955396376</v>
      </c>
      <c r="AQ59" s="386">
        <f t="shared" si="40"/>
        <v>2.6463650233674096</v>
      </c>
    </row>
    <row r="60" spans="1:43" ht="19.5" customHeight="1">
      <c r="A60" s="8" t="s">
        <v>236</v>
      </c>
      <c r="B60" s="19">
        <v>19.47</v>
      </c>
      <c r="C60" s="371">
        <v>9.8199999999999985</v>
      </c>
      <c r="D60" s="375">
        <v>29.29</v>
      </c>
      <c r="E60" s="19">
        <v>23.86</v>
      </c>
      <c r="F60" s="369">
        <v>14.92</v>
      </c>
      <c r="G60" s="377">
        <v>38.78</v>
      </c>
      <c r="H60" s="345">
        <f t="shared" si="26"/>
        <v>3.9639179633890335E-4</v>
      </c>
      <c r="I60" s="323">
        <f t="shared" si="27"/>
        <v>7.3208303193305932E-5</v>
      </c>
      <c r="J60" s="399">
        <f t="shared" si="28"/>
        <v>1.5983117811348572E-4</v>
      </c>
      <c r="K60" s="323">
        <f t="shared" si="29"/>
        <v>5.4607452292288567E-4</v>
      </c>
      <c r="L60" s="323">
        <f t="shared" si="30"/>
        <v>1.3027642439413821E-4</v>
      </c>
      <c r="M60" s="399">
        <f t="shared" si="31"/>
        <v>2.4510271750527657E-4</v>
      </c>
      <c r="N60" s="394">
        <f t="shared" si="22"/>
        <v>0.22547508988186959</v>
      </c>
      <c r="O60" s="395">
        <f t="shared" si="22"/>
        <v>0.51934826883910412</v>
      </c>
      <c r="P60" s="386">
        <f t="shared" si="22"/>
        <v>0.32400136565380683</v>
      </c>
      <c r="R60" s="401">
        <v>8.2309999999999999</v>
      </c>
      <c r="S60" s="369">
        <v>3.4650000000000003</v>
      </c>
      <c r="T60" s="374">
        <v>11.696</v>
      </c>
      <c r="U60" s="19">
        <v>8.0589999999999993</v>
      </c>
      <c r="V60" s="119">
        <v>4.1989999999999998</v>
      </c>
      <c r="W60" s="375">
        <v>12.257999999999999</v>
      </c>
      <c r="X60" s="345">
        <f t="shared" si="32"/>
        <v>7.2435715392673119E-4</v>
      </c>
      <c r="Y60" s="323">
        <f t="shared" si="33"/>
        <v>1.1235806404039988E-4</v>
      </c>
      <c r="Z60" s="399">
        <f t="shared" si="34"/>
        <v>2.7714269201899899E-4</v>
      </c>
      <c r="AA60" s="323">
        <f t="shared" si="35"/>
        <v>8.005779976450548E-4</v>
      </c>
      <c r="AB60" s="323">
        <f t="shared" si="36"/>
        <v>1.6599291753010122E-4</v>
      </c>
      <c r="AC60" s="399">
        <f t="shared" si="37"/>
        <v>3.4663606496295807E-4</v>
      </c>
      <c r="AE60" s="394">
        <f t="shared" si="23"/>
        <v>-2.0896610375410109E-2</v>
      </c>
      <c r="AF60" s="395">
        <f t="shared" si="23"/>
        <v>0.21183261183261168</v>
      </c>
      <c r="AG60" s="386">
        <f t="shared" si="23"/>
        <v>4.8050615595075188E-2</v>
      </c>
      <c r="AI60" s="27">
        <f t="shared" si="44"/>
        <v>4.2275295326142786</v>
      </c>
      <c r="AJ60" s="28">
        <f t="shared" si="45"/>
        <v>3.5285132382892064</v>
      </c>
      <c r="AK60" s="402">
        <f t="shared" si="46"/>
        <v>3.9931717309662003</v>
      </c>
      <c r="AL60" s="28">
        <f t="shared" si="47"/>
        <v>3.3776194467728415</v>
      </c>
      <c r="AM60" s="28">
        <f t="shared" si="48"/>
        <v>2.814343163538874</v>
      </c>
      <c r="AN60" s="402">
        <f t="shared" si="49"/>
        <v>3.1609076843733881</v>
      </c>
      <c r="AO60" s="384">
        <f t="shared" si="38"/>
        <v>-0.20104178558295199</v>
      </c>
      <c r="AP60" s="385">
        <f t="shared" si="39"/>
        <v>-0.20239971526834813</v>
      </c>
      <c r="AQ60" s="386">
        <f t="shared" si="40"/>
        <v>-0.20842180168180119</v>
      </c>
    </row>
    <row r="61" spans="1:43" ht="19.5" customHeight="1">
      <c r="A61" s="8" t="s">
        <v>203</v>
      </c>
      <c r="B61" s="19">
        <v>5.3999999999999995</v>
      </c>
      <c r="C61" s="371">
        <v>14.01</v>
      </c>
      <c r="D61" s="375">
        <v>19.41</v>
      </c>
      <c r="E61" s="19">
        <v>5.41</v>
      </c>
      <c r="F61" s="369">
        <v>22.289999999999996</v>
      </c>
      <c r="G61" s="377">
        <v>27.699999999999996</v>
      </c>
      <c r="H61" s="345">
        <f t="shared" si="26"/>
        <v>1.0993917309861726E-4</v>
      </c>
      <c r="I61" s="323">
        <f t="shared" si="27"/>
        <v>1.0444483989187537E-4</v>
      </c>
      <c r="J61" s="399">
        <f t="shared" si="28"/>
        <v>1.0591748607657077E-4</v>
      </c>
      <c r="K61" s="323">
        <f t="shared" si="29"/>
        <v>1.2381656198712538E-4</v>
      </c>
      <c r="L61" s="323">
        <f t="shared" si="30"/>
        <v>1.9462878684620242E-4</v>
      </c>
      <c r="M61" s="399">
        <f t="shared" si="31"/>
        <v>1.7507336964662609E-4</v>
      </c>
      <c r="N61" s="394">
        <f t="shared" si="22"/>
        <v>1.851851851851977E-3</v>
      </c>
      <c r="O61" s="395">
        <f t="shared" si="22"/>
        <v>0.59100642398286907</v>
      </c>
      <c r="P61" s="386">
        <f t="shared" si="22"/>
        <v>0.42709943328181327</v>
      </c>
      <c r="R61" s="401">
        <v>1.7249999999999999</v>
      </c>
      <c r="S61" s="369">
        <v>4.1260000000000003</v>
      </c>
      <c r="T61" s="374">
        <v>5.851</v>
      </c>
      <c r="U61" s="19">
        <v>2.238</v>
      </c>
      <c r="V61" s="119">
        <v>7.6520000000000001</v>
      </c>
      <c r="W61" s="375">
        <v>9.89</v>
      </c>
      <c r="X61" s="345">
        <f t="shared" si="32"/>
        <v>1.5180610989231093E-4</v>
      </c>
      <c r="Y61" s="323">
        <f t="shared" si="33"/>
        <v>1.3379202661780373E-4</v>
      </c>
      <c r="Z61" s="399">
        <f t="shared" si="34"/>
        <v>1.3864243254131011E-4</v>
      </c>
      <c r="AA61" s="323">
        <f t="shared" si="35"/>
        <v>2.2232206957806586E-4</v>
      </c>
      <c r="AB61" s="323">
        <f t="shared" si="36"/>
        <v>3.024953095833138E-4</v>
      </c>
      <c r="AC61" s="399">
        <f t="shared" si="37"/>
        <v>2.7967292237588971E-4</v>
      </c>
      <c r="AE61" s="394">
        <f t="shared" si="23"/>
        <v>0.29739130434782618</v>
      </c>
      <c r="AF61" s="395">
        <f t="shared" si="23"/>
        <v>0.85458070770722239</v>
      </c>
      <c r="AG61" s="386">
        <f t="shared" si="23"/>
        <v>0.69030934882926009</v>
      </c>
      <c r="AI61" s="27">
        <f t="shared" si="44"/>
        <v>3.1944444444444446</v>
      </c>
      <c r="AJ61" s="28">
        <f t="shared" si="45"/>
        <v>2.9450392576730913</v>
      </c>
      <c r="AK61" s="402">
        <f t="shared" si="46"/>
        <v>3.0144255538382274</v>
      </c>
      <c r="AL61" s="28">
        <f t="shared" si="47"/>
        <v>4.1367837338262472</v>
      </c>
      <c r="AM61" s="28">
        <f t="shared" si="48"/>
        <v>3.4329295648272771</v>
      </c>
      <c r="AN61" s="402">
        <f t="shared" si="49"/>
        <v>3.5703971119133584</v>
      </c>
      <c r="AO61" s="384">
        <f t="shared" si="38"/>
        <v>0.29499316884995558</v>
      </c>
      <c r="AP61" s="385">
        <f t="shared" si="39"/>
        <v>0.16566512853199566</v>
      </c>
      <c r="AQ61" s="386">
        <f t="shared" si="40"/>
        <v>0.18443698414353604</v>
      </c>
    </row>
    <row r="62" spans="1:43" ht="19.5" customHeight="1" thickBot="1">
      <c r="A62" s="8" t="s">
        <v>17</v>
      </c>
      <c r="B62" s="19">
        <f t="shared" ref="B62:G62" si="50">B63-SUM(B40:B61)</f>
        <v>3.6299999999901047</v>
      </c>
      <c r="C62" s="371">
        <f t="shared" si="50"/>
        <v>19.979999999923166</v>
      </c>
      <c r="D62" s="376">
        <f t="shared" si="50"/>
        <v>23.60999999998603</v>
      </c>
      <c r="E62" s="21">
        <f t="shared" si="50"/>
        <v>10.55000000000291</v>
      </c>
      <c r="F62" s="119">
        <f t="shared" si="50"/>
        <v>29.640000000028522</v>
      </c>
      <c r="G62" s="375">
        <f t="shared" si="50"/>
        <v>40.190000000002328</v>
      </c>
      <c r="H62" s="345">
        <f t="shared" si="26"/>
        <v>7.3903555249424591E-5</v>
      </c>
      <c r="I62" s="323">
        <f t="shared" si="27"/>
        <v>1.4895131342124518E-4</v>
      </c>
      <c r="J62" s="399">
        <f t="shared" si="28"/>
        <v>1.2883626204360414E-4</v>
      </c>
      <c r="K62" s="323">
        <f t="shared" si="29"/>
        <v>2.4145373918013548E-4</v>
      </c>
      <c r="L62" s="323">
        <f t="shared" si="30"/>
        <v>2.5880651602184802E-4</v>
      </c>
      <c r="M62" s="399">
        <f t="shared" si="31"/>
        <v>2.5401439444398236E-4</v>
      </c>
      <c r="N62" s="396">
        <f t="shared" si="22"/>
        <v>1.9063360881629943</v>
      </c>
      <c r="O62" s="397">
        <f t="shared" si="22"/>
        <v>0.48348348349061582</v>
      </c>
      <c r="P62" s="388">
        <f t="shared" si="22"/>
        <v>0.70224481152164797</v>
      </c>
      <c r="R62" s="19">
        <f t="shared" ref="R62:W62" si="51">R63-SUM(R40:R61)</f>
        <v>2.4470000000001164</v>
      </c>
      <c r="S62" s="119">
        <f t="shared" si="51"/>
        <v>7.3190000000031432</v>
      </c>
      <c r="T62" s="375">
        <f t="shared" si="51"/>
        <v>9.7659999999887077</v>
      </c>
      <c r="U62" s="119">
        <f t="shared" si="51"/>
        <v>4.9280000000017026</v>
      </c>
      <c r="V62" s="123">
        <f t="shared" si="51"/>
        <v>12.543000000001484</v>
      </c>
      <c r="W62" s="376">
        <f t="shared" si="51"/>
        <v>17.470999999990454</v>
      </c>
      <c r="X62" s="345">
        <f t="shared" si="32"/>
        <v>2.1534466719217539E-4</v>
      </c>
      <c r="Y62" s="323">
        <f t="shared" si="33"/>
        <v>2.3733006369755841E-4</v>
      </c>
      <c r="Z62" s="399">
        <f t="shared" si="34"/>
        <v>2.3141035655389999E-4</v>
      </c>
      <c r="AA62" s="323">
        <f t="shared" si="35"/>
        <v>4.895456473999496E-4</v>
      </c>
      <c r="AB62" s="323">
        <f t="shared" si="36"/>
        <v>4.9584404967380473E-4</v>
      </c>
      <c r="AC62" s="399">
        <f t="shared" si="37"/>
        <v>4.9405112505829111E-4</v>
      </c>
      <c r="AE62" s="396">
        <f t="shared" si="23"/>
        <v>1.0138945647737916</v>
      </c>
      <c r="AF62" s="397">
        <f t="shared" si="23"/>
        <v>0.71375871020577919</v>
      </c>
      <c r="AG62" s="388">
        <f t="shared" si="23"/>
        <v>0.78896170387166242</v>
      </c>
      <c r="AI62" s="27">
        <f t="shared" si="24"/>
        <v>6.7410468319746197</v>
      </c>
      <c r="AJ62" s="28">
        <f t="shared" si="24"/>
        <v>3.6631631631788233</v>
      </c>
      <c r="AK62" s="402">
        <f t="shared" si="24"/>
        <v>4.1363828886041869</v>
      </c>
      <c r="AL62" s="28">
        <f t="shared" si="47"/>
        <v>4.6710900473936903</v>
      </c>
      <c r="AM62" s="28">
        <f t="shared" si="48"/>
        <v>4.2317813765146468</v>
      </c>
      <c r="AN62" s="402">
        <f t="shared" si="49"/>
        <v>4.3471012689697544</v>
      </c>
      <c r="AO62" s="384">
        <f t="shared" si="38"/>
        <v>-0.30706755733583707</v>
      </c>
      <c r="AP62" s="385">
        <f t="shared" si="39"/>
        <v>0.15522601314935353</v>
      </c>
      <c r="AQ62" s="386">
        <f t="shared" si="40"/>
        <v>5.0942668036390096E-2</v>
      </c>
    </row>
    <row r="63" spans="1:43" ht="25.5" customHeight="1" thickBot="1">
      <c r="A63" s="12" t="s">
        <v>18</v>
      </c>
      <c r="B63" s="17">
        <v>49118.07</v>
      </c>
      <c r="C63" s="372">
        <v>134137.78999999998</v>
      </c>
      <c r="D63" s="18">
        <v>183255.86</v>
      </c>
      <c r="E63" s="17">
        <v>43693.67</v>
      </c>
      <c r="F63" s="373">
        <v>114525.71</v>
      </c>
      <c r="G63" s="378">
        <v>158219.37999999998</v>
      </c>
      <c r="H63" s="334">
        <f t="shared" ref="H63:M63" si="52">SUM(H40:H62)</f>
        <v>0.99999999999999989</v>
      </c>
      <c r="I63" s="338">
        <f t="shared" si="52"/>
        <v>0.99999999999999944</v>
      </c>
      <c r="J63" s="335">
        <f t="shared" si="52"/>
        <v>0.99999999999999978</v>
      </c>
      <c r="K63" s="338">
        <f t="shared" si="52"/>
        <v>1</v>
      </c>
      <c r="L63" s="338">
        <f t="shared" si="52"/>
        <v>1.0000000000000002</v>
      </c>
      <c r="M63" s="335">
        <f t="shared" si="52"/>
        <v>1.0000000000000002</v>
      </c>
      <c r="N63" s="389">
        <f t="shared" si="22"/>
        <v>-0.11043593528817401</v>
      </c>
      <c r="O63" s="390">
        <f t="shared" si="22"/>
        <v>-0.14620846220889711</v>
      </c>
      <c r="P63" s="391">
        <f t="shared" si="22"/>
        <v>-0.13662035145833815</v>
      </c>
      <c r="R63" s="17">
        <v>11363.179</v>
      </c>
      <c r="S63" s="372">
        <v>30838.907999999999</v>
      </c>
      <c r="T63" s="18">
        <v>42202.087</v>
      </c>
      <c r="U63" s="17">
        <v>10066.477000000001</v>
      </c>
      <c r="V63" s="373">
        <v>25296.260000000009</v>
      </c>
      <c r="W63" s="378">
        <v>35362.736999999994</v>
      </c>
      <c r="X63" s="334">
        <f t="shared" ref="X63:AC63" si="53">SUM(X40:X62)</f>
        <v>1.0000000000000002</v>
      </c>
      <c r="Y63" s="338">
        <f t="shared" si="53"/>
        <v>1.0000000000000004</v>
      </c>
      <c r="Z63" s="335">
        <f t="shared" si="53"/>
        <v>0.99999999999999978</v>
      </c>
      <c r="AA63" s="338">
        <f t="shared" si="53"/>
        <v>1.0000000000000002</v>
      </c>
      <c r="AB63" s="338">
        <f t="shared" si="53"/>
        <v>0.99999999999999967</v>
      </c>
      <c r="AC63" s="335">
        <f t="shared" si="53"/>
        <v>0.99999999999999967</v>
      </c>
      <c r="AE63" s="389">
        <f t="shared" si="23"/>
        <v>-0.11411436887511843</v>
      </c>
      <c r="AF63" s="390">
        <f t="shared" si="23"/>
        <v>-0.17972906174239342</v>
      </c>
      <c r="AG63" s="391">
        <f t="shared" si="23"/>
        <v>-0.16206189044631858</v>
      </c>
      <c r="AI63" s="403">
        <f t="shared" si="24"/>
        <v>2.3134416722806903</v>
      </c>
      <c r="AJ63" s="404">
        <f t="shared" si="24"/>
        <v>2.2990469725198248</v>
      </c>
      <c r="AK63" s="405">
        <f t="shared" si="24"/>
        <v>2.3029051840415908</v>
      </c>
      <c r="AL63" s="404">
        <f t="shared" si="24"/>
        <v>2.3038753668437559</v>
      </c>
      <c r="AM63" s="404">
        <f t="shared" si="24"/>
        <v>2.2087843856196141</v>
      </c>
      <c r="AN63" s="405">
        <f t="shared" si="24"/>
        <v>2.2350445944106214</v>
      </c>
      <c r="AO63" s="389">
        <f t="shared" ref="AO63:AQ63" si="54">(AL63-AI63)/AI63</f>
        <v>-4.1350968781951178E-3</v>
      </c>
      <c r="AP63" s="390">
        <f t="shared" si="54"/>
        <v>-3.9260871125777912E-2</v>
      </c>
      <c r="AQ63" s="391">
        <f t="shared" si="54"/>
        <v>-2.9467383243227716E-2</v>
      </c>
    </row>
    <row r="64" spans="1:43" ht="20.100000000000001" customHeight="1"/>
    <row r="65" spans="1:43" ht="20.100000000000001" customHeight="1" thickBot="1"/>
    <row r="66" spans="1:43" ht="15" customHeight="1">
      <c r="A66" s="492" t="s">
        <v>15</v>
      </c>
      <c r="B66" s="457" t="s">
        <v>132</v>
      </c>
      <c r="C66" s="511"/>
      <c r="D66" s="511"/>
      <c r="E66" s="511"/>
      <c r="F66" s="511"/>
      <c r="G66" s="522"/>
      <c r="H66" s="512" t="s">
        <v>134</v>
      </c>
      <c r="I66" s="511"/>
      <c r="J66" s="511"/>
      <c r="K66" s="511"/>
      <c r="L66" s="511"/>
      <c r="M66" s="522"/>
      <c r="N66" s="526" t="s">
        <v>152</v>
      </c>
      <c r="O66" s="517"/>
      <c r="P66" s="527"/>
      <c r="R66" s="512" t="s">
        <v>133</v>
      </c>
      <c r="S66" s="511"/>
      <c r="T66" s="511"/>
      <c r="U66" s="511"/>
      <c r="V66" s="511"/>
      <c r="W66" s="522"/>
      <c r="X66" s="511" t="s">
        <v>135</v>
      </c>
      <c r="Y66" s="511"/>
      <c r="Z66" s="511"/>
      <c r="AA66" s="511"/>
      <c r="AB66" s="511"/>
      <c r="AC66" s="458"/>
      <c r="AE66" s="517" t="s">
        <v>152</v>
      </c>
      <c r="AF66" s="517"/>
      <c r="AG66" s="517"/>
      <c r="AI66" s="475" t="s">
        <v>138</v>
      </c>
      <c r="AJ66" s="480"/>
      <c r="AK66" s="480"/>
      <c r="AL66" s="480"/>
      <c r="AM66" s="480"/>
      <c r="AN66" s="476"/>
      <c r="AO66" s="517" t="s">
        <v>152</v>
      </c>
      <c r="AP66" s="517"/>
      <c r="AQ66" s="517"/>
    </row>
    <row r="67" spans="1:43" ht="15" customHeight="1">
      <c r="A67" s="493"/>
      <c r="B67" s="523" t="str">
        <f>B38</f>
        <v>jan-jul 2025</v>
      </c>
      <c r="C67" s="498"/>
      <c r="D67" s="499"/>
      <c r="E67" s="524" t="str">
        <f>E38</f>
        <v>jan-jul 2026</v>
      </c>
      <c r="F67" s="514"/>
      <c r="G67" s="525"/>
      <c r="H67" s="533" t="str">
        <f>B67</f>
        <v>jan-jul 2025</v>
      </c>
      <c r="I67" s="498"/>
      <c r="J67" s="499"/>
      <c r="K67" s="523" t="str">
        <f>E67</f>
        <v>jan-jul 2026</v>
      </c>
      <c r="L67" s="498"/>
      <c r="M67" s="499"/>
      <c r="N67" s="500" t="s">
        <v>136</v>
      </c>
      <c r="O67" s="498"/>
      <c r="P67" s="501"/>
      <c r="R67" s="521" t="str">
        <f>H67</f>
        <v>jan-jul 2025</v>
      </c>
      <c r="S67" s="498"/>
      <c r="T67" s="499"/>
      <c r="U67" s="538" t="str">
        <f>K67</f>
        <v>jan-jul 2026</v>
      </c>
      <c r="V67" s="514"/>
      <c r="W67" s="525"/>
      <c r="X67" s="533" t="str">
        <f>R67</f>
        <v>jan-jul 2025</v>
      </c>
      <c r="Y67" s="498"/>
      <c r="Z67" s="499"/>
      <c r="AA67" s="523" t="str">
        <f>U67</f>
        <v>jan-jul 2026</v>
      </c>
      <c r="AB67" s="498"/>
      <c r="AC67" s="501"/>
      <c r="AE67" s="497" t="s">
        <v>137</v>
      </c>
      <c r="AF67" s="498"/>
      <c r="AG67" s="501"/>
      <c r="AI67" s="528" t="str">
        <f>X67</f>
        <v>jan-jul 2025</v>
      </c>
      <c r="AJ67" s="529"/>
      <c r="AK67" s="540"/>
      <c r="AL67" s="539" t="str">
        <f>AA67</f>
        <v>jan-jul 2026</v>
      </c>
      <c r="AM67" s="529"/>
      <c r="AN67" s="540"/>
      <c r="AO67" s="498" t="s">
        <v>138</v>
      </c>
      <c r="AP67" s="498"/>
      <c r="AQ67" s="501"/>
    </row>
    <row r="68" spans="1:43" ht="19.5" customHeight="1" thickBot="1">
      <c r="A68" s="494"/>
      <c r="B68" s="99" t="s">
        <v>29</v>
      </c>
      <c r="C68" s="135" t="s">
        <v>30</v>
      </c>
      <c r="D68" s="263" t="s">
        <v>12</v>
      </c>
      <c r="E68" s="159" t="s">
        <v>29</v>
      </c>
      <c r="F68" s="353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2" t="s">
        <v>29</v>
      </c>
      <c r="V68" s="353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7" t="s">
        <v>29</v>
      </c>
      <c r="AJ68" s="135" t="s">
        <v>30</v>
      </c>
      <c r="AK68" s="263" t="s">
        <v>12</v>
      </c>
      <c r="AL68" s="408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167</v>
      </c>
      <c r="B69" s="39">
        <v>16211.549999999997</v>
      </c>
      <c r="C69" s="370">
        <v>52308.900000000009</v>
      </c>
      <c r="D69" s="375">
        <v>68520.450000000012</v>
      </c>
      <c r="E69" s="39">
        <v>14875.6</v>
      </c>
      <c r="F69" s="379">
        <v>58865.59</v>
      </c>
      <c r="G69" s="377">
        <v>73741.19</v>
      </c>
      <c r="H69" s="345">
        <f t="shared" ref="H69:H96" si="55">B69/$B$97</f>
        <v>0.33401228248267933</v>
      </c>
      <c r="I69" s="323">
        <f t="shared" ref="I69:I96" si="56">C69/$C$97</f>
        <v>0.23111792869090969</v>
      </c>
      <c r="J69" s="398">
        <f t="shared" ref="J69:J96" si="57">D69/$D$97</f>
        <v>0.24928701544063178</v>
      </c>
      <c r="K69" s="323">
        <f t="shared" ref="K69:K96" si="58">E69/$E$97</f>
        <v>0.31001225202364724</v>
      </c>
      <c r="L69" s="323">
        <f t="shared" ref="L69:L96" si="59">F69/$F$97</f>
        <v>0.24630628998409784</v>
      </c>
      <c r="M69" s="399">
        <f t="shared" ref="M69:M96" si="60">G69/$G$97</f>
        <v>0.256958214404091</v>
      </c>
      <c r="N69" s="392">
        <f t="shared" ref="N69:P97" si="61">(E69-B69)/B69</f>
        <v>-8.24072960327666E-2</v>
      </c>
      <c r="O69" s="393">
        <f t="shared" si="61"/>
        <v>0.12534559128561271</v>
      </c>
      <c r="P69" s="382">
        <f t="shared" si="61"/>
        <v>7.6192435980790993E-2</v>
      </c>
      <c r="R69" s="401">
        <v>4019.1039999999998</v>
      </c>
      <c r="S69" s="369">
        <v>13223.827000000001</v>
      </c>
      <c r="T69" s="374">
        <v>17242.931</v>
      </c>
      <c r="U69" s="39">
        <v>3691.8740000000003</v>
      </c>
      <c r="V69" s="112">
        <v>14562.830000000002</v>
      </c>
      <c r="W69" s="380">
        <v>18254.704000000002</v>
      </c>
      <c r="X69" s="345">
        <f t="shared" ref="X69:X96" si="62">R69/$R$97</f>
        <v>0.30837418731616661</v>
      </c>
      <c r="Y69" s="323">
        <f t="shared" ref="Y69:Y96" si="63">S69/$S$97</f>
        <v>0.22533271430777849</v>
      </c>
      <c r="Z69" s="398">
        <f t="shared" ref="Z69:Z96" si="64">T69/$T$97</f>
        <v>0.24042350903747398</v>
      </c>
      <c r="AA69" s="323">
        <f t="shared" ref="AA69:AA96" si="65">U69/$U$97</f>
        <v>0.28964413900537422</v>
      </c>
      <c r="AB69" s="323">
        <f t="shared" ref="AB69:AB96" si="66">V69/$V$97</f>
        <v>0.23798267041701976</v>
      </c>
      <c r="AC69" s="399">
        <f t="shared" ref="AC69:AC96" si="67">W69/$W$97</f>
        <v>0.24688851188772259</v>
      </c>
      <c r="AE69" s="392">
        <f t="shared" ref="AE69:AG97" si="68">(U69-R69)/R69</f>
        <v>-8.1418644553611849E-2</v>
      </c>
      <c r="AF69" s="393">
        <f t="shared" si="68"/>
        <v>0.10125684493603859</v>
      </c>
      <c r="AG69" s="382">
        <f t="shared" si="68"/>
        <v>5.8677553137572787E-2</v>
      </c>
      <c r="AI69" s="27">
        <f t="shared" ref="AI69:AN97" si="69">(R69/B69)*10</f>
        <v>2.479160845199873</v>
      </c>
      <c r="AJ69" s="28">
        <f t="shared" si="69"/>
        <v>2.5280262058655407</v>
      </c>
      <c r="AK69" s="406">
        <f t="shared" si="69"/>
        <v>2.5164649385694338</v>
      </c>
      <c r="AL69" s="28">
        <f t="shared" si="69"/>
        <v>2.4818319933313617</v>
      </c>
      <c r="AM69" s="28">
        <f t="shared" si="69"/>
        <v>2.4739121785749543</v>
      </c>
      <c r="AN69" s="402">
        <f t="shared" si="69"/>
        <v>2.4755098202239481</v>
      </c>
      <c r="AO69" s="383">
        <f t="shared" ref="AO69:AQ82" si="70">(AL69-AI69)/AI69</f>
        <v>1.0774404317737479E-3</v>
      </c>
      <c r="AP69" s="381">
        <f t="shared" si="70"/>
        <v>-2.1405643329578936E-2</v>
      </c>
      <c r="AQ69" s="382">
        <f t="shared" si="70"/>
        <v>-1.6274861500263135E-2</v>
      </c>
    </row>
    <row r="70" spans="1:43" ht="19.5" customHeight="1">
      <c r="A70" s="8" t="s">
        <v>168</v>
      </c>
      <c r="B70" s="19">
        <v>4768.9699999999993</v>
      </c>
      <c r="C70" s="371">
        <v>37197.399999999994</v>
      </c>
      <c r="D70" s="375">
        <v>41966.369999999995</v>
      </c>
      <c r="E70" s="19">
        <v>5061.0199999999995</v>
      </c>
      <c r="F70" s="369">
        <v>51793.700000000004</v>
      </c>
      <c r="G70" s="377">
        <v>56854.720000000001</v>
      </c>
      <c r="H70" s="345">
        <f t="shared" si="55"/>
        <v>9.8256770931306581E-2</v>
      </c>
      <c r="I70" s="323">
        <f t="shared" si="56"/>
        <v>0.16435035033593215</v>
      </c>
      <c r="J70" s="399">
        <f t="shared" si="57"/>
        <v>0.15267954495595495</v>
      </c>
      <c r="K70" s="323">
        <f t="shared" si="58"/>
        <v>0.10547327218644753</v>
      </c>
      <c r="L70" s="323">
        <f t="shared" si="59"/>
        <v>0.21671598112835308</v>
      </c>
      <c r="M70" s="399">
        <f t="shared" si="60"/>
        <v>0.19811569804670306</v>
      </c>
      <c r="N70" s="394">
        <f t="shared" si="61"/>
        <v>6.1239638747989655E-2</v>
      </c>
      <c r="O70" s="395">
        <f t="shared" si="61"/>
        <v>0.39240108179603983</v>
      </c>
      <c r="P70" s="386">
        <f t="shared" si="61"/>
        <v>0.35476859208933265</v>
      </c>
      <c r="R70" s="401">
        <v>1245.3679999999999</v>
      </c>
      <c r="S70" s="369">
        <v>9360.2049999999999</v>
      </c>
      <c r="T70" s="374">
        <v>10605.573</v>
      </c>
      <c r="U70" s="19">
        <v>1306.4230000000002</v>
      </c>
      <c r="V70" s="119">
        <v>12382.789000000002</v>
      </c>
      <c r="W70" s="375">
        <v>13689.212000000003</v>
      </c>
      <c r="X70" s="345">
        <f t="shared" si="62"/>
        <v>9.5553472841100842E-2</v>
      </c>
      <c r="Y70" s="323">
        <f t="shared" si="63"/>
        <v>0.15949697459950432</v>
      </c>
      <c r="Z70" s="399">
        <f t="shared" si="64"/>
        <v>0.14787677779451128</v>
      </c>
      <c r="AA70" s="323">
        <f t="shared" si="65"/>
        <v>0.10249476688852817</v>
      </c>
      <c r="AB70" s="323">
        <f t="shared" si="66"/>
        <v>0.20235690407911774</v>
      </c>
      <c r="AC70" s="399">
        <f t="shared" si="67"/>
        <v>0.18514182314846384</v>
      </c>
      <c r="AE70" s="394">
        <f t="shared" si="68"/>
        <v>4.9025669520977165E-2</v>
      </c>
      <c r="AF70" s="395">
        <f t="shared" si="68"/>
        <v>0.32291856855699236</v>
      </c>
      <c r="AG70" s="386">
        <f t="shared" si="68"/>
        <v>0.2907564730354506</v>
      </c>
      <c r="AI70" s="27">
        <f t="shared" si="69"/>
        <v>2.6113982683891912</v>
      </c>
      <c r="AJ70" s="28">
        <f t="shared" si="69"/>
        <v>2.5163600144096101</v>
      </c>
      <c r="AK70" s="402">
        <f t="shared" si="69"/>
        <v>2.5271599616550109</v>
      </c>
      <c r="AL70" s="28">
        <f t="shared" si="69"/>
        <v>2.5813432865311743</v>
      </c>
      <c r="AM70" s="28">
        <f t="shared" si="69"/>
        <v>2.3907905787769557</v>
      </c>
      <c r="AN70" s="402">
        <f t="shared" si="69"/>
        <v>2.4077529534926918</v>
      </c>
      <c r="AO70" s="384">
        <f t="shared" si="70"/>
        <v>-1.1509152863364637E-2</v>
      </c>
      <c r="AP70" s="385">
        <f t="shared" si="70"/>
        <v>-4.9901220379276932E-2</v>
      </c>
      <c r="AQ70" s="386">
        <f t="shared" si="70"/>
        <v>-4.72494855783172E-2</v>
      </c>
    </row>
    <row r="71" spans="1:43" ht="19.5" customHeight="1">
      <c r="A71" s="8" t="s">
        <v>166</v>
      </c>
      <c r="B71" s="19">
        <v>2497.59</v>
      </c>
      <c r="C71" s="371">
        <v>35909.61</v>
      </c>
      <c r="D71" s="375">
        <v>38407.199999999997</v>
      </c>
      <c r="E71" s="19">
        <v>2875.5299999999993</v>
      </c>
      <c r="F71" s="369">
        <v>31724.75</v>
      </c>
      <c r="G71" s="377">
        <v>34600.28</v>
      </c>
      <c r="H71" s="345">
        <f t="shared" si="55"/>
        <v>5.145872767291932E-2</v>
      </c>
      <c r="I71" s="323">
        <f t="shared" si="56"/>
        <v>0.15866047046101861</v>
      </c>
      <c r="J71" s="399">
        <f t="shared" si="57"/>
        <v>0.13973078488876578</v>
      </c>
      <c r="K71" s="323">
        <f t="shared" si="58"/>
        <v>5.9926963017394801E-2</v>
      </c>
      <c r="L71" s="323">
        <f t="shared" si="59"/>
        <v>0.13274317768959776</v>
      </c>
      <c r="M71" s="399">
        <f t="shared" si="60"/>
        <v>0.1205679779059923</v>
      </c>
      <c r="N71" s="394">
        <f t="shared" si="61"/>
        <v>0.15132187428681212</v>
      </c>
      <c r="O71" s="395">
        <f t="shared" si="61"/>
        <v>-0.116538720414953</v>
      </c>
      <c r="P71" s="386">
        <f t="shared" si="61"/>
        <v>-9.9119956674790108E-2</v>
      </c>
      <c r="R71" s="401">
        <v>717.22399999999982</v>
      </c>
      <c r="S71" s="369">
        <v>8826.9860000000008</v>
      </c>
      <c r="T71" s="374">
        <v>9544.2100000000009</v>
      </c>
      <c r="U71" s="19">
        <v>811.89499999999998</v>
      </c>
      <c r="V71" s="119">
        <v>7973.0190000000002</v>
      </c>
      <c r="W71" s="375">
        <v>8784.9140000000007</v>
      </c>
      <c r="X71" s="345">
        <f t="shared" si="62"/>
        <v>5.5030516285134758E-2</v>
      </c>
      <c r="Y71" s="323">
        <f t="shared" si="63"/>
        <v>0.15041097516904603</v>
      </c>
      <c r="Z71" s="399">
        <f t="shared" si="64"/>
        <v>0.1330778658912774</v>
      </c>
      <c r="AA71" s="323">
        <f t="shared" si="65"/>
        <v>6.369681853653951E-2</v>
      </c>
      <c r="AB71" s="323">
        <f t="shared" si="66"/>
        <v>0.13029338067570909</v>
      </c>
      <c r="AC71" s="399">
        <f t="shared" si="67"/>
        <v>0.11881290129500981</v>
      </c>
      <c r="AE71" s="394">
        <f t="shared" si="68"/>
        <v>0.13199641952862731</v>
      </c>
      <c r="AF71" s="395">
        <f t="shared" si="68"/>
        <v>-9.6745027124774008E-2</v>
      </c>
      <c r="AG71" s="386">
        <f t="shared" si="68"/>
        <v>-7.955566778182796E-2</v>
      </c>
      <c r="AI71" s="27">
        <f t="shared" si="69"/>
        <v>2.8716642843701319</v>
      </c>
      <c r="AJ71" s="28">
        <f t="shared" si="69"/>
        <v>2.4581124662729561</v>
      </c>
      <c r="AK71" s="402">
        <f t="shared" si="69"/>
        <v>2.4850054156512327</v>
      </c>
      <c r="AL71" s="28">
        <f t="shared" si="69"/>
        <v>2.8234621095937102</v>
      </c>
      <c r="AM71" s="28">
        <f t="shared" si="69"/>
        <v>2.5131857619051372</v>
      </c>
      <c r="AN71" s="402">
        <f t="shared" si="69"/>
        <v>2.5389719389554077</v>
      </c>
      <c r="AO71" s="384">
        <f t="shared" si="70"/>
        <v>-1.6785449134418668E-2</v>
      </c>
      <c r="AP71" s="385">
        <f t="shared" si="70"/>
        <v>2.240470946216893E-2</v>
      </c>
      <c r="AQ71" s="386">
        <f t="shared" si="70"/>
        <v>2.1716863458034891E-2</v>
      </c>
    </row>
    <row r="72" spans="1:43" ht="19.5" customHeight="1">
      <c r="A72" s="8" t="s">
        <v>171</v>
      </c>
      <c r="B72" s="19">
        <v>6410.82</v>
      </c>
      <c r="C72" s="371">
        <v>17133.579999999998</v>
      </c>
      <c r="D72" s="375">
        <v>23544.399999999998</v>
      </c>
      <c r="E72" s="19">
        <v>5898.33</v>
      </c>
      <c r="F72" s="369">
        <v>18159.09</v>
      </c>
      <c r="G72" s="377">
        <v>24057.42</v>
      </c>
      <c r="H72" s="345">
        <f t="shared" si="55"/>
        <v>0.13208438556372529</v>
      </c>
      <c r="I72" s="323">
        <f t="shared" si="56"/>
        <v>7.5701793015337651E-2</v>
      </c>
      <c r="J72" s="399">
        <f t="shared" si="57"/>
        <v>8.5657832170401821E-2</v>
      </c>
      <c r="K72" s="323">
        <f t="shared" si="58"/>
        <v>0.12292307984072165</v>
      </c>
      <c r="L72" s="323">
        <f t="shared" si="59"/>
        <v>7.5981538406178065E-2</v>
      </c>
      <c r="M72" s="399">
        <f t="shared" si="60"/>
        <v>8.3830376026875431E-2</v>
      </c>
      <c r="N72" s="394">
        <f t="shared" si="61"/>
        <v>-7.9941411551096395E-2</v>
      </c>
      <c r="O72" s="395">
        <f t="shared" si="61"/>
        <v>5.9853807552187117E-2</v>
      </c>
      <c r="P72" s="386">
        <f t="shared" si="61"/>
        <v>2.1789470107541516E-2</v>
      </c>
      <c r="R72" s="401">
        <v>1958.7829999999999</v>
      </c>
      <c r="S72" s="369">
        <v>5187.6570000000002</v>
      </c>
      <c r="T72" s="374">
        <v>7146.4400000000005</v>
      </c>
      <c r="U72" s="19">
        <v>1806.6120000000001</v>
      </c>
      <c r="V72" s="119">
        <v>5465.7890000000007</v>
      </c>
      <c r="W72" s="375">
        <v>7272.4010000000007</v>
      </c>
      <c r="X72" s="345">
        <f t="shared" si="62"/>
        <v>0.15029173560916134</v>
      </c>
      <c r="Y72" s="323">
        <f t="shared" si="63"/>
        <v>8.8397166168897034E-2</v>
      </c>
      <c r="Z72" s="399">
        <f t="shared" si="64"/>
        <v>9.9645018699301507E-2</v>
      </c>
      <c r="AA72" s="323">
        <f t="shared" si="65"/>
        <v>0.14173684618076812</v>
      </c>
      <c r="AB72" s="323">
        <f t="shared" si="66"/>
        <v>8.9320761291313028E-2</v>
      </c>
      <c r="AC72" s="399">
        <f t="shared" si="67"/>
        <v>9.8356689910764142E-2</v>
      </c>
      <c r="AE72" s="394">
        <f t="shared" ref="AE72:AE74" si="71">(U72-R72)/R72</f>
        <v>-7.7686502282284367E-2</v>
      </c>
      <c r="AF72" s="395">
        <f t="shared" ref="AF72:AF74" si="72">(V72-S72)/S72</f>
        <v>5.36141845923893E-2</v>
      </c>
      <c r="AG72" s="386">
        <f t="shared" ref="AG72:AG74" si="73">(W72-T72)/T72</f>
        <v>1.762569894940701E-2</v>
      </c>
      <c r="AI72" s="27">
        <f t="shared" ref="AI72:AI74" si="74">(R72/B72)*10</f>
        <v>3.0554328463441491</v>
      </c>
      <c r="AJ72" s="28">
        <f t="shared" ref="AJ72:AJ74" si="75">(S72/C72)*10</f>
        <v>3.0277717791611565</v>
      </c>
      <c r="AK72" s="402">
        <f t="shared" ref="AK72:AK74" si="76">(T72/D72)*10</f>
        <v>3.0353035116630709</v>
      </c>
      <c r="AL72" s="28">
        <f t="shared" ref="AL72:AL74" si="77">(U72/E72)*10</f>
        <v>3.0629211997294155</v>
      </c>
      <c r="AM72" s="28">
        <f t="shared" ref="AM72:AM74" si="78">(V72/F72)*10</f>
        <v>3.0099465336644076</v>
      </c>
      <c r="AN72" s="402">
        <f t="shared" ref="AN72:AN74" si="79">(W72/G72)*10</f>
        <v>3.0229347120347905</v>
      </c>
      <c r="AO72" s="384">
        <f t="shared" ref="AO72:AO74" si="80">(AL72-AI72)/AI72</f>
        <v>2.4508322590778586E-3</v>
      </c>
      <c r="AP72" s="385">
        <f t="shared" ref="AP72:AP74" si="81">(AM72-AJ72)/AJ72</f>
        <v>-5.8872487085824517E-3</v>
      </c>
      <c r="AQ72" s="386">
        <f t="shared" ref="AQ72:AQ74" si="82">(AN72-AK72)/AK72</f>
        <v>-4.0749795138290586E-3</v>
      </c>
    </row>
    <row r="73" spans="1:43" ht="19.5" customHeight="1">
      <c r="A73" s="8" t="s">
        <v>169</v>
      </c>
      <c r="B73" s="19">
        <v>713.81</v>
      </c>
      <c r="C73" s="371">
        <v>15323.080000000002</v>
      </c>
      <c r="D73" s="375">
        <v>16036.890000000001</v>
      </c>
      <c r="E73" s="19">
        <v>1116.3700000000001</v>
      </c>
      <c r="F73" s="369">
        <v>11444.069999999998</v>
      </c>
      <c r="G73" s="377">
        <v>12560.439999999999</v>
      </c>
      <c r="H73" s="345">
        <f t="shared" si="55"/>
        <v>1.470687919162334E-2</v>
      </c>
      <c r="I73" s="323">
        <f t="shared" si="56"/>
        <v>6.7702408400197756E-2</v>
      </c>
      <c r="J73" s="399">
        <f t="shared" si="57"/>
        <v>5.8344456947520239E-2</v>
      </c>
      <c r="K73" s="323">
        <f t="shared" si="58"/>
        <v>2.3265507125200938E-2</v>
      </c>
      <c r="L73" s="323">
        <f t="shared" si="59"/>
        <v>4.7884450389749159E-2</v>
      </c>
      <c r="M73" s="399">
        <f t="shared" si="60"/>
        <v>4.3768051946676212E-2</v>
      </c>
      <c r="N73" s="394">
        <f t="shared" si="61"/>
        <v>0.56395959709166332</v>
      </c>
      <c r="O73" s="395">
        <f t="shared" si="61"/>
        <v>-0.25314819213891748</v>
      </c>
      <c r="P73" s="386">
        <f t="shared" si="61"/>
        <v>-0.21677831549633392</v>
      </c>
      <c r="R73" s="401">
        <v>220.333</v>
      </c>
      <c r="S73" s="369">
        <v>3470.0630000000001</v>
      </c>
      <c r="T73" s="374">
        <v>3690.3960000000002</v>
      </c>
      <c r="U73" s="19">
        <v>265.55700000000002</v>
      </c>
      <c r="V73" s="119">
        <v>2918.4820000000004</v>
      </c>
      <c r="W73" s="375">
        <v>3184.0390000000007</v>
      </c>
      <c r="X73" s="345">
        <f t="shared" si="62"/>
        <v>1.6905511729463318E-2</v>
      </c>
      <c r="Y73" s="323">
        <f t="shared" si="63"/>
        <v>5.912953297173297E-2</v>
      </c>
      <c r="Z73" s="399">
        <f t="shared" si="64"/>
        <v>5.1456330484524811E-2</v>
      </c>
      <c r="AA73" s="323">
        <f t="shared" si="65"/>
        <v>2.0834142395393277E-2</v>
      </c>
      <c r="AB73" s="323">
        <f t="shared" si="66"/>
        <v>4.7693212097099584E-2</v>
      </c>
      <c r="AC73" s="399">
        <f t="shared" si="67"/>
        <v>4.3063018195335978E-2</v>
      </c>
      <c r="AE73" s="394">
        <f t="shared" si="71"/>
        <v>0.20525295802262947</v>
      </c>
      <c r="AF73" s="395">
        <f t="shared" si="72"/>
        <v>-0.15895417460720443</v>
      </c>
      <c r="AG73" s="386">
        <f t="shared" si="73"/>
        <v>-0.13720939433058119</v>
      </c>
      <c r="AI73" s="27">
        <f t="shared" si="74"/>
        <v>3.0867177540241801</v>
      </c>
      <c r="AJ73" s="28">
        <f t="shared" si="75"/>
        <v>2.2645988926508247</v>
      </c>
      <c r="AK73" s="402">
        <f t="shared" si="76"/>
        <v>2.3011918146224111</v>
      </c>
      <c r="AL73" s="28">
        <f t="shared" si="77"/>
        <v>2.3787543556347805</v>
      </c>
      <c r="AM73" s="28">
        <f t="shared" si="78"/>
        <v>2.5502133419316735</v>
      </c>
      <c r="AN73" s="402">
        <f t="shared" si="79"/>
        <v>2.5349740932642497</v>
      </c>
      <c r="AO73" s="384">
        <f t="shared" si="80"/>
        <v>-0.22935799603524543</v>
      </c>
      <c r="AP73" s="385">
        <f t="shared" si="81"/>
        <v>0.12612142936558757</v>
      </c>
      <c r="AQ73" s="386">
        <f t="shared" si="82"/>
        <v>0.10159182609477455</v>
      </c>
    </row>
    <row r="74" spans="1:43" ht="19.5" customHeight="1">
      <c r="A74" s="8" t="s">
        <v>175</v>
      </c>
      <c r="B74" s="19">
        <v>1189.3</v>
      </c>
      <c r="C74" s="371">
        <v>9980.39</v>
      </c>
      <c r="D74" s="375">
        <v>11169.689999999999</v>
      </c>
      <c r="E74" s="19">
        <v>1149.4000000000003</v>
      </c>
      <c r="F74" s="369">
        <v>8734.61</v>
      </c>
      <c r="G74" s="377">
        <v>9884.01</v>
      </c>
      <c r="H74" s="345">
        <f t="shared" si="55"/>
        <v>2.4503567367503452E-2</v>
      </c>
      <c r="I74" s="323">
        <f t="shared" si="56"/>
        <v>4.4096646351337296E-2</v>
      </c>
      <c r="J74" s="399">
        <f t="shared" si="57"/>
        <v>4.0636900129772495E-2</v>
      </c>
      <c r="K74" s="323">
        <f t="shared" si="58"/>
        <v>2.3953862867782155E-2</v>
      </c>
      <c r="L74" s="323">
        <f t="shared" si="59"/>
        <v>3.654748697087723E-2</v>
      </c>
      <c r="M74" s="399">
        <f t="shared" si="60"/>
        <v>3.4441776173562963E-2</v>
      </c>
      <c r="N74" s="394">
        <f t="shared" si="61"/>
        <v>-3.3549146556797811E-2</v>
      </c>
      <c r="O74" s="395">
        <f t="shared" si="61"/>
        <v>-0.12482277746661191</v>
      </c>
      <c r="P74" s="386">
        <f t="shared" si="61"/>
        <v>-0.11510435831254033</v>
      </c>
      <c r="R74" s="401">
        <v>391.33499999999992</v>
      </c>
      <c r="S74" s="369">
        <v>3294.402</v>
      </c>
      <c r="T74" s="374">
        <v>3685.7370000000001</v>
      </c>
      <c r="U74" s="19">
        <v>348.21000000000004</v>
      </c>
      <c r="V74" s="119">
        <v>2615.96</v>
      </c>
      <c r="W74" s="375">
        <v>2964.17</v>
      </c>
      <c r="X74" s="345">
        <f t="shared" si="62"/>
        <v>3.0025998977227773E-2</v>
      </c>
      <c r="Y74" s="323">
        <f t="shared" si="63"/>
        <v>5.6136286770915408E-2</v>
      </c>
      <c r="Z74" s="399">
        <f t="shared" si="64"/>
        <v>5.1391368609504509E-2</v>
      </c>
      <c r="AA74" s="323">
        <f t="shared" si="65"/>
        <v>2.7318642413869314E-2</v>
      </c>
      <c r="AB74" s="323">
        <f t="shared" si="66"/>
        <v>4.2749461918054871E-2</v>
      </c>
      <c r="AC74" s="399">
        <f t="shared" si="67"/>
        <v>4.0089366569966332E-2</v>
      </c>
      <c r="AE74" s="394">
        <f t="shared" si="71"/>
        <v>-0.11019970102341957</v>
      </c>
      <c r="AF74" s="395">
        <f t="shared" si="72"/>
        <v>-0.20593783029514917</v>
      </c>
      <c r="AG74" s="386">
        <f t="shared" si="73"/>
        <v>-0.1957727857413592</v>
      </c>
      <c r="AI74" s="27">
        <f t="shared" si="74"/>
        <v>3.2904649793996468</v>
      </c>
      <c r="AJ74" s="28">
        <f t="shared" si="75"/>
        <v>3.3008750159061924</v>
      </c>
      <c r="AK74" s="402">
        <f t="shared" si="76"/>
        <v>3.2997666005054755</v>
      </c>
      <c r="AL74" s="28">
        <f t="shared" si="77"/>
        <v>3.0294936488602744</v>
      </c>
      <c r="AM74" s="28">
        <f t="shared" si="78"/>
        <v>2.9949362364204006</v>
      </c>
      <c r="AN74" s="402">
        <f t="shared" si="79"/>
        <v>2.9989548776255792</v>
      </c>
      <c r="AO74" s="384">
        <f t="shared" si="80"/>
        <v>-7.9311383702064878E-2</v>
      </c>
      <c r="AP74" s="385">
        <f t="shared" si="81"/>
        <v>-9.2684145268009208E-2</v>
      </c>
      <c r="AQ74" s="386">
        <f t="shared" si="82"/>
        <v>-9.1161515130741791E-2</v>
      </c>
    </row>
    <row r="75" spans="1:43" ht="19.5" customHeight="1">
      <c r="A75" s="8" t="s">
        <v>181</v>
      </c>
      <c r="B75" s="19">
        <v>2641.3100000000004</v>
      </c>
      <c r="C75" s="371">
        <v>10197.92</v>
      </c>
      <c r="D75" s="375">
        <v>12839.23</v>
      </c>
      <c r="E75" s="19">
        <v>3040.6400000000003</v>
      </c>
      <c r="F75" s="369">
        <v>8979.6699999999983</v>
      </c>
      <c r="G75" s="377">
        <v>12020.309999999998</v>
      </c>
      <c r="H75" s="345">
        <f t="shared" si="55"/>
        <v>5.4419841523131715E-2</v>
      </c>
      <c r="I75" s="323">
        <f t="shared" si="56"/>
        <v>4.5057765453978223E-2</v>
      </c>
      <c r="J75" s="399">
        <f t="shared" si="57"/>
        <v>4.6710921006149583E-2</v>
      </c>
      <c r="K75" s="323">
        <f t="shared" si="58"/>
        <v>6.3367908117533595E-2</v>
      </c>
      <c r="L75" s="323">
        <f t="shared" si="59"/>
        <v>3.7572870720933974E-2</v>
      </c>
      <c r="M75" s="399">
        <f t="shared" si="60"/>
        <v>4.1885917411742857E-2</v>
      </c>
      <c r="N75" s="394">
        <f t="shared" si="61"/>
        <v>0.15118634314033561</v>
      </c>
      <c r="O75" s="395">
        <f t="shared" si="61"/>
        <v>-0.11946063510990494</v>
      </c>
      <c r="P75" s="386">
        <f t="shared" si="61"/>
        <v>-6.3782641170849183E-2</v>
      </c>
      <c r="R75" s="401">
        <v>725.31899999999996</v>
      </c>
      <c r="S75" s="369">
        <v>2384.1979999999999</v>
      </c>
      <c r="T75" s="374">
        <v>3109.5169999999998</v>
      </c>
      <c r="U75" s="19">
        <v>836.65499999999997</v>
      </c>
      <c r="V75" s="119">
        <v>2074.7870000000003</v>
      </c>
      <c r="W75" s="375">
        <v>2911.442</v>
      </c>
      <c r="X75" s="345">
        <f t="shared" si="62"/>
        <v>5.5651622145128525E-2</v>
      </c>
      <c r="Y75" s="323">
        <f t="shared" si="63"/>
        <v>4.062649993736131E-2</v>
      </c>
      <c r="Z75" s="399">
        <f t="shared" si="64"/>
        <v>4.3356955296734584E-2</v>
      </c>
      <c r="AA75" s="323">
        <f t="shared" si="65"/>
        <v>6.5639352025432432E-2</v>
      </c>
      <c r="AB75" s="323">
        <f t="shared" si="66"/>
        <v>3.390572785691498E-2</v>
      </c>
      <c r="AC75" s="399">
        <f t="shared" si="67"/>
        <v>3.9376238739747015E-2</v>
      </c>
      <c r="AE75" s="394">
        <f t="shared" si="68"/>
        <v>0.15349935683471688</v>
      </c>
      <c r="AF75" s="395">
        <f t="shared" si="68"/>
        <v>-0.12977571493642709</v>
      </c>
      <c r="AG75" s="386">
        <f t="shared" si="68"/>
        <v>-6.3699603507554339E-2</v>
      </c>
      <c r="AI75" s="27">
        <f t="shared" si="69"/>
        <v>2.7460578273659659</v>
      </c>
      <c r="AJ75" s="28">
        <f t="shared" si="69"/>
        <v>2.3379257730988279</v>
      </c>
      <c r="AK75" s="402">
        <f t="shared" si="69"/>
        <v>2.4218874496367775</v>
      </c>
      <c r="AL75" s="28">
        <f t="shared" si="69"/>
        <v>2.7515753262471057</v>
      </c>
      <c r="AM75" s="28">
        <f t="shared" si="69"/>
        <v>2.3105381378157559</v>
      </c>
      <c r="AN75" s="402">
        <f t="shared" si="69"/>
        <v>2.4221022585939971</v>
      </c>
      <c r="AO75" s="384">
        <f t="shared" si="70"/>
        <v>2.0092435148869906E-3</v>
      </c>
      <c r="AP75" s="385">
        <f t="shared" si="70"/>
        <v>-1.1714501631405839E-2</v>
      </c>
      <c r="AQ75" s="386">
        <f t="shared" si="70"/>
        <v>8.869485543261232E-5</v>
      </c>
    </row>
    <row r="76" spans="1:43" ht="19.5" customHeight="1">
      <c r="A76" s="8" t="s">
        <v>176</v>
      </c>
      <c r="B76" s="19">
        <v>3065.5499999999997</v>
      </c>
      <c r="C76" s="371">
        <v>6345.9999999999991</v>
      </c>
      <c r="D76" s="375">
        <v>9411.5499999999993</v>
      </c>
      <c r="E76" s="19">
        <v>2883.13</v>
      </c>
      <c r="F76" s="369">
        <v>7723.6100000000006</v>
      </c>
      <c r="G76" s="377">
        <v>10606.740000000002</v>
      </c>
      <c r="H76" s="345">
        <f t="shared" si="55"/>
        <v>6.3160607873076771E-2</v>
      </c>
      <c r="I76" s="323">
        <f t="shared" si="56"/>
        <v>2.803871569603858E-2</v>
      </c>
      <c r="J76" s="399">
        <f t="shared" si="57"/>
        <v>3.4240540016451694E-2</v>
      </c>
      <c r="K76" s="323">
        <f t="shared" si="58"/>
        <v>6.0085349443177956E-2</v>
      </c>
      <c r="L76" s="323">
        <f t="shared" si="59"/>
        <v>3.2317245514469115E-2</v>
      </c>
      <c r="M76" s="399">
        <f t="shared" si="60"/>
        <v>3.6960197835815348E-2</v>
      </c>
      <c r="N76" s="394">
        <f t="shared" si="61"/>
        <v>-5.9506450718468017E-2</v>
      </c>
      <c r="O76" s="395">
        <f t="shared" si="61"/>
        <v>0.21708320201701886</v>
      </c>
      <c r="P76" s="386">
        <f t="shared" si="61"/>
        <v>0.12699183450122481</v>
      </c>
      <c r="R76" s="401">
        <v>690.87099999999998</v>
      </c>
      <c r="S76" s="369">
        <v>1743.3300000000004</v>
      </c>
      <c r="T76" s="374">
        <v>2434.2010000000005</v>
      </c>
      <c r="U76" s="19">
        <v>647.80399999999986</v>
      </c>
      <c r="V76" s="119">
        <v>1947.26</v>
      </c>
      <c r="W76" s="375">
        <v>2595.0639999999999</v>
      </c>
      <c r="X76" s="345">
        <f t="shared" si="62"/>
        <v>5.3008527066059338E-2</v>
      </c>
      <c r="Y76" s="323">
        <f t="shared" si="63"/>
        <v>2.9706172111460587E-2</v>
      </c>
      <c r="Z76" s="399">
        <f t="shared" si="64"/>
        <v>3.3940815869560013E-2</v>
      </c>
      <c r="AA76" s="323">
        <f t="shared" si="65"/>
        <v>5.0823140720468084E-2</v>
      </c>
      <c r="AB76" s="323">
        <f t="shared" si="66"/>
        <v>3.1821708747286473E-2</v>
      </c>
      <c r="AC76" s="399">
        <f t="shared" si="67"/>
        <v>3.5097336511915003E-2</v>
      </c>
      <c r="AE76" s="394">
        <f t="shared" si="68"/>
        <v>-6.2337252540633666E-2</v>
      </c>
      <c r="AF76" s="395">
        <f t="shared" si="68"/>
        <v>0.11697727911525618</v>
      </c>
      <c r="AG76" s="386">
        <f t="shared" si="68"/>
        <v>6.6084518082113741E-2</v>
      </c>
      <c r="AI76" s="27">
        <f t="shared" si="69"/>
        <v>2.2536608438942443</v>
      </c>
      <c r="AJ76" s="28">
        <f t="shared" si="69"/>
        <v>2.7471320516861026</v>
      </c>
      <c r="AK76" s="402">
        <f t="shared" si="69"/>
        <v>2.5863975646944453</v>
      </c>
      <c r="AL76" s="28">
        <f t="shared" si="69"/>
        <v>2.2468775254671134</v>
      </c>
      <c r="AM76" s="28">
        <f t="shared" si="69"/>
        <v>2.5211785680530219</v>
      </c>
      <c r="AN76" s="402">
        <f t="shared" si="69"/>
        <v>2.4466179052187567</v>
      </c>
      <c r="AO76" s="384">
        <f t="shared" si="70"/>
        <v>-3.009910939132057E-3</v>
      </c>
      <c r="AP76" s="385">
        <f t="shared" si="70"/>
        <v>-8.2250681576955018E-2</v>
      </c>
      <c r="AQ76" s="386">
        <f t="shared" si="70"/>
        <v>-5.404415059144322E-2</v>
      </c>
    </row>
    <row r="77" spans="1:43" ht="19.5" customHeight="1">
      <c r="A77" s="8" t="s">
        <v>189</v>
      </c>
      <c r="B77" s="19">
        <v>2198.2799999999997</v>
      </c>
      <c r="C77" s="371">
        <v>6594.96</v>
      </c>
      <c r="D77" s="375">
        <v>8793.24</v>
      </c>
      <c r="E77" s="19">
        <v>1940.94</v>
      </c>
      <c r="F77" s="369">
        <v>7796.93</v>
      </c>
      <c r="G77" s="377">
        <v>9737.8700000000008</v>
      </c>
      <c r="H77" s="345">
        <f t="shared" si="55"/>
        <v>4.5291938175931627E-2</v>
      </c>
      <c r="I77" s="323">
        <f t="shared" si="56"/>
        <v>2.9138702878466219E-2</v>
      </c>
      <c r="J77" s="399">
        <f t="shared" si="57"/>
        <v>3.1991041443148439E-2</v>
      </c>
      <c r="K77" s="323">
        <f t="shared" si="58"/>
        <v>4.0449809113096466E-2</v>
      </c>
      <c r="L77" s="323">
        <f t="shared" si="59"/>
        <v>3.2624032164898238E-2</v>
      </c>
      <c r="M77" s="399">
        <f t="shared" si="60"/>
        <v>3.3932537395981344E-2</v>
      </c>
      <c r="N77" s="394">
        <f t="shared" si="61"/>
        <v>-0.11706425023199944</v>
      </c>
      <c r="O77" s="395">
        <f t="shared" si="61"/>
        <v>0.18225584385652077</v>
      </c>
      <c r="P77" s="386">
        <f t="shared" si="61"/>
        <v>0.10742684152826501</v>
      </c>
      <c r="R77" s="401">
        <v>552.25400000000002</v>
      </c>
      <c r="S77" s="369">
        <v>1321.6670000000001</v>
      </c>
      <c r="T77" s="374">
        <v>1873.9210000000003</v>
      </c>
      <c r="U77" s="19">
        <v>473.04700000000008</v>
      </c>
      <c r="V77" s="119">
        <v>1470.6659999999997</v>
      </c>
      <c r="W77" s="375">
        <v>1943.7129999999997</v>
      </c>
      <c r="X77" s="345">
        <f t="shared" si="62"/>
        <v>4.2372846893760967E-2</v>
      </c>
      <c r="Y77" s="323">
        <f t="shared" si="63"/>
        <v>2.2521075973015881E-2</v>
      </c>
      <c r="Z77" s="399">
        <f t="shared" si="64"/>
        <v>2.6128658896739328E-2</v>
      </c>
      <c r="AA77" s="323">
        <f t="shared" si="65"/>
        <v>3.7112667177719307E-2</v>
      </c>
      <c r="AB77" s="323">
        <f t="shared" si="66"/>
        <v>2.4033310968507953E-2</v>
      </c>
      <c r="AC77" s="399">
        <f t="shared" si="67"/>
        <v>2.6288041159518164E-2</v>
      </c>
      <c r="AE77" s="394">
        <f t="shared" si="68"/>
        <v>-0.14342494576770823</v>
      </c>
      <c r="AF77" s="395">
        <f t="shared" si="68"/>
        <v>0.11273565883085494</v>
      </c>
      <c r="AG77" s="386">
        <f t="shared" si="68"/>
        <v>3.7243832584190825E-2</v>
      </c>
      <c r="AI77" s="27">
        <f t="shared" si="69"/>
        <v>2.5122095456447773</v>
      </c>
      <c r="AJ77" s="28">
        <f t="shared" si="69"/>
        <v>2.0040561277096454</v>
      </c>
      <c r="AK77" s="402">
        <f t="shared" si="69"/>
        <v>2.1310927485204547</v>
      </c>
      <c r="AL77" s="28">
        <f t="shared" si="69"/>
        <v>2.4372056838439109</v>
      </c>
      <c r="AM77" s="28">
        <f t="shared" si="69"/>
        <v>1.8862116243188021</v>
      </c>
      <c r="AN77" s="402">
        <f t="shared" si="69"/>
        <v>1.9960350672169578</v>
      </c>
      <c r="AO77" s="384">
        <f t="shared" si="70"/>
        <v>-2.9855734737930104E-2</v>
      </c>
      <c r="AP77" s="385">
        <f t="shared" si="70"/>
        <v>-5.8802995465762231E-2</v>
      </c>
      <c r="AQ77" s="386">
        <f t="shared" si="70"/>
        <v>-6.3374849075556614E-2</v>
      </c>
    </row>
    <row r="78" spans="1:43" ht="19.5" customHeight="1">
      <c r="A78" s="8" t="s">
        <v>188</v>
      </c>
      <c r="B78" s="19">
        <v>1272.8400000000001</v>
      </c>
      <c r="C78" s="371">
        <v>3862.8399999999997</v>
      </c>
      <c r="D78" s="375">
        <v>5135.68</v>
      </c>
      <c r="E78" s="19">
        <v>1254.4000000000001</v>
      </c>
      <c r="F78" s="369">
        <v>3317.76</v>
      </c>
      <c r="G78" s="377">
        <v>4572.16</v>
      </c>
      <c r="H78" s="345">
        <f t="shared" si="55"/>
        <v>2.6224771452159335E-2</v>
      </c>
      <c r="I78" s="323">
        <f t="shared" si="56"/>
        <v>1.7067297910382237E-2</v>
      </c>
      <c r="J78" s="399">
        <f t="shared" si="57"/>
        <v>1.8684324744775372E-2</v>
      </c>
      <c r="K78" s="323">
        <f t="shared" si="58"/>
        <v>2.6142096381891359E-2</v>
      </c>
      <c r="L78" s="323">
        <f t="shared" si="59"/>
        <v>1.388222145837051E-2</v>
      </c>
      <c r="M78" s="399">
        <f t="shared" si="60"/>
        <v>1.593212788632525E-2</v>
      </c>
      <c r="N78" s="394">
        <f t="shared" si="61"/>
        <v>-1.448728826875338E-2</v>
      </c>
      <c r="O78" s="395">
        <f t="shared" si="61"/>
        <v>-0.14110861438734182</v>
      </c>
      <c r="P78" s="386">
        <f t="shared" si="61"/>
        <v>-0.10972646270795697</v>
      </c>
      <c r="R78" s="401">
        <v>364.38800000000003</v>
      </c>
      <c r="S78" s="369">
        <v>1093.7620000000002</v>
      </c>
      <c r="T78" s="374">
        <v>1458.15</v>
      </c>
      <c r="U78" s="19">
        <v>357.55900000000003</v>
      </c>
      <c r="V78" s="119">
        <v>955.13000000000011</v>
      </c>
      <c r="W78" s="375">
        <v>1312.6890000000001</v>
      </c>
      <c r="X78" s="345">
        <f t="shared" si="62"/>
        <v>2.7958433861816796E-2</v>
      </c>
      <c r="Y78" s="323">
        <f t="shared" si="63"/>
        <v>1.8637597139368536E-2</v>
      </c>
      <c r="Z78" s="399">
        <f t="shared" si="64"/>
        <v>2.0331435514240166E-2</v>
      </c>
      <c r="AA78" s="323">
        <f t="shared" si="65"/>
        <v>2.8052113560382237E-2</v>
      </c>
      <c r="AB78" s="323">
        <f t="shared" si="66"/>
        <v>1.5608531308503093E-2</v>
      </c>
      <c r="AC78" s="399">
        <f t="shared" si="67"/>
        <v>1.775366140044685E-2</v>
      </c>
      <c r="AE78" s="394">
        <f t="shared" si="68"/>
        <v>-1.8741012327519038E-2</v>
      </c>
      <c r="AF78" s="395">
        <f t="shared" si="68"/>
        <v>-0.12674786653769288</v>
      </c>
      <c r="AG78" s="386">
        <f t="shared" si="68"/>
        <v>-9.9757226622775433E-2</v>
      </c>
      <c r="AI78" s="27">
        <f t="shared" si="69"/>
        <v>2.8627950095848655</v>
      </c>
      <c r="AJ78" s="28">
        <f t="shared" si="69"/>
        <v>2.8314970332708582</v>
      </c>
      <c r="AK78" s="402">
        <f t="shared" si="69"/>
        <v>2.8392540033646956</v>
      </c>
      <c r="AL78" s="28">
        <f t="shared" si="69"/>
        <v>2.8504384566326531</v>
      </c>
      <c r="AM78" s="28">
        <f t="shared" si="69"/>
        <v>2.8788399402006175</v>
      </c>
      <c r="AN78" s="402">
        <f t="shared" si="69"/>
        <v>2.8710478198488243</v>
      </c>
      <c r="AO78" s="384">
        <f t="shared" si="70"/>
        <v>-4.3162548875632983E-3</v>
      </c>
      <c r="AP78" s="385">
        <f t="shared" si="70"/>
        <v>1.6720097663344615E-2</v>
      </c>
      <c r="AQ78" s="386">
        <f t="shared" si="70"/>
        <v>1.1197947223619664E-2</v>
      </c>
    </row>
    <row r="79" spans="1:43" ht="19.5" customHeight="1">
      <c r="A79" s="8" t="s">
        <v>184</v>
      </c>
      <c r="B79" s="19">
        <v>1400.0900000000001</v>
      </c>
      <c r="C79" s="371">
        <v>1734.5700000000002</v>
      </c>
      <c r="D79" s="375">
        <v>3134.6600000000003</v>
      </c>
      <c r="E79" s="19">
        <v>1834.49</v>
      </c>
      <c r="F79" s="369">
        <v>2429.75</v>
      </c>
      <c r="G79" s="377">
        <v>4264.24</v>
      </c>
      <c r="H79" s="345">
        <f t="shared" si="55"/>
        <v>2.8846548083383428E-2</v>
      </c>
      <c r="I79" s="323">
        <f t="shared" si="56"/>
        <v>7.6639008958206195E-3</v>
      </c>
      <c r="J79" s="399">
        <f t="shared" si="57"/>
        <v>1.1404333097945661E-2</v>
      </c>
      <c r="K79" s="323">
        <f t="shared" si="58"/>
        <v>3.8231357136173372E-2</v>
      </c>
      <c r="L79" s="323">
        <f t="shared" si="59"/>
        <v>1.0166596615932359E-2</v>
      </c>
      <c r="M79" s="399">
        <f t="shared" si="60"/>
        <v>1.4859151258482551E-2</v>
      </c>
      <c r="N79" s="394">
        <f t="shared" si="61"/>
        <v>0.31026576862915944</v>
      </c>
      <c r="O79" s="395">
        <f t="shared" si="61"/>
        <v>0.40077944389675813</v>
      </c>
      <c r="P79" s="386">
        <f t="shared" si="61"/>
        <v>0.36035168088405101</v>
      </c>
      <c r="R79" s="401">
        <v>505.82299999999998</v>
      </c>
      <c r="S79" s="369">
        <v>622.52699999999982</v>
      </c>
      <c r="T79" s="374">
        <v>1128.3499999999999</v>
      </c>
      <c r="U79" s="19">
        <v>547.23599999999999</v>
      </c>
      <c r="V79" s="119">
        <v>712.69599999999991</v>
      </c>
      <c r="W79" s="375">
        <v>1259.9319999999998</v>
      </c>
      <c r="X79" s="345">
        <f t="shared" si="62"/>
        <v>3.881033099686531E-2</v>
      </c>
      <c r="Y79" s="323">
        <f t="shared" si="63"/>
        <v>1.0607798985866827E-2</v>
      </c>
      <c r="Z79" s="399">
        <f t="shared" si="64"/>
        <v>1.5732932320058214E-2</v>
      </c>
      <c r="AA79" s="323">
        <f t="shared" si="65"/>
        <v>4.2933128284644857E-2</v>
      </c>
      <c r="AB79" s="323">
        <f t="shared" si="66"/>
        <v>1.1646726445033574E-2</v>
      </c>
      <c r="AC79" s="399">
        <f t="shared" si="67"/>
        <v>1.704014135533077E-2</v>
      </c>
      <c r="AE79" s="394">
        <f t="shared" si="68"/>
        <v>8.1872512716899021E-2</v>
      </c>
      <c r="AF79" s="395">
        <f t="shared" si="68"/>
        <v>0.14484351682738278</v>
      </c>
      <c r="AG79" s="386">
        <f t="shared" si="68"/>
        <v>0.11661452563477635</v>
      </c>
      <c r="AI79" s="27">
        <f t="shared" si="69"/>
        <v>3.6127891778385668</v>
      </c>
      <c r="AJ79" s="28">
        <f t="shared" si="69"/>
        <v>3.5889413514588613</v>
      </c>
      <c r="AK79" s="402">
        <f t="shared" si="69"/>
        <v>3.5995929383090983</v>
      </c>
      <c r="AL79" s="28">
        <f t="shared" si="69"/>
        <v>2.9830416082944033</v>
      </c>
      <c r="AM79" s="28">
        <f t="shared" si="69"/>
        <v>2.9332071200740812</v>
      </c>
      <c r="AN79" s="402">
        <f t="shared" si="69"/>
        <v>2.9546460799579761</v>
      </c>
      <c r="AO79" s="384">
        <f t="shared" si="70"/>
        <v>-0.174310633293284</v>
      </c>
      <c r="AP79" s="385">
        <f t="shared" si="70"/>
        <v>-0.18270965367495681</v>
      </c>
      <c r="AQ79" s="386">
        <f t="shared" si="70"/>
        <v>-0.17917216457649923</v>
      </c>
    </row>
    <row r="80" spans="1:43" ht="19.5" customHeight="1">
      <c r="A80" s="8" t="s">
        <v>180</v>
      </c>
      <c r="B80" s="19">
        <v>131.75</v>
      </c>
      <c r="C80" s="371">
        <v>372.9</v>
      </c>
      <c r="D80" s="375">
        <v>504.65</v>
      </c>
      <c r="E80" s="19">
        <v>132.91999999999999</v>
      </c>
      <c r="F80" s="369">
        <v>363.72</v>
      </c>
      <c r="G80" s="377">
        <v>496.64</v>
      </c>
      <c r="H80" s="345">
        <f t="shared" si="55"/>
        <v>2.7144917183793658E-3</v>
      </c>
      <c r="I80" s="323">
        <f t="shared" si="56"/>
        <v>1.6475948759931906E-3</v>
      </c>
      <c r="J80" s="399">
        <f t="shared" si="57"/>
        <v>1.8359875386415997E-3</v>
      </c>
      <c r="K80" s="323">
        <f t="shared" si="58"/>
        <v>2.7700952256704391E-3</v>
      </c>
      <c r="L80" s="323">
        <f t="shared" si="59"/>
        <v>1.521882712685222E-3</v>
      </c>
      <c r="M80" s="399">
        <f t="shared" si="60"/>
        <v>1.7305894792536945E-3</v>
      </c>
      <c r="N80" s="394">
        <f t="shared" si="61"/>
        <v>8.8804554079695442E-3</v>
      </c>
      <c r="O80" s="395">
        <f t="shared" si="61"/>
        <v>-2.4617860016089971E-2</v>
      </c>
      <c r="P80" s="386">
        <f t="shared" si="61"/>
        <v>-1.5872386802734551E-2</v>
      </c>
      <c r="R80" s="401">
        <v>199.02800000000002</v>
      </c>
      <c r="S80" s="369">
        <v>699.07900000000006</v>
      </c>
      <c r="T80" s="374">
        <v>898.10700000000008</v>
      </c>
      <c r="U80" s="19">
        <v>208.98100000000002</v>
      </c>
      <c r="V80" s="119">
        <v>694.12499999999989</v>
      </c>
      <c r="W80" s="375">
        <v>903.10599999999988</v>
      </c>
      <c r="X80" s="345">
        <f t="shared" si="62"/>
        <v>1.5270840902141874E-2</v>
      </c>
      <c r="Y80" s="323">
        <f t="shared" si="63"/>
        <v>1.1912237553135524E-2</v>
      </c>
      <c r="Z80" s="399">
        <f t="shared" si="64"/>
        <v>1.2522583105570547E-2</v>
      </c>
      <c r="AA80" s="323">
        <f t="shared" si="65"/>
        <v>1.6395500445974622E-2</v>
      </c>
      <c r="AB80" s="323">
        <f t="shared" si="66"/>
        <v>1.1343243112994781E-2</v>
      </c>
      <c r="AC80" s="399">
        <f t="shared" si="67"/>
        <v>1.2214194019079879E-2</v>
      </c>
      <c r="AE80" s="394">
        <f t="shared" si="68"/>
        <v>5.0008039069879627E-2</v>
      </c>
      <c r="AF80" s="395">
        <f t="shared" si="68"/>
        <v>-7.0864666225135898E-3</v>
      </c>
      <c r="AG80" s="386">
        <f t="shared" si="68"/>
        <v>5.5661519173102938E-3</v>
      </c>
      <c r="AI80" s="27">
        <f t="shared" si="69"/>
        <v>15.106489563567365</v>
      </c>
      <c r="AJ80" s="28">
        <f t="shared" si="69"/>
        <v>18.747090372754091</v>
      </c>
      <c r="AK80" s="402">
        <f t="shared" si="69"/>
        <v>17.796631328643617</v>
      </c>
      <c r="AL80" s="28">
        <f t="shared" si="69"/>
        <v>15.722314173939216</v>
      </c>
      <c r="AM80" s="28">
        <f t="shared" si="69"/>
        <v>19.084048168921143</v>
      </c>
      <c r="AN80" s="402">
        <f t="shared" si="69"/>
        <v>18.184318621134018</v>
      </c>
      <c r="AO80" s="384">
        <f t="shared" si="70"/>
        <v>4.0765566863200819E-2</v>
      </c>
      <c r="AP80" s="385">
        <f t="shared" si="70"/>
        <v>1.7973871649798346E-2</v>
      </c>
      <c r="AQ80" s="386">
        <f t="shared" si="70"/>
        <v>2.1784307677735617E-2</v>
      </c>
    </row>
    <row r="81" spans="1:43" ht="19.5" customHeight="1">
      <c r="A81" s="8" t="s">
        <v>216</v>
      </c>
      <c r="B81" s="19">
        <v>631.23</v>
      </c>
      <c r="C81" s="371">
        <v>1609.21</v>
      </c>
      <c r="D81" s="375">
        <v>2240.44</v>
      </c>
      <c r="E81" s="19">
        <v>1228.8200000000002</v>
      </c>
      <c r="F81" s="369">
        <v>2419.85</v>
      </c>
      <c r="G81" s="377">
        <v>3648.67</v>
      </c>
      <c r="H81" s="345">
        <f t="shared" si="55"/>
        <v>1.3005454325560585E-2</v>
      </c>
      <c r="I81" s="323">
        <f t="shared" si="56"/>
        <v>7.1100191751059328E-3</v>
      </c>
      <c r="J81" s="399">
        <f t="shared" si="57"/>
        <v>8.1510352146521078E-3</v>
      </c>
      <c r="K81" s="323">
        <f t="shared" si="58"/>
        <v>2.5609001017215992E-2</v>
      </c>
      <c r="L81" s="323">
        <f t="shared" si="59"/>
        <v>1.0125172886537265E-2</v>
      </c>
      <c r="M81" s="399">
        <f t="shared" si="60"/>
        <v>1.2714138843565918E-2</v>
      </c>
      <c r="N81" s="394">
        <f t="shared" si="61"/>
        <v>0.94670722240704674</v>
      </c>
      <c r="O81" s="395">
        <f t="shared" si="61"/>
        <v>0.50375028740810701</v>
      </c>
      <c r="P81" s="386">
        <f t="shared" si="61"/>
        <v>0.6285506418382103</v>
      </c>
      <c r="R81" s="401">
        <v>157.69299999999998</v>
      </c>
      <c r="S81" s="369">
        <v>377.76299999999998</v>
      </c>
      <c r="T81" s="374">
        <v>535.4559999999999</v>
      </c>
      <c r="U81" s="19">
        <v>307.10000000000002</v>
      </c>
      <c r="V81" s="119">
        <v>542.60300000000007</v>
      </c>
      <c r="W81" s="375">
        <v>849.70300000000009</v>
      </c>
      <c r="X81" s="345">
        <f t="shared" si="62"/>
        <v>1.2099326297714182E-2</v>
      </c>
      <c r="Y81" s="323">
        <f t="shared" si="63"/>
        <v>6.4370444467436935E-3</v>
      </c>
      <c r="Z81" s="399">
        <f t="shared" si="64"/>
        <v>7.4660282787868048E-3</v>
      </c>
      <c r="AA81" s="323">
        <f t="shared" si="65"/>
        <v>2.4093377804483691E-2</v>
      </c>
      <c r="AB81" s="323">
        <f t="shared" si="66"/>
        <v>8.8671028169858591E-3</v>
      </c>
      <c r="AC81" s="399">
        <f t="shared" si="67"/>
        <v>1.149193704902219E-2</v>
      </c>
      <c r="AE81" s="394">
        <f t="shared" si="68"/>
        <v>0.94745486483230112</v>
      </c>
      <c r="AF81" s="395">
        <f t="shared" si="68"/>
        <v>0.43635824577843807</v>
      </c>
      <c r="AG81" s="386">
        <f t="shared" si="68"/>
        <v>0.58687735313452505</v>
      </c>
      <c r="AI81" s="27">
        <f t="shared" si="69"/>
        <v>2.4981860811431646</v>
      </c>
      <c r="AJ81" s="28">
        <f t="shared" si="69"/>
        <v>2.3475059190534484</v>
      </c>
      <c r="AK81" s="402">
        <f t="shared" si="69"/>
        <v>2.3899591151738049</v>
      </c>
      <c r="AL81" s="28">
        <f t="shared" si="69"/>
        <v>2.499145521720024</v>
      </c>
      <c r="AM81" s="28">
        <f t="shared" si="69"/>
        <v>2.2423001425708207</v>
      </c>
      <c r="AN81" s="402">
        <f t="shared" si="69"/>
        <v>2.3288020018253226</v>
      </c>
      <c r="AO81" s="384">
        <f t="shared" si="70"/>
        <v>3.840548885054766E-4</v>
      </c>
      <c r="AP81" s="385">
        <f t="shared" si="70"/>
        <v>-4.4815979218083668E-2</v>
      </c>
      <c r="AQ81" s="386">
        <f t="shared" si="70"/>
        <v>-2.5589188099577494E-2</v>
      </c>
    </row>
    <row r="82" spans="1:43" ht="19.5" customHeight="1">
      <c r="A82" s="8" t="s">
        <v>220</v>
      </c>
      <c r="B82" s="19">
        <v>23.99</v>
      </c>
      <c r="C82" s="371">
        <v>3836.9500000000003</v>
      </c>
      <c r="D82" s="375">
        <v>3860.94</v>
      </c>
      <c r="E82" s="19">
        <v>100.14000000000001</v>
      </c>
      <c r="F82" s="369">
        <v>3021.3700000000003</v>
      </c>
      <c r="G82" s="377">
        <v>3121.51</v>
      </c>
      <c r="H82" s="345">
        <f t="shared" si="55"/>
        <v>4.9427443130110806E-4</v>
      </c>
      <c r="I82" s="323">
        <f t="shared" si="56"/>
        <v>1.6952907373135085E-2</v>
      </c>
      <c r="J82" s="399">
        <f t="shared" si="57"/>
        <v>1.4046641687194885E-2</v>
      </c>
      <c r="K82" s="323">
        <f t="shared" si="58"/>
        <v>2.0869495628847265E-3</v>
      </c>
      <c r="L82" s="323">
        <f t="shared" si="59"/>
        <v>1.2642061947722834E-2</v>
      </c>
      <c r="M82" s="399">
        <f t="shared" si="60"/>
        <v>1.0877199511487598E-2</v>
      </c>
      <c r="N82" s="394">
        <f t="shared" si="61"/>
        <v>3.1742392663609849</v>
      </c>
      <c r="O82" s="395">
        <f t="shared" si="61"/>
        <v>-0.21255945477527721</v>
      </c>
      <c r="P82" s="386">
        <f t="shared" si="61"/>
        <v>-0.19151553766699297</v>
      </c>
      <c r="R82" s="401">
        <v>15.386000000000001</v>
      </c>
      <c r="S82" s="369">
        <v>909.35899999999992</v>
      </c>
      <c r="T82" s="374">
        <v>924.74499999999989</v>
      </c>
      <c r="U82" s="19">
        <v>30.520000000000003</v>
      </c>
      <c r="V82" s="119">
        <v>708.351</v>
      </c>
      <c r="W82" s="375">
        <v>738.87099999999998</v>
      </c>
      <c r="X82" s="345">
        <f t="shared" si="62"/>
        <v>1.1805231330282919E-3</v>
      </c>
      <c r="Y82" s="323">
        <f t="shared" si="63"/>
        <v>1.5495388116481492E-2</v>
      </c>
      <c r="Z82" s="399">
        <f t="shared" si="64"/>
        <v>1.2894004961503287E-2</v>
      </c>
      <c r="AA82" s="323">
        <f t="shared" si="65"/>
        <v>2.3944314249197077E-3</v>
      </c>
      <c r="AB82" s="323">
        <f t="shared" si="66"/>
        <v>1.1575721379193903E-2</v>
      </c>
      <c r="AC82" s="399">
        <f t="shared" si="67"/>
        <v>9.9929728615152282E-3</v>
      </c>
      <c r="AE82" s="394">
        <f t="shared" si="68"/>
        <v>0.98362147406733402</v>
      </c>
      <c r="AF82" s="395">
        <f t="shared" si="68"/>
        <v>-0.2210436142381611</v>
      </c>
      <c r="AG82" s="386">
        <f t="shared" si="68"/>
        <v>-0.20100027575169363</v>
      </c>
      <c r="AI82" s="27">
        <f t="shared" si="69"/>
        <v>6.413505627344728</v>
      </c>
      <c r="AJ82" s="28">
        <f t="shared" si="69"/>
        <v>2.3700048215379397</v>
      </c>
      <c r="AK82" s="402">
        <f t="shared" si="69"/>
        <v>2.395129165436396</v>
      </c>
      <c r="AL82" s="28">
        <f t="shared" si="69"/>
        <v>3.0477331735570203</v>
      </c>
      <c r="AM82" s="28">
        <f t="shared" si="69"/>
        <v>2.3444695618212927</v>
      </c>
      <c r="AN82" s="402">
        <f t="shared" si="69"/>
        <v>2.3670306998856319</v>
      </c>
      <c r="AO82" s="384">
        <f t="shared" si="70"/>
        <v>-0.52479449607673923</v>
      </c>
      <c r="AP82" s="385">
        <f t="shared" si="70"/>
        <v>-1.0774349269077284E-2</v>
      </c>
      <c r="AQ82" s="386">
        <f t="shared" si="70"/>
        <v>-1.1731503234250224E-2</v>
      </c>
    </row>
    <row r="83" spans="1:43" ht="19.5" customHeight="1">
      <c r="A83" s="8" t="s">
        <v>205</v>
      </c>
      <c r="B83" s="19">
        <v>147.32</v>
      </c>
      <c r="C83" s="371">
        <v>2035.95</v>
      </c>
      <c r="D83" s="375">
        <v>2183.27</v>
      </c>
      <c r="E83" s="19">
        <v>153.4</v>
      </c>
      <c r="F83" s="369">
        <v>2623.4300000000003</v>
      </c>
      <c r="G83" s="377">
        <v>2776.8300000000004</v>
      </c>
      <c r="H83" s="345">
        <f t="shared" si="55"/>
        <v>3.0352859199366082E-3</v>
      </c>
      <c r="I83" s="323">
        <f t="shared" si="56"/>
        <v>8.9954968832886475E-3</v>
      </c>
      <c r="J83" s="399">
        <f t="shared" si="57"/>
        <v>7.9430427295948593E-3</v>
      </c>
      <c r="K83" s="323">
        <f t="shared" si="58"/>
        <v>3.1969049625176454E-3</v>
      </c>
      <c r="L83" s="323">
        <f t="shared" si="59"/>
        <v>1.097699539464366E-2</v>
      </c>
      <c r="M83" s="399">
        <f t="shared" si="60"/>
        <v>9.6761291552755254E-3</v>
      </c>
      <c r="N83" s="394">
        <f t="shared" si="61"/>
        <v>4.1270703231061724E-2</v>
      </c>
      <c r="O83" s="395">
        <f t="shared" si="61"/>
        <v>0.288553255237113</v>
      </c>
      <c r="P83" s="386">
        <f t="shared" si="61"/>
        <v>0.27186742821547516</v>
      </c>
      <c r="R83" s="401">
        <v>34.844999999999999</v>
      </c>
      <c r="S83" s="369">
        <v>462.04700000000003</v>
      </c>
      <c r="T83" s="374">
        <v>496.89200000000005</v>
      </c>
      <c r="U83" s="19">
        <v>32.721999999999994</v>
      </c>
      <c r="V83" s="119">
        <v>640.03</v>
      </c>
      <c r="W83" s="375">
        <v>672.75199999999995</v>
      </c>
      <c r="X83" s="345">
        <f t="shared" si="62"/>
        <v>2.6735557370577688E-3</v>
      </c>
      <c r="Y83" s="323">
        <f t="shared" si="63"/>
        <v>7.8732355352021857E-3</v>
      </c>
      <c r="Z83" s="399">
        <f t="shared" si="64"/>
        <v>6.9283185238431062E-3</v>
      </c>
      <c r="AA83" s="323">
        <f t="shared" si="65"/>
        <v>2.5671882400466143E-3</v>
      </c>
      <c r="AB83" s="323">
        <f t="shared" si="66"/>
        <v>1.0459234128737694E-2</v>
      </c>
      <c r="AC83" s="399">
        <f t="shared" si="67"/>
        <v>9.0987364215540899E-3</v>
      </c>
      <c r="AE83" s="394">
        <f t="shared" si="68"/>
        <v>-6.0926962261443673E-2</v>
      </c>
      <c r="AF83" s="395">
        <f t="shared" si="68"/>
        <v>0.3852054011821307</v>
      </c>
      <c r="AG83" s="386">
        <f t="shared" si="68"/>
        <v>0.35391996651183733</v>
      </c>
      <c r="AI83" s="27">
        <f t="shared" si="69"/>
        <v>2.3652592994841162</v>
      </c>
      <c r="AJ83" s="28">
        <f t="shared" si="69"/>
        <v>2.2694417839337904</v>
      </c>
      <c r="AK83" s="402">
        <f t="shared" si="69"/>
        <v>2.2759072400573457</v>
      </c>
      <c r="AL83" s="28">
        <f t="shared" si="69"/>
        <v>2.1331160365058666</v>
      </c>
      <c r="AM83" s="28">
        <f t="shared" si="69"/>
        <v>2.4396686780283825</v>
      </c>
      <c r="AN83" s="402">
        <f t="shared" si="69"/>
        <v>2.4227338367851106</v>
      </c>
      <c r="AO83" s="384">
        <f>(AL83-AI83)/AI83</f>
        <v>-9.8147067016661593E-2</v>
      </c>
      <c r="AP83" s="385">
        <f>(AM83-AJ83)/AJ83</f>
        <v>7.500826648195634E-2</v>
      </c>
      <c r="AQ83" s="386">
        <f>(AN83-AK83)/AK83</f>
        <v>6.4513436287528717E-2</v>
      </c>
    </row>
    <row r="84" spans="1:43" ht="19.5" customHeight="1">
      <c r="A84" s="8" t="s">
        <v>219</v>
      </c>
      <c r="B84" s="19">
        <v>393.97999999999996</v>
      </c>
      <c r="C84" s="371">
        <v>1269.33</v>
      </c>
      <c r="D84" s="375">
        <v>1663.31</v>
      </c>
      <c r="E84" s="19">
        <v>337.05</v>
      </c>
      <c r="F84" s="369">
        <v>1263.75</v>
      </c>
      <c r="G84" s="377">
        <v>1600.8</v>
      </c>
      <c r="H84" s="345">
        <f t="shared" si="55"/>
        <v>8.1173088972076087E-3</v>
      </c>
      <c r="I84" s="323">
        <f t="shared" si="56"/>
        <v>5.6083175219748902E-3</v>
      </c>
      <c r="J84" s="399">
        <f t="shared" si="57"/>
        <v>6.0513552618606152E-3</v>
      </c>
      <c r="K84" s="323">
        <f t="shared" si="58"/>
        <v>7.0242295802905629E-3</v>
      </c>
      <c r="L84" s="323">
        <f t="shared" si="59"/>
        <v>5.2878018205101424E-3</v>
      </c>
      <c r="M84" s="399">
        <f t="shared" si="60"/>
        <v>5.5781403801331226E-3</v>
      </c>
      <c r="N84" s="394">
        <f t="shared" si="61"/>
        <v>-0.14449972079800993</v>
      </c>
      <c r="O84" s="395">
        <f t="shared" si="61"/>
        <v>-4.3960199475313174E-3</v>
      </c>
      <c r="P84" s="386">
        <f t="shared" si="61"/>
        <v>-3.7581689522698712E-2</v>
      </c>
      <c r="R84" s="401">
        <v>107.59199999999998</v>
      </c>
      <c r="S84" s="369">
        <v>440.09899999999999</v>
      </c>
      <c r="T84" s="374">
        <v>547.69100000000003</v>
      </c>
      <c r="U84" s="19">
        <v>96.290999999999997</v>
      </c>
      <c r="V84" s="119">
        <v>537.80200000000002</v>
      </c>
      <c r="W84" s="375">
        <v>634.09300000000007</v>
      </c>
      <c r="X84" s="345">
        <f t="shared" si="62"/>
        <v>8.255221950395162E-3</v>
      </c>
      <c r="Y84" s="323">
        <f t="shared" si="63"/>
        <v>7.4992437691554035E-3</v>
      </c>
      <c r="Z84" s="399">
        <f t="shared" si="64"/>
        <v>7.6366246601719369E-3</v>
      </c>
      <c r="AA84" s="323">
        <f t="shared" si="65"/>
        <v>7.5544625274227908E-3</v>
      </c>
      <c r="AB84" s="323">
        <f t="shared" si="66"/>
        <v>8.7886458961351638E-3</v>
      </c>
      <c r="AC84" s="399">
        <f t="shared" si="67"/>
        <v>8.5758869148698166E-3</v>
      </c>
      <c r="AE84" s="394">
        <f t="shared" si="68"/>
        <v>-0.1050356903859022</v>
      </c>
      <c r="AF84" s="395">
        <f t="shared" si="68"/>
        <v>0.22200232220477673</v>
      </c>
      <c r="AG84" s="386">
        <f t="shared" si="68"/>
        <v>0.15775683734076337</v>
      </c>
      <c r="AI84" s="27">
        <f t="shared" si="69"/>
        <v>2.7309000456875983</v>
      </c>
      <c r="AJ84" s="28">
        <f t="shared" si="69"/>
        <v>3.4671755965745712</v>
      </c>
      <c r="AK84" s="402">
        <f t="shared" si="69"/>
        <v>3.2927776541955502</v>
      </c>
      <c r="AL84" s="28">
        <f t="shared" si="69"/>
        <v>2.856875834445928</v>
      </c>
      <c r="AM84" s="28">
        <f t="shared" si="69"/>
        <v>4.2556043521266069</v>
      </c>
      <c r="AN84" s="402">
        <f t="shared" si="69"/>
        <v>3.9611006996501756</v>
      </c>
      <c r="AO84" s="384">
        <f t="shared" ref="AO84:AQ97" si="83">(AL84-AI84)/AI84</f>
        <v>4.6129769178941502E-2</v>
      </c>
      <c r="AP84" s="385">
        <f t="shared" si="83"/>
        <v>0.22739798824465982</v>
      </c>
      <c r="AQ84" s="386">
        <f t="shared" si="83"/>
        <v>0.20296634502577782</v>
      </c>
    </row>
    <row r="85" spans="1:43" ht="19.5" customHeight="1">
      <c r="A85" s="8" t="s">
        <v>185</v>
      </c>
      <c r="B85" s="19">
        <v>1658.3500000000001</v>
      </c>
      <c r="C85" s="371">
        <v>3027.2599999999998</v>
      </c>
      <c r="D85" s="375">
        <v>4685.6099999999997</v>
      </c>
      <c r="E85" s="19">
        <v>973.14</v>
      </c>
      <c r="F85" s="369">
        <v>1516.91</v>
      </c>
      <c r="G85" s="377">
        <v>2490.0500000000002</v>
      </c>
      <c r="H85" s="345">
        <f t="shared" si="55"/>
        <v>3.4167569951988018E-2</v>
      </c>
      <c r="I85" s="323">
        <f t="shared" si="56"/>
        <v>1.3375430582727664E-2</v>
      </c>
      <c r="J85" s="399">
        <f t="shared" si="57"/>
        <v>1.7046906907627991E-2</v>
      </c>
      <c r="K85" s="323">
        <f t="shared" si="58"/>
        <v>2.0280548208764154E-2</v>
      </c>
      <c r="L85" s="323">
        <f t="shared" si="59"/>
        <v>6.3470777127992411E-3</v>
      </c>
      <c r="M85" s="399">
        <f t="shared" si="60"/>
        <v>8.6768168750315372E-3</v>
      </c>
      <c r="N85" s="394">
        <f t="shared" si="61"/>
        <v>-0.41318780715771708</v>
      </c>
      <c r="O85" s="395">
        <f t="shared" si="61"/>
        <v>-0.49891651196131148</v>
      </c>
      <c r="P85" s="386">
        <f t="shared" si="61"/>
        <v>-0.46857506279865369</v>
      </c>
      <c r="R85" s="401">
        <v>351.38499999999999</v>
      </c>
      <c r="S85" s="369">
        <v>758.05</v>
      </c>
      <c r="T85" s="374">
        <v>1109.4349999999999</v>
      </c>
      <c r="U85" s="19">
        <v>215.517</v>
      </c>
      <c r="V85" s="119">
        <v>382.25400000000002</v>
      </c>
      <c r="W85" s="375">
        <v>597.77099999999996</v>
      </c>
      <c r="X85" s="345">
        <f t="shared" si="62"/>
        <v>2.6960751403818168E-2</v>
      </c>
      <c r="Y85" s="323">
        <f t="shared" si="63"/>
        <v>1.2917097605784729E-2</v>
      </c>
      <c r="Z85" s="399">
        <f t="shared" si="64"/>
        <v>1.5469194636862487E-2</v>
      </c>
      <c r="AA85" s="323">
        <f t="shared" si="65"/>
        <v>1.6908279076160573E-2</v>
      </c>
      <c r="AB85" s="323">
        <f t="shared" si="66"/>
        <v>6.2467135644368212E-3</v>
      </c>
      <c r="AC85" s="399">
        <f t="shared" si="67"/>
        <v>8.0846445190037482E-3</v>
      </c>
      <c r="AE85" s="394">
        <f t="shared" si="68"/>
        <v>-0.38666420023620812</v>
      </c>
      <c r="AF85" s="395">
        <f t="shared" si="68"/>
        <v>-0.49574038651803964</v>
      </c>
      <c r="AG85" s="386">
        <f t="shared" si="68"/>
        <v>-0.46119331010829839</v>
      </c>
      <c r="AI85" s="27">
        <f t="shared" si="69"/>
        <v>2.1188832273042477</v>
      </c>
      <c r="AJ85" s="28">
        <f t="shared" si="69"/>
        <v>2.5040795967310374</v>
      </c>
      <c r="AK85" s="402">
        <f t="shared" si="69"/>
        <v>2.3677493432018455</v>
      </c>
      <c r="AL85" s="28">
        <f t="shared" si="69"/>
        <v>2.2146556507799495</v>
      </c>
      <c r="AM85" s="28">
        <f t="shared" si="69"/>
        <v>2.5199517440059065</v>
      </c>
      <c r="AN85" s="402">
        <f t="shared" si="69"/>
        <v>2.4006385413947506</v>
      </c>
      <c r="AO85" s="384">
        <f t="shared" si="83"/>
        <v>4.5199481614448575E-2</v>
      </c>
      <c r="AP85" s="385">
        <f t="shared" si="83"/>
        <v>6.3385154751428212E-3</v>
      </c>
      <c r="AQ85" s="386">
        <f t="shared" si="83"/>
        <v>1.3890489838941289E-2</v>
      </c>
    </row>
    <row r="86" spans="1:43" ht="19.5" customHeight="1">
      <c r="A86" s="8" t="s">
        <v>218</v>
      </c>
      <c r="B86" s="19">
        <v>179.79</v>
      </c>
      <c r="C86" s="371">
        <v>1854.4199999999998</v>
      </c>
      <c r="D86" s="375">
        <v>2034.2099999999998</v>
      </c>
      <c r="E86" s="19">
        <v>207.42000000000002</v>
      </c>
      <c r="F86" s="369">
        <v>1751.8600000000001</v>
      </c>
      <c r="G86" s="377">
        <v>1959.2800000000002</v>
      </c>
      <c r="H86" s="345">
        <f t="shared" si="55"/>
        <v>3.7042767821436522E-3</v>
      </c>
      <c r="I86" s="323">
        <f t="shared" si="56"/>
        <v>8.1934376238650911E-3</v>
      </c>
      <c r="J86" s="399">
        <f t="shared" si="57"/>
        <v>7.4007415257705909E-3</v>
      </c>
      <c r="K86" s="323">
        <f t="shared" si="58"/>
        <v>4.3226990047288789E-3</v>
      </c>
      <c r="L86" s="323">
        <f t="shared" si="59"/>
        <v>7.3301590482919088E-3</v>
      </c>
      <c r="M86" s="399">
        <f t="shared" si="60"/>
        <v>6.827298153415309E-3</v>
      </c>
      <c r="N86" s="394">
        <f t="shared" si="61"/>
        <v>0.15367929250792606</v>
      </c>
      <c r="O86" s="395">
        <f t="shared" si="61"/>
        <v>-5.5305702052393595E-2</v>
      </c>
      <c r="P86" s="386">
        <f t="shared" si="61"/>
        <v>-3.6834938379026558E-2</v>
      </c>
      <c r="R86" s="401">
        <v>47.065999999999995</v>
      </c>
      <c r="S86" s="369">
        <v>489.29999999999995</v>
      </c>
      <c r="T86" s="374">
        <v>536.36599999999999</v>
      </c>
      <c r="U86" s="19">
        <v>51.536999999999999</v>
      </c>
      <c r="V86" s="119">
        <v>527.26199999999994</v>
      </c>
      <c r="W86" s="375">
        <v>578.79899999999998</v>
      </c>
      <c r="X86" s="345">
        <f t="shared" si="62"/>
        <v>3.6112376042577391E-3</v>
      </c>
      <c r="Y86" s="323">
        <f t="shared" si="63"/>
        <v>8.3376239806219488E-3</v>
      </c>
      <c r="Z86" s="399">
        <f t="shared" si="64"/>
        <v>7.4787166896622022E-3</v>
      </c>
      <c r="AA86" s="323">
        <f t="shared" si="65"/>
        <v>4.0433097098980008E-3</v>
      </c>
      <c r="AB86" s="323">
        <f t="shared" si="66"/>
        <v>8.6164034579418042E-3</v>
      </c>
      <c r="AC86" s="399">
        <f t="shared" si="67"/>
        <v>7.8280548286130489E-3</v>
      </c>
      <c r="AE86" s="394">
        <f t="shared" si="68"/>
        <v>9.4994263374835422E-2</v>
      </c>
      <c r="AF86" s="395">
        <f t="shared" si="68"/>
        <v>7.7584304107909244E-2</v>
      </c>
      <c r="AG86" s="386">
        <f t="shared" si="68"/>
        <v>7.9112024252096499E-2</v>
      </c>
      <c r="AI86" s="27">
        <f t="shared" si="69"/>
        <v>2.6178319150119584</v>
      </c>
      <c r="AJ86" s="28">
        <f t="shared" si="69"/>
        <v>2.6385608438217876</v>
      </c>
      <c r="AK86" s="402">
        <f t="shared" si="69"/>
        <v>2.6367287546516831</v>
      </c>
      <c r="AL86" s="28">
        <f t="shared" si="69"/>
        <v>2.4846687879664446</v>
      </c>
      <c r="AM86" s="28">
        <f t="shared" si="69"/>
        <v>3.0097268046533392</v>
      </c>
      <c r="AN86" s="402">
        <f t="shared" si="69"/>
        <v>2.95414131721857</v>
      </c>
      <c r="AO86" s="384">
        <f t="shared" si="83"/>
        <v>-5.086771472296972E-2</v>
      </c>
      <c r="AP86" s="385">
        <f t="shared" si="83"/>
        <v>0.14066985102907134</v>
      </c>
      <c r="AQ86" s="386">
        <f t="shared" si="83"/>
        <v>0.12038119658949056</v>
      </c>
    </row>
    <row r="87" spans="1:43" ht="19.5" customHeight="1">
      <c r="A87" s="8" t="s">
        <v>187</v>
      </c>
      <c r="B87" s="19">
        <v>326.06</v>
      </c>
      <c r="C87" s="371">
        <v>2430.4699999999998</v>
      </c>
      <c r="D87" s="375">
        <v>2756.5299999999997</v>
      </c>
      <c r="E87" s="19">
        <v>394.65000000000003</v>
      </c>
      <c r="F87" s="369">
        <v>1749.4699999999998</v>
      </c>
      <c r="G87" s="377">
        <v>2144.12</v>
      </c>
      <c r="H87" s="345">
        <f t="shared" si="55"/>
        <v>6.7179291817440305E-3</v>
      </c>
      <c r="I87" s="323">
        <f t="shared" si="56"/>
        <v>1.073861603179182E-2</v>
      </c>
      <c r="J87" s="399">
        <f t="shared" si="57"/>
        <v>1.0028643079147387E-2</v>
      </c>
      <c r="K87" s="323">
        <f t="shared" si="58"/>
        <v>8.2246319651733298E-3</v>
      </c>
      <c r="L87" s="323">
        <f t="shared" si="59"/>
        <v>7.3201587742258191E-3</v>
      </c>
      <c r="M87" s="399">
        <f t="shared" si="60"/>
        <v>7.4713907745196347E-3</v>
      </c>
      <c r="N87" s="394">
        <f t="shared" si="61"/>
        <v>0.21036005643133177</v>
      </c>
      <c r="O87" s="395">
        <f t="shared" si="61"/>
        <v>-0.28019271992659855</v>
      </c>
      <c r="P87" s="386">
        <f t="shared" si="61"/>
        <v>-0.22216699981498475</v>
      </c>
      <c r="R87" s="401">
        <v>79.432999999999993</v>
      </c>
      <c r="S87" s="369">
        <v>709.41499999999996</v>
      </c>
      <c r="T87" s="374">
        <v>788.84799999999996</v>
      </c>
      <c r="U87" s="19">
        <v>99.51400000000001</v>
      </c>
      <c r="V87" s="119">
        <v>475.36199999999997</v>
      </c>
      <c r="W87" s="375">
        <v>574.87599999999998</v>
      </c>
      <c r="X87" s="345">
        <f t="shared" si="62"/>
        <v>6.0946635919560833E-3</v>
      </c>
      <c r="Y87" s="323">
        <f t="shared" si="63"/>
        <v>1.2088361978771551E-2</v>
      </c>
      <c r="Z87" s="399">
        <f t="shared" si="64"/>
        <v>1.0999151145312433E-2</v>
      </c>
      <c r="AA87" s="323">
        <f t="shared" si="65"/>
        <v>7.8073213898905572E-3</v>
      </c>
      <c r="AB87" s="323">
        <f t="shared" si="66"/>
        <v>7.7682646968189103E-3</v>
      </c>
      <c r="AC87" s="399">
        <f t="shared" si="67"/>
        <v>7.7749976203375527E-3</v>
      </c>
      <c r="AE87" s="394">
        <f t="shared" si="68"/>
        <v>0.25280425012274521</v>
      </c>
      <c r="AF87" s="395">
        <f t="shared" si="68"/>
        <v>-0.32992395142476549</v>
      </c>
      <c r="AG87" s="386">
        <f t="shared" si="68"/>
        <v>-0.27124617163255782</v>
      </c>
      <c r="AI87" s="27">
        <f t="shared" si="69"/>
        <v>2.4361467214623072</v>
      </c>
      <c r="AJ87" s="28">
        <f t="shared" si="69"/>
        <v>2.9188387431237577</v>
      </c>
      <c r="AK87" s="402">
        <f t="shared" si="69"/>
        <v>2.8617428433574092</v>
      </c>
      <c r="AL87" s="28">
        <f t="shared" si="69"/>
        <v>2.521576080070949</v>
      </c>
      <c r="AM87" s="28">
        <f t="shared" si="69"/>
        <v>2.7171772022383922</v>
      </c>
      <c r="AN87" s="402">
        <f t="shared" si="69"/>
        <v>2.6811745611253102</v>
      </c>
      <c r="AO87" s="384">
        <f t="shared" si="83"/>
        <v>3.5067411111167616E-2</v>
      </c>
      <c r="AP87" s="385">
        <f t="shared" si="83"/>
        <v>-6.9089647847262084E-2</v>
      </c>
      <c r="AQ87" s="386">
        <f t="shared" si="83"/>
        <v>-6.30973124126889E-2</v>
      </c>
    </row>
    <row r="88" spans="1:43" ht="19.5" customHeight="1">
      <c r="A88" s="8" t="s">
        <v>228</v>
      </c>
      <c r="B88" s="19">
        <v>24.979999999999997</v>
      </c>
      <c r="C88" s="371">
        <v>1520.24</v>
      </c>
      <c r="D88" s="375">
        <v>1545.22</v>
      </c>
      <c r="E88" s="19">
        <v>6.0299999999999994</v>
      </c>
      <c r="F88" s="369">
        <v>1375.92</v>
      </c>
      <c r="G88" s="377">
        <v>1381.95</v>
      </c>
      <c r="H88" s="345">
        <f t="shared" si="55"/>
        <v>5.1467175047526794E-4</v>
      </c>
      <c r="I88" s="323">
        <f t="shared" si="56"/>
        <v>6.7169204459101321E-3</v>
      </c>
      <c r="J88" s="399">
        <f t="shared" si="57"/>
        <v>5.6217272653517744E-3</v>
      </c>
      <c r="K88" s="323">
        <f t="shared" si="58"/>
        <v>1.2566712466741459E-4</v>
      </c>
      <c r="L88" s="323">
        <f t="shared" si="59"/>
        <v>5.7571452272018328E-3</v>
      </c>
      <c r="M88" s="399">
        <f t="shared" si="60"/>
        <v>4.8155366681190467E-3</v>
      </c>
      <c r="N88" s="394">
        <f t="shared" si="61"/>
        <v>-0.7586068855084066</v>
      </c>
      <c r="O88" s="395">
        <f t="shared" si="61"/>
        <v>-9.4932379098037104E-2</v>
      </c>
      <c r="P88" s="386">
        <f t="shared" si="61"/>
        <v>-0.10566132977828399</v>
      </c>
      <c r="R88" s="401">
        <v>5.8790000000000004</v>
      </c>
      <c r="S88" s="369">
        <v>420.79399999999998</v>
      </c>
      <c r="T88" s="374">
        <v>426.673</v>
      </c>
      <c r="U88" s="19">
        <v>1.8399999999999999</v>
      </c>
      <c r="V88" s="119">
        <v>379.14500000000004</v>
      </c>
      <c r="W88" s="375">
        <v>380.98500000000001</v>
      </c>
      <c r="X88" s="345">
        <f t="shared" si="62"/>
        <v>4.5107861036483348E-4</v>
      </c>
      <c r="Y88" s="323">
        <f t="shared" si="63"/>
        <v>7.1702884637274318E-3</v>
      </c>
      <c r="Z88" s="399">
        <f t="shared" si="64"/>
        <v>5.9492333334481319E-3</v>
      </c>
      <c r="AA88" s="323">
        <f t="shared" si="65"/>
        <v>1.4435628511966781E-4</v>
      </c>
      <c r="AB88" s="323">
        <f t="shared" si="66"/>
        <v>6.195906947705972E-3</v>
      </c>
      <c r="AC88" s="399">
        <f t="shared" si="67"/>
        <v>5.1526893945551787E-3</v>
      </c>
      <c r="AE88" s="394">
        <f t="shared" si="68"/>
        <v>-0.68702160231331866</v>
      </c>
      <c r="AF88" s="395">
        <f t="shared" si="68"/>
        <v>-9.8977171727733626E-2</v>
      </c>
      <c r="AG88" s="386">
        <f t="shared" si="68"/>
        <v>-0.10707966053628888</v>
      </c>
      <c r="AI88" s="27">
        <f t="shared" si="69"/>
        <v>2.3534827862289838</v>
      </c>
      <c r="AJ88" s="28">
        <f t="shared" si="69"/>
        <v>2.7679445350734095</v>
      </c>
      <c r="AK88" s="402">
        <f t="shared" si="69"/>
        <v>2.7612443535548339</v>
      </c>
      <c r="AL88" s="28">
        <f t="shared" si="69"/>
        <v>3.0514096185737976</v>
      </c>
      <c r="AM88" s="28">
        <f t="shared" si="69"/>
        <v>2.7555744520030236</v>
      </c>
      <c r="AN88" s="402">
        <f t="shared" si="69"/>
        <v>2.7568652990339739</v>
      </c>
      <c r="AO88" s="384">
        <f t="shared" si="83"/>
        <v>0.2965506424897677</v>
      </c>
      <c r="AP88" s="385">
        <f t="shared" si="83"/>
        <v>-4.4690501972279671E-3</v>
      </c>
      <c r="AQ88" s="386">
        <f t="shared" si="83"/>
        <v>-1.5858989499507178E-3</v>
      </c>
    </row>
    <row r="89" spans="1:43" ht="19.5" customHeight="1">
      <c r="A89" s="8" t="s">
        <v>224</v>
      </c>
      <c r="B89" s="19">
        <v>1122.3200000000002</v>
      </c>
      <c r="C89" s="371">
        <v>1390.92</v>
      </c>
      <c r="D89" s="375">
        <v>2513.2400000000002</v>
      </c>
      <c r="E89" s="19">
        <v>533.71</v>
      </c>
      <c r="F89" s="369">
        <v>866.67</v>
      </c>
      <c r="G89" s="377">
        <v>1400.38</v>
      </c>
      <c r="H89" s="345">
        <f t="shared" si="55"/>
        <v>2.3123554803578979E-2</v>
      </c>
      <c r="I89" s="323">
        <f t="shared" si="56"/>
        <v>6.1455421424415364E-3</v>
      </c>
      <c r="J89" s="399">
        <f t="shared" si="57"/>
        <v>9.1435199080860292E-3</v>
      </c>
      <c r="K89" s="323">
        <f t="shared" si="58"/>
        <v>1.1122686750621202E-2</v>
      </c>
      <c r="L89" s="323">
        <f t="shared" si="59"/>
        <v>3.6263336924087244E-3</v>
      </c>
      <c r="M89" s="399">
        <f t="shared" si="60"/>
        <v>4.8797577620757265E-3</v>
      </c>
      <c r="N89" s="394">
        <f t="shared" ref="N89:N93" si="84">(E89-B89)/B89</f>
        <v>-0.52445826502245352</v>
      </c>
      <c r="O89" s="395">
        <f t="shared" ref="O89:O93" si="85">(F89-C89)/C89</f>
        <v>-0.37690880855836428</v>
      </c>
      <c r="P89" s="386">
        <f t="shared" ref="P89:P93" si="86">(G89-D89)/D89</f>
        <v>-0.44279893683054544</v>
      </c>
      <c r="R89" s="401">
        <v>235.81999999999996</v>
      </c>
      <c r="S89" s="369">
        <v>303.74599999999998</v>
      </c>
      <c r="T89" s="374">
        <v>539.56599999999992</v>
      </c>
      <c r="U89" s="19">
        <v>113.54900000000001</v>
      </c>
      <c r="V89" s="119">
        <v>203.29300000000001</v>
      </c>
      <c r="W89" s="375">
        <v>316.84199999999998</v>
      </c>
      <c r="X89" s="345">
        <f t="shared" si="62"/>
        <v>1.8093784299410616E-2</v>
      </c>
      <c r="Y89" s="323">
        <f t="shared" si="63"/>
        <v>5.1758020306928148E-3</v>
      </c>
      <c r="Z89" s="399">
        <f t="shared" si="64"/>
        <v>7.5233352773559012E-3</v>
      </c>
      <c r="AA89" s="323">
        <f t="shared" si="65"/>
        <v>8.908430336441937E-3</v>
      </c>
      <c r="AB89" s="323">
        <f t="shared" si="66"/>
        <v>3.3221709665694921E-3</v>
      </c>
      <c r="AC89" s="399">
        <f t="shared" si="67"/>
        <v>4.2851776661801686E-3</v>
      </c>
      <c r="AE89" s="394">
        <f t="shared" ref="AE89:AE93" si="87">(U89-R89)/R89</f>
        <v>-0.51849291832753786</v>
      </c>
      <c r="AF89" s="395">
        <f t="shared" ref="AF89:AF93" si="88">(V89-S89)/S89</f>
        <v>-0.33071382009968847</v>
      </c>
      <c r="AG89" s="386">
        <f t="shared" ref="AG89:AG93" si="89">(W89-T89)/T89</f>
        <v>-0.41278360756608085</v>
      </c>
      <c r="AI89" s="27">
        <f t="shared" ref="AI89:AI93" si="90">(R89/B89)*10</f>
        <v>2.1011832632404297</v>
      </c>
      <c r="AJ89" s="28">
        <f t="shared" ref="AJ89:AJ93" si="91">(S89/C89)*10</f>
        <v>2.1837776435740373</v>
      </c>
      <c r="AK89" s="402">
        <f t="shared" ref="AK89:AK93" si="92">(T89/D89)*10</f>
        <v>2.1468940491158817</v>
      </c>
      <c r="AL89" s="28">
        <f t="shared" ref="AL89:AL93" si="93">(U89/E89)*10</f>
        <v>2.1275411740458301</v>
      </c>
      <c r="AM89" s="28">
        <f t="shared" ref="AM89:AM93" si="94">(V89/F89)*10</f>
        <v>2.3456794396944631</v>
      </c>
      <c r="AN89" s="402">
        <f t="shared" ref="AN89:AN93" si="95">(W89/G89)*10</f>
        <v>2.2625430240363329</v>
      </c>
      <c r="AO89" s="384">
        <f t="shared" ref="AO89:AO93" si="96">(AL89-AI89)/AI89</f>
        <v>1.2544317892934011E-2</v>
      </c>
      <c r="AP89" s="385">
        <f t="shared" ref="AP89:AP93" si="97">(AM89-AJ89)/AJ89</f>
        <v>7.4138407175674007E-2</v>
      </c>
      <c r="AQ89" s="386">
        <f t="shared" ref="AQ89:AQ93" si="98">(AN89-AK89)/AK89</f>
        <v>5.386804018953658E-2</v>
      </c>
    </row>
    <row r="90" spans="1:43" ht="19.5" customHeight="1">
      <c r="A90" s="8" t="s">
        <v>237</v>
      </c>
      <c r="B90" s="19">
        <v>189.51000000000002</v>
      </c>
      <c r="C90" s="371">
        <v>1277.18</v>
      </c>
      <c r="D90" s="375">
        <v>1466.69</v>
      </c>
      <c r="E90" s="19">
        <v>360.87</v>
      </c>
      <c r="F90" s="369">
        <v>1526.9199999999998</v>
      </c>
      <c r="G90" s="377">
        <v>1887.79</v>
      </c>
      <c r="H90" s="345">
        <f t="shared" si="55"/>
        <v>3.904541370399041E-3</v>
      </c>
      <c r="I90" s="323">
        <f t="shared" si="56"/>
        <v>5.6430014044542322E-3</v>
      </c>
      <c r="J90" s="399">
        <f t="shared" si="57"/>
        <v>5.3360241019523398E-3</v>
      </c>
      <c r="K90" s="323">
        <f t="shared" si="58"/>
        <v>7.5206459832056231E-3</v>
      </c>
      <c r="L90" s="323">
        <f t="shared" si="59"/>
        <v>6.3889617058542798E-3</v>
      </c>
      <c r="M90" s="399">
        <f t="shared" si="60"/>
        <v>6.5781844254194826E-3</v>
      </c>
      <c r="N90" s="394">
        <f t="shared" si="84"/>
        <v>0.90422668988443866</v>
      </c>
      <c r="O90" s="395">
        <f t="shared" si="85"/>
        <v>0.19554017444682797</v>
      </c>
      <c r="P90" s="386">
        <f t="shared" si="86"/>
        <v>0.2871090687193612</v>
      </c>
      <c r="R90" s="401">
        <v>32.89</v>
      </c>
      <c r="S90" s="369">
        <v>197.79500000000002</v>
      </c>
      <c r="T90" s="374">
        <v>230.685</v>
      </c>
      <c r="U90" s="19">
        <v>57.731999999999999</v>
      </c>
      <c r="V90" s="119">
        <v>237.71800000000005</v>
      </c>
      <c r="W90" s="375">
        <v>295.45000000000005</v>
      </c>
      <c r="X90" s="345">
        <f t="shared" si="62"/>
        <v>2.5235542600611283E-3</v>
      </c>
      <c r="Y90" s="323">
        <f t="shared" si="63"/>
        <v>3.3704073886105016E-3</v>
      </c>
      <c r="Z90" s="399">
        <f t="shared" si="64"/>
        <v>3.2165121569128637E-3</v>
      </c>
      <c r="AA90" s="323">
        <f t="shared" si="65"/>
        <v>4.5293353546351431E-3</v>
      </c>
      <c r="AB90" s="323">
        <f t="shared" si="66"/>
        <v>3.8847369945397363E-3</v>
      </c>
      <c r="AC90" s="399">
        <f t="shared" si="67"/>
        <v>3.9958583188874301E-3</v>
      </c>
      <c r="AE90" s="394">
        <f t="shared" si="87"/>
        <v>0.75530556400121618</v>
      </c>
      <c r="AF90" s="395">
        <f t="shared" si="88"/>
        <v>0.20184028918830116</v>
      </c>
      <c r="AG90" s="386">
        <f t="shared" si="89"/>
        <v>0.28075080737802649</v>
      </c>
      <c r="AI90" s="27">
        <f t="shared" si="90"/>
        <v>1.7355284681547145</v>
      </c>
      <c r="AJ90" s="28">
        <f t="shared" si="91"/>
        <v>1.5486853849888036</v>
      </c>
      <c r="AK90" s="402">
        <f t="shared" si="92"/>
        <v>1.5728272504755605</v>
      </c>
      <c r="AL90" s="28">
        <f t="shared" si="93"/>
        <v>1.5998004821680936</v>
      </c>
      <c r="AM90" s="28">
        <f t="shared" si="94"/>
        <v>1.5568464621591183</v>
      </c>
      <c r="AN90" s="402">
        <f t="shared" si="95"/>
        <v>1.5650575540711629</v>
      </c>
      <c r="AO90" s="384">
        <f t="shared" si="96"/>
        <v>-7.8205565899436114E-2</v>
      </c>
      <c r="AP90" s="385">
        <f t="shared" si="97"/>
        <v>5.2696804976781449E-3</v>
      </c>
      <c r="AQ90" s="386">
        <f t="shared" si="98"/>
        <v>-4.9399553587645252E-3</v>
      </c>
    </row>
    <row r="91" spans="1:43" ht="19.5" customHeight="1">
      <c r="A91" s="8" t="s">
        <v>204</v>
      </c>
      <c r="B91" s="19">
        <v>28.11</v>
      </c>
      <c r="C91" s="371">
        <v>1627.9099999999999</v>
      </c>
      <c r="D91" s="375">
        <v>1656.0199999999998</v>
      </c>
      <c r="E91" s="19">
        <v>8.49</v>
      </c>
      <c r="F91" s="369">
        <v>1030.05</v>
      </c>
      <c r="G91" s="377">
        <v>1038.54</v>
      </c>
      <c r="H91" s="345">
        <f t="shared" si="55"/>
        <v>5.7916024442993528E-4</v>
      </c>
      <c r="I91" s="323">
        <f t="shared" si="56"/>
        <v>7.1926419269993961E-3</v>
      </c>
      <c r="J91" s="399">
        <f t="shared" si="57"/>
        <v>6.0248332185500082E-3</v>
      </c>
      <c r="K91" s="323">
        <f t="shared" si="58"/>
        <v>1.7693430985511608E-4</v>
      </c>
      <c r="L91" s="323">
        <f t="shared" si="59"/>
        <v>4.3099507538804926E-3</v>
      </c>
      <c r="M91" s="399">
        <f t="shared" si="60"/>
        <v>3.6188917481156007E-3</v>
      </c>
      <c r="N91" s="394">
        <f t="shared" si="84"/>
        <v>-0.69797225186766265</v>
      </c>
      <c r="O91" s="395">
        <f t="shared" si="85"/>
        <v>-0.36725617509567482</v>
      </c>
      <c r="P91" s="386">
        <f t="shared" si="86"/>
        <v>-0.37286989287568983</v>
      </c>
      <c r="R91" s="401">
        <v>9.0280000000000005</v>
      </c>
      <c r="S91" s="369">
        <v>327.15999999999997</v>
      </c>
      <c r="T91" s="374">
        <v>336.18799999999999</v>
      </c>
      <c r="U91" s="19">
        <v>3.016</v>
      </c>
      <c r="V91" s="119">
        <v>229.96999999999997</v>
      </c>
      <c r="W91" s="375">
        <v>232.98599999999996</v>
      </c>
      <c r="X91" s="345">
        <f t="shared" si="62"/>
        <v>6.9269224262182624E-4</v>
      </c>
      <c r="Y91" s="323">
        <f t="shared" si="63"/>
        <v>5.5747742928679263E-3</v>
      </c>
      <c r="Z91" s="399">
        <f t="shared" si="64"/>
        <v>4.687573049865495E-3</v>
      </c>
      <c r="AA91" s="323">
        <f t="shared" si="65"/>
        <v>2.3661878039180336E-4</v>
      </c>
      <c r="AB91" s="323">
        <f t="shared" si="66"/>
        <v>3.7581208265015814E-3</v>
      </c>
      <c r="AC91" s="399">
        <f t="shared" si="67"/>
        <v>3.1510544805696617E-3</v>
      </c>
      <c r="AE91" s="394">
        <f t="shared" ref="AE91:AE92" si="99">(U91-R91)/R91</f>
        <v>-0.66592822330527246</v>
      </c>
      <c r="AF91" s="395">
        <f t="shared" ref="AF91:AF92" si="100">(V91-S91)/S91</f>
        <v>-0.29707176916493461</v>
      </c>
      <c r="AG91" s="386">
        <f t="shared" ref="AG91:AG92" si="101">(W91-T91)/T91</f>
        <v>-0.30697704855616509</v>
      </c>
      <c r="AI91" s="27">
        <f t="shared" si="90"/>
        <v>3.2116684453930988</v>
      </c>
      <c r="AJ91" s="28">
        <f t="shared" si="91"/>
        <v>2.0096934105693802</v>
      </c>
      <c r="AK91" s="402">
        <f t="shared" si="92"/>
        <v>2.030096254876149</v>
      </c>
      <c r="AL91" s="28">
        <f t="shared" si="93"/>
        <v>3.5524146054181389</v>
      </c>
      <c r="AM91" s="28">
        <f t="shared" si="94"/>
        <v>2.2326100674724527</v>
      </c>
      <c r="AN91" s="402">
        <f t="shared" si="95"/>
        <v>2.2433993876018254</v>
      </c>
      <c r="AO91" s="384">
        <f t="shared" si="96"/>
        <v>0.10609630658289629</v>
      </c>
      <c r="AP91" s="385">
        <f t="shared" si="97"/>
        <v>0.11092072837115809</v>
      </c>
      <c r="AQ91" s="386">
        <f t="shared" si="98"/>
        <v>0.10507045279914058</v>
      </c>
    </row>
    <row r="92" spans="1:43" ht="19.5" customHeight="1">
      <c r="A92" s="8" t="s">
        <v>225</v>
      </c>
      <c r="B92" s="19">
        <v>56.940000000000005</v>
      </c>
      <c r="C92" s="371">
        <v>918.79000000000008</v>
      </c>
      <c r="D92" s="375">
        <v>975.73000000000013</v>
      </c>
      <c r="E92" s="19">
        <v>43.209999999999994</v>
      </c>
      <c r="F92" s="369">
        <v>959.81000000000017</v>
      </c>
      <c r="G92" s="377">
        <v>1003.0200000000002</v>
      </c>
      <c r="H92" s="345">
        <f t="shared" si="55"/>
        <v>1.1731549028047143E-3</v>
      </c>
      <c r="I92" s="323">
        <f t="shared" si="56"/>
        <v>4.0595164819355956E-3</v>
      </c>
      <c r="J92" s="399">
        <f t="shared" si="57"/>
        <v>3.5498427050010273E-3</v>
      </c>
      <c r="K92" s="323">
        <f t="shared" si="58"/>
        <v>9.0051019185389462E-4</v>
      </c>
      <c r="L92" s="323">
        <f t="shared" si="59"/>
        <v>4.0160514859298446E-3</v>
      </c>
      <c r="M92" s="399">
        <f t="shared" si="60"/>
        <v>3.495118918091658E-3</v>
      </c>
      <c r="N92" s="394">
        <f t="shared" si="84"/>
        <v>-0.24113101510361801</v>
      </c>
      <c r="O92" s="395">
        <f t="shared" si="85"/>
        <v>4.4645675290327598E-2</v>
      </c>
      <c r="P92" s="386">
        <f t="shared" si="86"/>
        <v>2.7968802845049424E-2</v>
      </c>
      <c r="R92" s="401">
        <v>20.818999999999999</v>
      </c>
      <c r="S92" s="369">
        <v>225.36099999999999</v>
      </c>
      <c r="T92" s="374">
        <v>246.17999999999998</v>
      </c>
      <c r="U92" s="19">
        <v>15.366</v>
      </c>
      <c r="V92" s="119">
        <v>215.72700000000003</v>
      </c>
      <c r="W92" s="375">
        <v>231.09300000000002</v>
      </c>
      <c r="X92" s="345">
        <f t="shared" si="62"/>
        <v>1.5973814575923572E-3</v>
      </c>
      <c r="Y92" s="323">
        <f t="shared" si="63"/>
        <v>3.8401293233127792E-3</v>
      </c>
      <c r="Z92" s="399">
        <f t="shared" si="64"/>
        <v>3.4325637245109508E-3</v>
      </c>
      <c r="AA92" s="323">
        <f t="shared" si="65"/>
        <v>1.2055318897547912E-3</v>
      </c>
      <c r="AB92" s="323">
        <f t="shared" si="66"/>
        <v>3.5253647499182798E-3</v>
      </c>
      <c r="AC92" s="399">
        <f t="shared" si="67"/>
        <v>3.1254523150673645E-3</v>
      </c>
      <c r="AE92" s="394">
        <f t="shared" si="99"/>
        <v>-0.26192420385225035</v>
      </c>
      <c r="AF92" s="395">
        <f t="shared" si="100"/>
        <v>-4.2749189078855519E-2</v>
      </c>
      <c r="AG92" s="386">
        <f t="shared" si="101"/>
        <v>-6.1284426029734183E-2</v>
      </c>
      <c r="AI92" s="27">
        <f t="shared" si="90"/>
        <v>3.6563048823322792</v>
      </c>
      <c r="AJ92" s="28">
        <f t="shared" si="91"/>
        <v>2.4528020548765221</v>
      </c>
      <c r="AK92" s="402">
        <f t="shared" si="92"/>
        <v>2.5230340360550558</v>
      </c>
      <c r="AL92" s="28">
        <f t="shared" si="93"/>
        <v>3.5561212682249481</v>
      </c>
      <c r="AM92" s="28">
        <f t="shared" si="94"/>
        <v>2.2476010877152768</v>
      </c>
      <c r="AN92" s="402">
        <f t="shared" si="95"/>
        <v>2.3039720045462699</v>
      </c>
      <c r="AO92" s="384">
        <f t="shared" si="96"/>
        <v>-2.7400235300789829E-2</v>
      </c>
      <c r="AP92" s="385">
        <f t="shared" si="97"/>
        <v>-8.3659815415302846E-2</v>
      </c>
      <c r="AQ92" s="386">
        <f t="shared" si="98"/>
        <v>-8.6824841987191356E-2</v>
      </c>
    </row>
    <row r="93" spans="1:43" ht="19.5" customHeight="1">
      <c r="A93" s="8" t="s">
        <v>217</v>
      </c>
      <c r="B93" s="19">
        <v>221.79</v>
      </c>
      <c r="C93" s="371">
        <v>305.83</v>
      </c>
      <c r="D93" s="375">
        <v>527.62</v>
      </c>
      <c r="E93" s="19">
        <v>170.29000000000002</v>
      </c>
      <c r="F93" s="369">
        <v>569.11</v>
      </c>
      <c r="G93" s="377">
        <v>739.40000000000009</v>
      </c>
      <c r="H93" s="345">
        <f t="shared" si="55"/>
        <v>4.5696175955928613E-3</v>
      </c>
      <c r="I93" s="323">
        <f t="shared" si="56"/>
        <v>1.3512575514212858E-3</v>
      </c>
      <c r="J93" s="399">
        <f t="shared" si="57"/>
        <v>1.9195556229824253E-3</v>
      </c>
      <c r="K93" s="323">
        <f t="shared" si="58"/>
        <v>3.5488979535014983E-3</v>
      </c>
      <c r="L93" s="323">
        <f t="shared" si="59"/>
        <v>2.381278650105264E-3</v>
      </c>
      <c r="M93" s="399">
        <f t="shared" si="60"/>
        <v>2.5765098682349022E-3</v>
      </c>
      <c r="N93" s="394">
        <f t="shared" si="84"/>
        <v>-0.23220163217457943</v>
      </c>
      <c r="O93" s="395">
        <f t="shared" si="85"/>
        <v>0.86087041820619314</v>
      </c>
      <c r="P93" s="386">
        <f t="shared" si="86"/>
        <v>0.40138736211667503</v>
      </c>
      <c r="R93" s="401">
        <v>64.736000000000004</v>
      </c>
      <c r="S93" s="369">
        <v>80.698000000000008</v>
      </c>
      <c r="T93" s="374">
        <v>145.43400000000003</v>
      </c>
      <c r="U93" s="19">
        <v>49.109000000000002</v>
      </c>
      <c r="V93" s="119">
        <v>171.18799999999999</v>
      </c>
      <c r="W93" s="375">
        <v>220.297</v>
      </c>
      <c r="X93" s="345">
        <f t="shared" si="62"/>
        <v>4.9670054295931042E-3</v>
      </c>
      <c r="Y93" s="323">
        <f t="shared" si="63"/>
        <v>1.3750860003846927E-3</v>
      </c>
      <c r="Z93" s="399">
        <f t="shared" si="64"/>
        <v>2.0278311508267356E-3</v>
      </c>
      <c r="AA93" s="323">
        <f t="shared" si="65"/>
        <v>3.8528221771422649E-3</v>
      </c>
      <c r="AB93" s="323">
        <f t="shared" si="66"/>
        <v>2.7975178851465526E-3</v>
      </c>
      <c r="AC93" s="399">
        <f t="shared" si="67"/>
        <v>2.9794401762597532E-3</v>
      </c>
      <c r="AE93" s="394">
        <f t="shared" si="87"/>
        <v>-0.24139582303509641</v>
      </c>
      <c r="AF93" s="395">
        <f t="shared" si="88"/>
        <v>1.121341297182086</v>
      </c>
      <c r="AG93" s="386">
        <f t="shared" si="89"/>
        <v>0.51475583426158911</v>
      </c>
      <c r="AI93" s="27">
        <f t="shared" si="90"/>
        <v>2.9187970602822495</v>
      </c>
      <c r="AJ93" s="28">
        <f t="shared" si="91"/>
        <v>2.6386554621848743</v>
      </c>
      <c r="AK93" s="402">
        <f t="shared" si="92"/>
        <v>2.7564156021379027</v>
      </c>
      <c r="AL93" s="28">
        <f t="shared" si="93"/>
        <v>2.8838452052381229</v>
      </c>
      <c r="AM93" s="28">
        <f t="shared" si="94"/>
        <v>3.0079949394668866</v>
      </c>
      <c r="AN93" s="402">
        <f t="shared" si="95"/>
        <v>2.9794022180146063</v>
      </c>
      <c r="AO93" s="384">
        <f t="shared" si="96"/>
        <v>-1.1974746555605582E-2</v>
      </c>
      <c r="AP93" s="385">
        <f t="shared" si="97"/>
        <v>0.13997260444764156</v>
      </c>
      <c r="AQ93" s="386">
        <f t="shared" si="98"/>
        <v>8.0897313055314654E-2</v>
      </c>
    </row>
    <row r="94" spans="1:43" ht="19.5" customHeight="1">
      <c r="A94" s="8" t="s">
        <v>238</v>
      </c>
      <c r="B94" s="19">
        <v>96.28</v>
      </c>
      <c r="C94" s="371">
        <v>72.169999999999987</v>
      </c>
      <c r="D94" s="375">
        <v>168.45</v>
      </c>
      <c r="E94" s="19">
        <v>144.95999999999998</v>
      </c>
      <c r="F94" s="369">
        <v>542.67000000000007</v>
      </c>
      <c r="G94" s="377">
        <v>687.63000000000011</v>
      </c>
      <c r="H94" s="345">
        <f t="shared" si="55"/>
        <v>1.983690798068807E-3</v>
      </c>
      <c r="I94" s="323">
        <f t="shared" si="56"/>
        <v>3.1887080236103125E-4</v>
      </c>
      <c r="J94" s="399">
        <f t="shared" si="57"/>
        <v>6.1284474563395917E-4</v>
      </c>
      <c r="K94" s="323">
        <f t="shared" si="58"/>
        <v>3.0210126686216281E-3</v>
      </c>
      <c r="L94" s="323">
        <f t="shared" si="59"/>
        <v>2.2706480031147295E-3</v>
      </c>
      <c r="M94" s="399">
        <f t="shared" si="60"/>
        <v>2.3961123623131809E-3</v>
      </c>
      <c r="N94" s="394">
        <f t="shared" ref="N94:N95" si="102">(E94-B94)/B94</f>
        <v>0.50560864146240114</v>
      </c>
      <c r="O94" s="395">
        <f t="shared" ref="O94:O95" si="103">(F94-C94)/C94</f>
        <v>6.5193293612304313</v>
      </c>
      <c r="P94" s="386">
        <f t="shared" ref="P94:P95" si="104">(G94-D94)/D94</f>
        <v>3.082101513802316</v>
      </c>
      <c r="R94" s="401">
        <v>16.664000000000001</v>
      </c>
      <c r="S94" s="369">
        <v>13.498999999999999</v>
      </c>
      <c r="T94" s="374">
        <v>30.163</v>
      </c>
      <c r="U94" s="19">
        <v>32.608999999999995</v>
      </c>
      <c r="V94" s="119">
        <v>170.667</v>
      </c>
      <c r="W94" s="375">
        <v>203.27600000000001</v>
      </c>
      <c r="X94" s="345">
        <f t="shared" si="62"/>
        <v>1.2785803645381161E-3</v>
      </c>
      <c r="Y94" s="323">
        <f t="shared" si="63"/>
        <v>2.3002163522259489E-4</v>
      </c>
      <c r="Z94" s="399">
        <f t="shared" si="64"/>
        <v>4.2057201893908448E-4</v>
      </c>
      <c r="AA94" s="323">
        <f t="shared" si="65"/>
        <v>2.5583228812321997E-3</v>
      </c>
      <c r="AB94" s="323">
        <f t="shared" si="66"/>
        <v>2.7890038139607143E-3</v>
      </c>
      <c r="AC94" s="399">
        <f t="shared" si="67"/>
        <v>2.7492370811648711E-3</v>
      </c>
      <c r="AE94" s="394">
        <f t="shared" ref="AE94:AE95" si="105">(U94-R94)/R94</f>
        <v>0.95685309649543882</v>
      </c>
      <c r="AF94" s="395">
        <f t="shared" ref="AF94:AF95" si="106">(V94-S94)/S94</f>
        <v>11.64293651381584</v>
      </c>
      <c r="AG94" s="386">
        <f t="shared" ref="AG94:AG95" si="107">(W94-T94)/T94</f>
        <v>5.7392500745947022</v>
      </c>
      <c r="AI94" s="27">
        <f t="shared" ref="AI94:AI95" si="108">(R94/B94)*10</f>
        <v>1.7307852098047363</v>
      </c>
      <c r="AJ94" s="28">
        <f t="shared" ref="AJ94:AJ95" si="109">(S94/C94)*10</f>
        <v>1.8704447831508939</v>
      </c>
      <c r="AK94" s="402">
        <f t="shared" ref="AK94:AK95" si="110">(T94/D94)*10</f>
        <v>1.7906203621252597</v>
      </c>
      <c r="AL94" s="28">
        <f t="shared" ref="AL94:AL95" si="111">(U94/E94)*10</f>
        <v>2.2495171081677703</v>
      </c>
      <c r="AM94" s="28">
        <f t="shared" ref="AM94:AM95" si="112">(V94/F94)*10</f>
        <v>3.1449499695947809</v>
      </c>
      <c r="AN94" s="402">
        <f t="shared" ref="AN94:AN95" si="113">(W94/G94)*10</f>
        <v>2.9561828308828875</v>
      </c>
      <c r="AO94" s="384">
        <f t="shared" ref="AO94:AO95" si="114">(AL94-AI94)/AI94</f>
        <v>0.29970899648579519</v>
      </c>
      <c r="AP94" s="385">
        <f t="shared" ref="AP94:AP95" si="115">(AM94-AJ94)/AJ94</f>
        <v>0.68139150533858295</v>
      </c>
      <c r="AQ94" s="386">
        <f t="shared" ref="AQ94:AQ95" si="116">(AN94-AK94)/AK94</f>
        <v>0.65092662487889941</v>
      </c>
    </row>
    <row r="95" spans="1:43" ht="19.5" customHeight="1">
      <c r="A95" s="8" t="s">
        <v>239</v>
      </c>
      <c r="B95" s="19">
        <v>159.02000000000001</v>
      </c>
      <c r="C95" s="371">
        <v>762.98000000000013</v>
      </c>
      <c r="D95" s="375">
        <v>922.00000000000011</v>
      </c>
      <c r="E95" s="19">
        <v>109.56</v>
      </c>
      <c r="F95" s="369">
        <v>657.99000000000012</v>
      </c>
      <c r="G95" s="377">
        <v>767.55000000000018</v>
      </c>
      <c r="H95" s="345">
        <f t="shared" si="55"/>
        <v>3.2763451465403172E-3</v>
      </c>
      <c r="I95" s="323">
        <f t="shared" si="56"/>
        <v>3.3710966438328903E-3</v>
      </c>
      <c r="J95" s="399">
        <f t="shared" si="57"/>
        <v>3.3543654228228581E-3</v>
      </c>
      <c r="K95" s="323">
        <f t="shared" si="58"/>
        <v>2.2832653695790952E-3</v>
      </c>
      <c r="L95" s="323">
        <f t="shared" si="59"/>
        <v>2.7531716873412221E-3</v>
      </c>
      <c r="M95" s="399">
        <f t="shared" si="60"/>
        <v>2.6746012298670538E-3</v>
      </c>
      <c r="N95" s="394">
        <f t="shared" si="102"/>
        <v>-0.31103005911206139</v>
      </c>
      <c r="O95" s="395">
        <f t="shared" si="103"/>
        <v>-0.13760517969016225</v>
      </c>
      <c r="P95" s="386">
        <f t="shared" si="104"/>
        <v>-0.16751626898047714</v>
      </c>
      <c r="R95" s="401">
        <v>30.177</v>
      </c>
      <c r="S95" s="369">
        <v>179.46799999999999</v>
      </c>
      <c r="T95" s="374">
        <v>209.64499999999998</v>
      </c>
      <c r="U95" s="19">
        <v>20.838999999999999</v>
      </c>
      <c r="V95" s="119">
        <v>169.483</v>
      </c>
      <c r="W95" s="375">
        <v>190.322</v>
      </c>
      <c r="X95" s="345">
        <f t="shared" si="62"/>
        <v>2.3153936426228232E-3</v>
      </c>
      <c r="Y95" s="323">
        <f t="shared" si="63"/>
        <v>3.0581171072026564E-3</v>
      </c>
      <c r="Z95" s="399">
        <f t="shared" si="64"/>
        <v>2.9231449428267866E-3</v>
      </c>
      <c r="AA95" s="323">
        <f t="shared" si="65"/>
        <v>1.6349133834830205E-3</v>
      </c>
      <c r="AB95" s="323">
        <f t="shared" si="66"/>
        <v>2.7696551377917448E-3</v>
      </c>
      <c r="AC95" s="399">
        <f t="shared" si="67"/>
        <v>2.5740387441776729E-3</v>
      </c>
      <c r="AE95" s="394">
        <f t="shared" si="105"/>
        <v>-0.30944096497332407</v>
      </c>
      <c r="AF95" s="395">
        <f t="shared" si="106"/>
        <v>-5.5636659460182238E-2</v>
      </c>
      <c r="AG95" s="386">
        <f t="shared" si="107"/>
        <v>-9.2170097068854401E-2</v>
      </c>
      <c r="AI95" s="27">
        <f t="shared" si="108"/>
        <v>1.8976858256823039</v>
      </c>
      <c r="AJ95" s="28">
        <f t="shared" si="109"/>
        <v>2.3521979606280627</v>
      </c>
      <c r="AK95" s="402">
        <f t="shared" si="110"/>
        <v>2.2738069414316699</v>
      </c>
      <c r="AL95" s="28">
        <f t="shared" si="111"/>
        <v>1.9020627966411097</v>
      </c>
      <c r="AM95" s="28">
        <f t="shared" si="112"/>
        <v>2.5757686287025634</v>
      </c>
      <c r="AN95" s="402">
        <f t="shared" si="113"/>
        <v>2.4796039345970939</v>
      </c>
      <c r="AO95" s="384">
        <f t="shared" si="114"/>
        <v>2.3064781849398163E-3</v>
      </c>
      <c r="AP95" s="385">
        <f t="shared" si="115"/>
        <v>9.5047556292755575E-2</v>
      </c>
      <c r="AQ95" s="386">
        <f t="shared" si="116"/>
        <v>9.0507680936116261E-2</v>
      </c>
    </row>
    <row r="96" spans="1:43" ht="19.5" customHeight="1" thickBot="1">
      <c r="A96" s="8" t="s">
        <v>17</v>
      </c>
      <c r="B96" s="19">
        <f t="shared" ref="B96:G96" si="117">B97-SUM(B69:B95)</f>
        <v>774.25999999998021</v>
      </c>
      <c r="C96" s="371">
        <f t="shared" si="117"/>
        <v>5428.149999999936</v>
      </c>
      <c r="D96" s="376">
        <f t="shared" si="117"/>
        <v>6202.4099999997998</v>
      </c>
      <c r="E96" s="21">
        <f t="shared" si="117"/>
        <v>1149.3999999999869</v>
      </c>
      <c r="F96" s="119">
        <f t="shared" si="117"/>
        <v>5784.420000000071</v>
      </c>
      <c r="G96" s="375">
        <f t="shared" si="117"/>
        <v>6933.8199999999488</v>
      </c>
      <c r="H96" s="345">
        <f t="shared" si="55"/>
        <v>1.5952351862408759E-2</v>
      </c>
      <c r="I96" s="323">
        <f t="shared" si="56"/>
        <v>2.3983352443342269E-2</v>
      </c>
      <c r="J96" s="399">
        <f t="shared" si="57"/>
        <v>2.2565238223611766E-2</v>
      </c>
      <c r="K96" s="323">
        <f t="shared" si="58"/>
        <v>2.3953862867781874E-2</v>
      </c>
      <c r="L96" s="323">
        <f t="shared" si="59"/>
        <v>2.4203257453290331E-2</v>
      </c>
      <c r="M96" s="399">
        <f t="shared" si="60"/>
        <v>2.4161557552832561E-2</v>
      </c>
      <c r="N96" s="396">
        <f t="shared" si="61"/>
        <v>0.48451424586058467</v>
      </c>
      <c r="O96" s="397">
        <f t="shared" si="61"/>
        <v>6.5633779464484079E-2</v>
      </c>
      <c r="P96" s="388">
        <f t="shared" si="61"/>
        <v>0.11792351682655172</v>
      </c>
      <c r="R96" s="19">
        <f t="shared" ref="R96:W96" si="118">R97-SUM(R69:R95)</f>
        <v>233.96200000000135</v>
      </c>
      <c r="S96" s="119">
        <f t="shared" si="118"/>
        <v>1563.5270000000019</v>
      </c>
      <c r="T96" s="375">
        <f t="shared" si="118"/>
        <v>1797.4890000000305</v>
      </c>
      <c r="U96" s="119">
        <f t="shared" si="118"/>
        <v>317.12699999999859</v>
      </c>
      <c r="V96" s="123">
        <f t="shared" si="118"/>
        <v>1828.4289999999673</v>
      </c>
      <c r="W96" s="376">
        <f t="shared" si="118"/>
        <v>2145.5559999999823</v>
      </c>
      <c r="X96" s="345">
        <f t="shared" si="62"/>
        <v>1.7951225350940257E-2</v>
      </c>
      <c r="Y96" s="323">
        <f t="shared" si="63"/>
        <v>2.6642346637134499E-2</v>
      </c>
      <c r="Z96" s="399">
        <f t="shared" si="64"/>
        <v>2.5062943929675726E-2</v>
      </c>
      <c r="AA96" s="323">
        <f t="shared" si="65"/>
        <v>2.4880041103882988E-2</v>
      </c>
      <c r="AB96" s="323">
        <f t="shared" si="66"/>
        <v>2.9879797820060609E-2</v>
      </c>
      <c r="AC96" s="399">
        <f t="shared" si="67"/>
        <v>2.9017897414922212E-2</v>
      </c>
      <c r="AE96" s="396">
        <f t="shared" si="68"/>
        <v>0.3554637077815917</v>
      </c>
      <c r="AF96" s="397">
        <f t="shared" si="68"/>
        <v>0.16942591973145663</v>
      </c>
      <c r="AG96" s="388">
        <f t="shared" si="68"/>
        <v>0.19364068431013814</v>
      </c>
      <c r="AI96" s="27">
        <f t="shared" si="69"/>
        <v>3.0217497998089442</v>
      </c>
      <c r="AJ96" s="28">
        <f t="shared" si="69"/>
        <v>2.8804049261719378</v>
      </c>
      <c r="AK96" s="402">
        <f t="shared" si="69"/>
        <v>2.8980493066406261</v>
      </c>
      <c r="AL96" s="28">
        <f t="shared" si="69"/>
        <v>2.7590655994432067</v>
      </c>
      <c r="AM96" s="28">
        <f t="shared" si="69"/>
        <v>3.1609547716105419</v>
      </c>
      <c r="AN96" s="402">
        <f t="shared" si="69"/>
        <v>3.09433472458183</v>
      </c>
      <c r="AO96" s="387">
        <f t="shared" si="83"/>
        <v>-8.6931155048755579E-2</v>
      </c>
      <c r="AP96" s="385">
        <f t="shared" si="83"/>
        <v>9.7399446476942153E-2</v>
      </c>
      <c r="AQ96" s="386">
        <f t="shared" si="83"/>
        <v>6.7730185780977933E-2</v>
      </c>
    </row>
    <row r="97" spans="1:43" ht="25.5" customHeight="1" thickBot="1">
      <c r="A97" s="12" t="s">
        <v>18</v>
      </c>
      <c r="B97" s="17">
        <v>48535.789999999986</v>
      </c>
      <c r="C97" s="372">
        <v>226329.91</v>
      </c>
      <c r="D97" s="18">
        <v>274865.69999999978</v>
      </c>
      <c r="E97" s="17">
        <v>47983.909999999982</v>
      </c>
      <c r="F97" s="373">
        <v>238993.45000000004</v>
      </c>
      <c r="G97" s="378">
        <v>286977.36</v>
      </c>
      <c r="H97" s="334">
        <f t="shared" ref="H97:M97" si="119">SUM(H69:H96)</f>
        <v>0.99999999999999978</v>
      </c>
      <c r="I97" s="338">
        <f t="shared" si="119"/>
        <v>0.99999999999999933</v>
      </c>
      <c r="J97" s="335">
        <f t="shared" si="119"/>
        <v>1</v>
      </c>
      <c r="K97" s="338">
        <f t="shared" si="119"/>
        <v>1.0000000000000002</v>
      </c>
      <c r="L97" s="338">
        <f t="shared" si="119"/>
        <v>1.0000000000000004</v>
      </c>
      <c r="M97" s="335">
        <f t="shared" si="119"/>
        <v>0.99999999999999978</v>
      </c>
      <c r="N97" s="389">
        <f t="shared" si="61"/>
        <v>-1.137057828872271E-2</v>
      </c>
      <c r="O97" s="390">
        <f t="shared" si="61"/>
        <v>5.595168574935605E-2</v>
      </c>
      <c r="P97" s="391">
        <f t="shared" si="61"/>
        <v>4.4063919215821458E-2</v>
      </c>
      <c r="R97" s="17">
        <v>13033.205000000002</v>
      </c>
      <c r="S97" s="372">
        <v>58685.784000000014</v>
      </c>
      <c r="T97" s="18">
        <v>71718.989000000016</v>
      </c>
      <c r="U97" s="17">
        <v>12746.241</v>
      </c>
      <c r="V97" s="373">
        <v>61192.816999999988</v>
      </c>
      <c r="W97" s="378">
        <v>73939.057999999961</v>
      </c>
      <c r="X97" s="334">
        <f t="shared" ref="X97:AC97" si="120">SUM(X69:X96)</f>
        <v>0.99999999999999989</v>
      </c>
      <c r="Y97" s="338">
        <f t="shared" si="120"/>
        <v>0.99999999999999978</v>
      </c>
      <c r="Z97" s="335">
        <f t="shared" si="120"/>
        <v>1.0000000000000002</v>
      </c>
      <c r="AA97" s="338">
        <f t="shared" si="120"/>
        <v>1</v>
      </c>
      <c r="AB97" s="338">
        <f t="shared" si="120"/>
        <v>0.99999999999999989</v>
      </c>
      <c r="AC97" s="335">
        <f t="shared" si="120"/>
        <v>1.0000000000000002</v>
      </c>
      <c r="AE97" s="389">
        <f t="shared" si="68"/>
        <v>-2.2017915010160719E-2</v>
      </c>
      <c r="AF97" s="390">
        <f t="shared" si="68"/>
        <v>4.2719596282465501E-2</v>
      </c>
      <c r="AG97" s="391">
        <f t="shared" si="68"/>
        <v>3.0955107300800692E-2</v>
      </c>
      <c r="AI97" s="403">
        <f t="shared" si="69"/>
        <v>2.6852771944167397</v>
      </c>
      <c r="AJ97" s="404">
        <f t="shared" si="69"/>
        <v>2.592931000591129</v>
      </c>
      <c r="AK97" s="405">
        <f t="shared" si="69"/>
        <v>2.6092374930738931</v>
      </c>
      <c r="AL97" s="404">
        <f t="shared" si="69"/>
        <v>2.6563573081059886</v>
      </c>
      <c r="AM97" s="404">
        <f t="shared" si="69"/>
        <v>2.5604390831631569</v>
      </c>
      <c r="AN97" s="405">
        <f t="shared" si="69"/>
        <v>2.5764770433458573</v>
      </c>
      <c r="AO97" s="389">
        <f t="shared" si="83"/>
        <v>-1.0769795524604209E-2</v>
      </c>
      <c r="AP97" s="390">
        <f t="shared" si="83"/>
        <v>-1.2530961070913445E-2</v>
      </c>
      <c r="AQ97" s="391">
        <f t="shared" si="83"/>
        <v>-1.2555564533698832E-2</v>
      </c>
    </row>
  </sheetData>
  <mergeCells count="66">
    <mergeCell ref="AE67:AG67"/>
    <mergeCell ref="AI67:AK67"/>
    <mergeCell ref="AL67:AN67"/>
    <mergeCell ref="AO67:AQ67"/>
    <mergeCell ref="AE66:AG66"/>
    <mergeCell ref="AI66:AN66"/>
    <mergeCell ref="AO66:AQ66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X66:AC66"/>
    <mergeCell ref="X67:Z67"/>
    <mergeCell ref="AA67:AC67"/>
    <mergeCell ref="X38:Z38"/>
    <mergeCell ref="AA38:AC38"/>
    <mergeCell ref="AL38:AN38"/>
    <mergeCell ref="AO38:AQ38"/>
    <mergeCell ref="AE37:AG37"/>
    <mergeCell ref="AI37:AN37"/>
    <mergeCell ref="AO37:AQ37"/>
    <mergeCell ref="H38:J38"/>
    <mergeCell ref="K38:M38"/>
    <mergeCell ref="N38:P38"/>
    <mergeCell ref="AE38:AG38"/>
    <mergeCell ref="AI38:AK38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3A0A5AD1-BCDF-49AF-963D-8179B19A8A4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E25D02AF-65C2-4831-B77E-0A35C080898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79" id="{F45E0B0B-C6F1-4BEC-8A81-A80700A60EB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31573C97-BAF6-488E-A689-A817F18E4716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AF5C932E-AE0E-4B67-A1C3-594331AB293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81" id="{5BA6AC64-B4CE-45D1-A2B7-56CE70B994D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6B8CA9DB-AD21-4DB3-9CBF-1699782AC79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FC84AEBD-81B4-4933-8F81-3AF535C9668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83" id="{7BBE5C0A-C52C-4992-96AC-DEBE4D196C2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7FC3AD2C-C717-452B-B27E-CED4879A6AC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60E298AE-5501-4F96-A909-F89452003BB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85" id="{C49E117B-68FE-4243-8E94-530AAF9C4EB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6BAB-1FC7-44BF-BD14-A9B0007214E6}">
  <sheetPr>
    <pageSetUpPr fitToPage="1"/>
  </sheetPr>
  <dimension ref="A1:AG57"/>
  <sheetViews>
    <sheetView showGridLines="0" workbookViewId="0">
      <selection activeCell="E27" sqref="E27:J35"/>
    </sheetView>
  </sheetViews>
  <sheetFormatPr defaultRowHeight="15"/>
  <cols>
    <col min="1" max="2" width="2.85546875" customWidth="1"/>
    <col min="3" max="3" width="2.28515625" customWidth="1"/>
    <col min="4" max="4" width="22" customWidth="1"/>
    <col min="11" max="11" width="1.7109375" customWidth="1"/>
    <col min="18" max="18" width="1.7109375" customWidth="1"/>
    <col min="19" max="21" width="10.5703125" customWidth="1"/>
    <col min="22" max="22" width="10.85546875" customWidth="1"/>
    <col min="23" max="23" width="2.140625" customWidth="1"/>
    <col min="28" max="28" width="10.85546875" customWidth="1"/>
    <col min="29" max="29" width="2" customWidth="1"/>
    <col min="32" max="32" width="10.85546875" customWidth="1"/>
  </cols>
  <sheetData>
    <row r="1" spans="1:33" ht="15.75">
      <c r="A1" s="30" t="s">
        <v>147</v>
      </c>
      <c r="B1" s="4"/>
    </row>
    <row r="3" spans="1:33">
      <c r="A3" s="1" t="s">
        <v>130</v>
      </c>
    </row>
    <row r="4" spans="1:33" ht="15.75" thickBot="1"/>
    <row r="5" spans="1:33" ht="15.75" customHeight="1">
      <c r="A5" s="466" t="s">
        <v>16</v>
      </c>
      <c r="B5" s="449"/>
      <c r="C5" s="449"/>
      <c r="D5" s="449"/>
      <c r="E5" s="457" t="s">
        <v>202</v>
      </c>
      <c r="F5" s="511"/>
      <c r="G5" s="511"/>
      <c r="H5" s="511"/>
      <c r="I5" s="511"/>
      <c r="J5" s="458"/>
      <c r="L5" s="512" t="s">
        <v>127</v>
      </c>
      <c r="M5" s="511"/>
      <c r="N5" s="511"/>
      <c r="O5" s="511"/>
      <c r="P5" s="511"/>
      <c r="Q5" s="458"/>
      <c r="S5" s="517" t="s">
        <v>152</v>
      </c>
      <c r="T5" s="517"/>
      <c r="U5" s="517"/>
    </row>
    <row r="6" spans="1:33" ht="15.75" customHeight="1">
      <c r="A6" s="484"/>
      <c r="B6" s="450"/>
      <c r="C6" s="450"/>
      <c r="D6" s="450"/>
      <c r="E6" s="500">
        <v>2025</v>
      </c>
      <c r="F6" s="498"/>
      <c r="G6" s="499"/>
      <c r="H6" s="513">
        <v>2026</v>
      </c>
      <c r="I6" s="514"/>
      <c r="J6" s="515"/>
      <c r="L6" s="497">
        <f>E6</f>
        <v>2025</v>
      </c>
      <c r="M6" s="498"/>
      <c r="N6" s="499"/>
      <c r="O6" s="500">
        <f>H6</f>
        <v>2026</v>
      </c>
      <c r="P6" s="498"/>
      <c r="Q6" s="501"/>
      <c r="S6" s="520" t="s">
        <v>126</v>
      </c>
      <c r="T6" s="519" t="s">
        <v>125</v>
      </c>
      <c r="U6" s="450" t="s">
        <v>12</v>
      </c>
    </row>
    <row r="7" spans="1:33" ht="19.5" customHeight="1" thickBot="1">
      <c r="A7" s="467"/>
      <c r="B7" s="491"/>
      <c r="C7" s="491"/>
      <c r="D7" s="491"/>
      <c r="E7" s="99" t="s">
        <v>29</v>
      </c>
      <c r="F7" s="160" t="s">
        <v>30</v>
      </c>
      <c r="G7" s="134" t="s">
        <v>12</v>
      </c>
      <c r="H7" s="352" t="s">
        <v>29</v>
      </c>
      <c r="I7" s="353" t="s">
        <v>30</v>
      </c>
      <c r="J7" s="354" t="s">
        <v>12</v>
      </c>
      <c r="L7" s="25" t="s">
        <v>29</v>
      </c>
      <c r="M7" s="135" t="s">
        <v>30</v>
      </c>
      <c r="N7" s="176" t="s">
        <v>12</v>
      </c>
      <c r="O7" s="99" t="s">
        <v>29</v>
      </c>
      <c r="P7" s="135" t="s">
        <v>30</v>
      </c>
      <c r="Q7" s="166" t="s">
        <v>12</v>
      </c>
      <c r="S7" s="456"/>
      <c r="T7" s="444"/>
      <c r="U7" s="491"/>
    </row>
    <row r="8" spans="1:33" ht="24" customHeight="1" thickBot="1">
      <c r="A8" s="12" t="s">
        <v>20</v>
      </c>
      <c r="B8" s="13"/>
      <c r="C8" s="13"/>
      <c r="D8" s="13"/>
      <c r="E8" s="17">
        <v>75006.36</v>
      </c>
      <c r="F8" s="340">
        <v>235510.57000000007</v>
      </c>
      <c r="G8" s="162">
        <v>310516.93000000005</v>
      </c>
      <c r="H8" s="17">
        <v>60546.87999999999</v>
      </c>
      <c r="I8" s="340">
        <v>135561.03000000003</v>
      </c>
      <c r="J8" s="18">
        <v>196107.90999999997</v>
      </c>
      <c r="L8" s="334">
        <f t="shared" ref="L8:Q8" si="0">E8/E16</f>
        <v>0.67391171139473705</v>
      </c>
      <c r="M8" s="343">
        <f t="shared" si="0"/>
        <v>0.37159680920748761</v>
      </c>
      <c r="N8" s="338">
        <f t="shared" si="0"/>
        <v>0.41675659103535262</v>
      </c>
      <c r="O8" s="334">
        <f t="shared" si="0"/>
        <v>0.64764797539944707</v>
      </c>
      <c r="P8" s="343">
        <f t="shared" si="0"/>
        <v>0.25694094455519634</v>
      </c>
      <c r="Q8" s="335">
        <f t="shared" si="0"/>
        <v>0.31575133574253211</v>
      </c>
      <c r="S8" s="325">
        <f t="shared" ref="S8:U19" si="1">(H8-E8)/E8</f>
        <v>-0.19277671920087858</v>
      </c>
      <c r="T8" s="329">
        <f t="shared" si="1"/>
        <v>-0.42439513436700532</v>
      </c>
      <c r="U8" s="164">
        <f t="shared" si="1"/>
        <v>-0.36844696358424017</v>
      </c>
    </row>
    <row r="9" spans="1:33" s="3" customFormat="1" ht="24" customHeight="1">
      <c r="A9" s="46"/>
      <c r="B9" s="177" t="s">
        <v>33</v>
      </c>
      <c r="C9" s="177"/>
      <c r="D9" s="178"/>
      <c r="E9" s="39">
        <v>27472.759999999995</v>
      </c>
      <c r="F9" s="153">
        <v>69971.97000000003</v>
      </c>
      <c r="G9" s="112">
        <v>97444.730000000025</v>
      </c>
      <c r="H9" s="39">
        <v>27458.599999999991</v>
      </c>
      <c r="I9" s="153">
        <v>62715.810000000027</v>
      </c>
      <c r="J9" s="20">
        <v>90174.410000000018</v>
      </c>
      <c r="K9"/>
      <c r="L9" s="345">
        <f t="shared" ref="L9:Q9" si="2">E9/E8</f>
        <v>0.3662724067665728</v>
      </c>
      <c r="M9" s="346">
        <f t="shared" si="2"/>
        <v>0.29710755657378779</v>
      </c>
      <c r="N9" s="347">
        <f t="shared" si="2"/>
        <v>0.31381454788954666</v>
      </c>
      <c r="O9" s="345">
        <f t="shared" si="2"/>
        <v>0.45350974319403403</v>
      </c>
      <c r="P9" s="346">
        <f t="shared" si="2"/>
        <v>0.46263893096710768</v>
      </c>
      <c r="Q9" s="347">
        <f t="shared" si="2"/>
        <v>0.45982036114708491</v>
      </c>
      <c r="R9"/>
      <c r="S9" s="326">
        <f t="shared" si="1"/>
        <v>-5.1541963748831553E-4</v>
      </c>
      <c r="T9" s="330">
        <f t="shared" si="1"/>
        <v>-0.10370095339605274</v>
      </c>
      <c r="U9" s="209">
        <f t="shared" si="1"/>
        <v>-7.4609678737885626E-2</v>
      </c>
      <c r="V9"/>
      <c r="W9"/>
      <c r="X9"/>
      <c r="Y9"/>
      <c r="Z9"/>
      <c r="AA9"/>
      <c r="AB9"/>
      <c r="AC9"/>
      <c r="AD9"/>
      <c r="AE9"/>
      <c r="AF9"/>
      <c r="AG9"/>
    </row>
    <row r="10" spans="1:33" ht="24" customHeight="1">
      <c r="A10" s="8"/>
      <c r="B10" t="s">
        <v>37</v>
      </c>
      <c r="E10" s="19">
        <v>12064.4</v>
      </c>
      <c r="F10" s="154">
        <v>32278.21000000001</v>
      </c>
      <c r="G10" s="119">
        <v>44342.610000000008</v>
      </c>
      <c r="H10" s="19">
        <v>12622.28</v>
      </c>
      <c r="I10" s="154">
        <v>39363.54</v>
      </c>
      <c r="J10" s="20">
        <v>51985.82</v>
      </c>
      <c r="L10" s="345">
        <f t="shared" ref="L10:Q10" si="3">E10/E8</f>
        <v>0.16084502700837636</v>
      </c>
      <c r="M10" s="346">
        <f t="shared" si="3"/>
        <v>0.13705631131545393</v>
      </c>
      <c r="N10" s="347">
        <f t="shared" si="3"/>
        <v>0.14280255186085988</v>
      </c>
      <c r="O10" s="345">
        <f t="shared" si="3"/>
        <v>0.20847118794560518</v>
      </c>
      <c r="P10" s="346">
        <f t="shared" si="3"/>
        <v>0.29037504362426275</v>
      </c>
      <c r="Q10" s="347">
        <f t="shared" si="3"/>
        <v>0.26508782843078593</v>
      </c>
      <c r="S10" s="326">
        <f t="shared" si="1"/>
        <v>4.6241835482908479E-2</v>
      </c>
      <c r="T10" s="330">
        <f t="shared" si="1"/>
        <v>0.21950814496838544</v>
      </c>
      <c r="U10" s="209">
        <f t="shared" si="1"/>
        <v>0.17236716557730794</v>
      </c>
    </row>
    <row r="11" spans="1:33" ht="24" customHeight="1" thickBot="1">
      <c r="A11" s="8"/>
      <c r="B11" t="s">
        <v>36</v>
      </c>
      <c r="E11" s="19">
        <v>35469.200000000004</v>
      </c>
      <c r="F11" s="154">
        <v>133260.39000000001</v>
      </c>
      <c r="G11" s="119">
        <v>168729.59000000003</v>
      </c>
      <c r="H11" s="19">
        <v>20465.999999999996</v>
      </c>
      <c r="I11" s="154">
        <v>33481.679999999986</v>
      </c>
      <c r="J11" s="20">
        <v>53947.679999999978</v>
      </c>
      <c r="L11" s="345">
        <f t="shared" ref="L11:Q11" si="4">E11/E8</f>
        <v>0.47288256622505082</v>
      </c>
      <c r="M11" s="346">
        <f t="shared" si="4"/>
        <v>0.56583613211075823</v>
      </c>
      <c r="N11" s="347">
        <f t="shared" si="4"/>
        <v>0.54338290024959346</v>
      </c>
      <c r="O11" s="345">
        <f t="shared" si="4"/>
        <v>0.33801906886036076</v>
      </c>
      <c r="P11" s="346">
        <f t="shared" si="4"/>
        <v>0.24698602540862946</v>
      </c>
      <c r="Q11" s="347">
        <f t="shared" si="4"/>
        <v>0.27509181042212927</v>
      </c>
      <c r="S11" s="326">
        <f t="shared" si="1"/>
        <v>-0.42299234265221675</v>
      </c>
      <c r="T11" s="330">
        <f t="shared" si="1"/>
        <v>-0.74874994737746159</v>
      </c>
      <c r="U11" s="209">
        <f t="shared" si="1"/>
        <v>-0.68027137385920289</v>
      </c>
    </row>
    <row r="12" spans="1:33" ht="24" customHeight="1" thickBot="1">
      <c r="A12" s="12" t="s">
        <v>21</v>
      </c>
      <c r="B12" s="13"/>
      <c r="C12" s="13"/>
      <c r="D12" s="13"/>
      <c r="E12" s="17">
        <v>36293.62000000001</v>
      </c>
      <c r="F12" s="340">
        <v>398269.27999999985</v>
      </c>
      <c r="G12" s="162">
        <v>434562.89999999985</v>
      </c>
      <c r="H12" s="17">
        <v>32940.450000000012</v>
      </c>
      <c r="I12" s="340">
        <v>392035.02999999991</v>
      </c>
      <c r="J12" s="18">
        <v>424975.48</v>
      </c>
      <c r="L12" s="334">
        <f t="shared" ref="L12:Q12" si="5">E12/E16</f>
        <v>0.32608828860526312</v>
      </c>
      <c r="M12" s="343">
        <f t="shared" si="5"/>
        <v>0.6284031907925125</v>
      </c>
      <c r="N12" s="335">
        <f t="shared" si="5"/>
        <v>0.58324340896464733</v>
      </c>
      <c r="O12" s="334">
        <f t="shared" si="5"/>
        <v>0.35235202460055293</v>
      </c>
      <c r="P12" s="343">
        <f t="shared" si="5"/>
        <v>0.74305905544480366</v>
      </c>
      <c r="Q12" s="335">
        <f t="shared" si="5"/>
        <v>0.684248664257468</v>
      </c>
      <c r="S12" s="327">
        <f t="shared" si="1"/>
        <v>-9.2390067455381891E-2</v>
      </c>
      <c r="T12" s="331">
        <f t="shared" si="1"/>
        <v>-1.5653353931791937E-2</v>
      </c>
      <c r="U12" s="328">
        <f t="shared" si="1"/>
        <v>-2.2062214698953524E-2</v>
      </c>
    </row>
    <row r="13" spans="1:33" s="3" customFormat="1" ht="24" customHeight="1">
      <c r="A13" s="46"/>
      <c r="B13" s="3" t="s">
        <v>33</v>
      </c>
      <c r="E13" s="31">
        <v>24116.950000000004</v>
      </c>
      <c r="F13" s="341">
        <v>159256.33999999988</v>
      </c>
      <c r="G13" s="357">
        <v>183373.28999999989</v>
      </c>
      <c r="H13" s="31">
        <v>21480.370000000006</v>
      </c>
      <c r="I13" s="341">
        <v>130230.56999999995</v>
      </c>
      <c r="J13" s="355">
        <v>151710.93999999994</v>
      </c>
      <c r="K13"/>
      <c r="L13" s="336">
        <f>E13/G13</f>
        <v>0.13151833617644107</v>
      </c>
      <c r="M13" s="344">
        <f>F13/G13</f>
        <v>0.86848166382355885</v>
      </c>
      <c r="N13" s="337">
        <f>G13/$G$12</f>
        <v>0.42197180201071</v>
      </c>
      <c r="O13" s="336">
        <f>H13/J13</f>
        <v>0.14158748208929439</v>
      </c>
      <c r="P13" s="344">
        <f>I13/J13</f>
        <v>0.85841251791070572</v>
      </c>
      <c r="Q13" s="337">
        <f>J13/J12</f>
        <v>0.3569875137266742</v>
      </c>
      <c r="R13"/>
      <c r="S13" s="326">
        <f t="shared" si="1"/>
        <v>-0.10932476950858204</v>
      </c>
      <c r="T13" s="330">
        <f t="shared" si="1"/>
        <v>-0.18225817571846717</v>
      </c>
      <c r="U13" s="209">
        <f t="shared" si="1"/>
        <v>-0.17266609548206266</v>
      </c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24" customHeight="1">
      <c r="A14" s="8"/>
      <c r="B14" s="3" t="s">
        <v>37</v>
      </c>
      <c r="D14" s="3"/>
      <c r="E14" s="19">
        <v>5945.45</v>
      </c>
      <c r="F14" s="154">
        <v>55897.880000000019</v>
      </c>
      <c r="G14" s="119">
        <v>61843.330000000016</v>
      </c>
      <c r="H14" s="19">
        <v>4867.1900000000014</v>
      </c>
      <c r="I14" s="154">
        <v>60304.02999999997</v>
      </c>
      <c r="J14" s="20">
        <v>65171.219999999972</v>
      </c>
      <c r="L14" s="345">
        <f>E14/G14</f>
        <v>9.6137287561973109E-2</v>
      </c>
      <c r="M14" s="346">
        <f>F14/G14</f>
        <v>0.90386271243802696</v>
      </c>
      <c r="N14" s="410">
        <f t="shared" ref="N14:N15" si="6">G14/$G$12</f>
        <v>0.14231157330733948</v>
      </c>
      <c r="O14" s="345">
        <f>H14/J14</f>
        <v>7.468311932782605E-2</v>
      </c>
      <c r="P14" s="346">
        <f>I14/J14</f>
        <v>0.92531688067217399</v>
      </c>
      <c r="Q14" s="347">
        <f>J14/J12</f>
        <v>0.15335289461876711</v>
      </c>
      <c r="S14" s="326">
        <f t="shared" si="1"/>
        <v>-0.18135885424988832</v>
      </c>
      <c r="T14" s="330">
        <f t="shared" si="1"/>
        <v>7.8824993005100527E-2</v>
      </c>
      <c r="U14" s="209">
        <f t="shared" si="1"/>
        <v>5.3811623662567247E-2</v>
      </c>
    </row>
    <row r="15" spans="1:33" ht="24" customHeight="1" thickBot="1">
      <c r="A15" s="8"/>
      <c r="B15" t="s">
        <v>36</v>
      </c>
      <c r="E15" s="19">
        <v>6231.220000000003</v>
      </c>
      <c r="F15" s="154">
        <v>183115.05999999994</v>
      </c>
      <c r="G15" s="119">
        <v>189346.27999999994</v>
      </c>
      <c r="H15" s="19">
        <v>6592.890000000004</v>
      </c>
      <c r="I15" s="154">
        <v>201500.43000000002</v>
      </c>
      <c r="J15" s="20">
        <v>208093.32000000004</v>
      </c>
      <c r="L15" s="348">
        <f>E15/G15</f>
        <v>3.2909122904342274E-2</v>
      </c>
      <c r="M15" s="349">
        <f>F15/G15</f>
        <v>0.96709087709565777</v>
      </c>
      <c r="N15" s="347">
        <f t="shared" si="6"/>
        <v>0.43571662468195055</v>
      </c>
      <c r="O15" s="348">
        <f>H15/J15</f>
        <v>3.1682372120354477E-2</v>
      </c>
      <c r="P15" s="349">
        <f>I15/J15</f>
        <v>0.96831762787964548</v>
      </c>
      <c r="Q15" s="350">
        <f>J15/J12</f>
        <v>0.48965959165455863</v>
      </c>
      <c r="S15" s="326">
        <f t="shared" si="1"/>
        <v>5.8041603409926278E-2</v>
      </c>
      <c r="T15" s="330">
        <f t="shared" si="1"/>
        <v>0.10040337479615324</v>
      </c>
      <c r="U15" s="209">
        <f t="shared" si="1"/>
        <v>9.900928605515831E-2</v>
      </c>
    </row>
    <row r="16" spans="1:33" ht="24" customHeight="1" thickBot="1">
      <c r="A16" s="12" t="s">
        <v>12</v>
      </c>
      <c r="B16" s="13"/>
      <c r="C16" s="13"/>
      <c r="D16" s="13"/>
      <c r="E16" s="17">
        <v>111299.98</v>
      </c>
      <c r="F16" s="340">
        <v>633779.84999999986</v>
      </c>
      <c r="G16" s="162">
        <v>745079.83</v>
      </c>
      <c r="H16" s="17">
        <v>93487.33</v>
      </c>
      <c r="I16" s="340">
        <v>527596.05999999994</v>
      </c>
      <c r="J16" s="18">
        <v>621083.3899999999</v>
      </c>
      <c r="L16" s="334">
        <f>L8+L12</f>
        <v>1.0000000000000002</v>
      </c>
      <c r="M16" s="343">
        <f t="shared" ref="M16:Q16" si="7">M8+M12</f>
        <v>1</v>
      </c>
      <c r="N16" s="338">
        <f t="shared" si="7"/>
        <v>1</v>
      </c>
      <c r="O16" s="334">
        <f t="shared" si="7"/>
        <v>1</v>
      </c>
      <c r="P16" s="343">
        <f t="shared" si="7"/>
        <v>1</v>
      </c>
      <c r="Q16" s="335">
        <f t="shared" si="7"/>
        <v>1</v>
      </c>
      <c r="S16" s="327">
        <f t="shared" si="1"/>
        <v>-0.1600418077343769</v>
      </c>
      <c r="T16" s="331">
        <f t="shared" si="1"/>
        <v>-0.16754049533130463</v>
      </c>
      <c r="U16" s="328">
        <f t="shared" si="1"/>
        <v>-0.16642034183102242</v>
      </c>
    </row>
    <row r="17" spans="1:33" s="42" customFormat="1" ht="24" customHeight="1">
      <c r="A17" s="179"/>
      <c r="B17" s="177" t="s">
        <v>33</v>
      </c>
      <c r="C17" s="177"/>
      <c r="D17" s="178"/>
      <c r="E17" s="180">
        <f>E9+E13</f>
        <v>51589.71</v>
      </c>
      <c r="F17" s="342">
        <f t="shared" ref="F17:G19" si="8">F9+F13</f>
        <v>229228.30999999991</v>
      </c>
      <c r="G17" s="324">
        <f t="shared" si="8"/>
        <v>280818.0199999999</v>
      </c>
      <c r="H17" s="180">
        <f>H9+H13</f>
        <v>48938.97</v>
      </c>
      <c r="I17" s="342">
        <f t="shared" ref="I17:J19" si="9">I9+I13</f>
        <v>192946.37999999998</v>
      </c>
      <c r="J17" s="356">
        <f t="shared" si="9"/>
        <v>241885.34999999998</v>
      </c>
      <c r="K17"/>
      <c r="L17" s="336">
        <f t="shared" ref="L17:Q17" si="10">E17/E16</f>
        <v>0.46351949029999828</v>
      </c>
      <c r="M17" s="344">
        <f t="shared" si="10"/>
        <v>0.3616844397940388</v>
      </c>
      <c r="N17" s="339">
        <f t="shared" si="10"/>
        <v>0.37689655348742956</v>
      </c>
      <c r="O17" s="336">
        <f t="shared" si="10"/>
        <v>0.52348237991180191</v>
      </c>
      <c r="P17" s="344">
        <f t="shared" si="10"/>
        <v>0.36570853087871807</v>
      </c>
      <c r="Q17" s="337">
        <f t="shared" si="10"/>
        <v>0.38945712265787691</v>
      </c>
      <c r="R17"/>
      <c r="S17" s="326">
        <f t="shared" si="1"/>
        <v>-5.1381176595100032E-2</v>
      </c>
      <c r="T17" s="330">
        <f t="shared" si="1"/>
        <v>-0.15827857388121017</v>
      </c>
      <c r="U17" s="209">
        <f t="shared" si="1"/>
        <v>-0.13864021261883386</v>
      </c>
      <c r="V17"/>
      <c r="W17"/>
      <c r="X17"/>
      <c r="Y17"/>
      <c r="Z17"/>
      <c r="AA17"/>
      <c r="AB17"/>
      <c r="AC17"/>
      <c r="AD17"/>
      <c r="AE17"/>
      <c r="AF17"/>
      <c r="AG17"/>
    </row>
    <row r="18" spans="1:33" ht="24" customHeight="1">
      <c r="A18" s="8"/>
      <c r="B18" s="3" t="s">
        <v>37</v>
      </c>
      <c r="C18" s="3"/>
      <c r="D18" s="183"/>
      <c r="E18" s="19">
        <f>E10+E14</f>
        <v>18009.849999999999</v>
      </c>
      <c r="F18" s="154">
        <f t="shared" si="8"/>
        <v>88176.090000000026</v>
      </c>
      <c r="G18" s="119">
        <f t="shared" si="8"/>
        <v>106185.94000000003</v>
      </c>
      <c r="H18" s="19">
        <f>H10+H14</f>
        <v>17489.47</v>
      </c>
      <c r="I18" s="154">
        <f t="shared" si="9"/>
        <v>99667.569999999978</v>
      </c>
      <c r="J18" s="20">
        <f t="shared" si="9"/>
        <v>117157.03999999998</v>
      </c>
      <c r="L18" s="345">
        <f t="shared" ref="L18:Q18" si="11">E18/E16</f>
        <v>0.16181359601322479</v>
      </c>
      <c r="M18" s="346">
        <f t="shared" si="11"/>
        <v>0.1391273168435381</v>
      </c>
      <c r="N18" s="323">
        <f t="shared" si="11"/>
        <v>0.14251619185557612</v>
      </c>
      <c r="O18" s="345">
        <f t="shared" si="11"/>
        <v>0.18707850571836848</v>
      </c>
      <c r="P18" s="346">
        <f t="shared" si="11"/>
        <v>0.18890885955440984</v>
      </c>
      <c r="Q18" s="347">
        <f t="shared" si="11"/>
        <v>0.18863334921901551</v>
      </c>
      <c r="S18" s="326">
        <f t="shared" si="1"/>
        <v>-2.8894188457982573E-2</v>
      </c>
      <c r="T18" s="330">
        <f t="shared" si="1"/>
        <v>0.13032421827731247</v>
      </c>
      <c r="U18" s="209">
        <f t="shared" si="1"/>
        <v>0.10331970503816178</v>
      </c>
    </row>
    <row r="19" spans="1:33" ht="24" customHeight="1" thickBot="1">
      <c r="A19" s="9"/>
      <c r="B19" s="184" t="s">
        <v>36</v>
      </c>
      <c r="C19" s="184"/>
      <c r="D19" s="185"/>
      <c r="E19" s="21">
        <f>E11+E15</f>
        <v>41700.420000000006</v>
      </c>
      <c r="F19" s="155">
        <f t="shared" si="8"/>
        <v>316375.44999999995</v>
      </c>
      <c r="G19" s="123">
        <f t="shared" si="8"/>
        <v>358075.87</v>
      </c>
      <c r="H19" s="21">
        <f>H11+H15</f>
        <v>27058.89</v>
      </c>
      <c r="I19" s="155">
        <f t="shared" si="9"/>
        <v>234982.11000000002</v>
      </c>
      <c r="J19" s="22">
        <f t="shared" si="9"/>
        <v>262041</v>
      </c>
      <c r="L19" s="348">
        <f t="shared" ref="L19:Q19" si="12">E19/E16</f>
        <v>0.37466691368677701</v>
      </c>
      <c r="M19" s="349">
        <f t="shared" si="12"/>
        <v>0.49918824336242312</v>
      </c>
      <c r="N19" s="351">
        <f t="shared" si="12"/>
        <v>0.48058725465699431</v>
      </c>
      <c r="O19" s="348">
        <f t="shared" si="12"/>
        <v>0.28943911436982955</v>
      </c>
      <c r="P19" s="349">
        <f t="shared" si="12"/>
        <v>0.44538260956687215</v>
      </c>
      <c r="Q19" s="350">
        <f t="shared" si="12"/>
        <v>0.42190952812310767</v>
      </c>
      <c r="S19" s="332">
        <f t="shared" si="1"/>
        <v>-0.35111229095534302</v>
      </c>
      <c r="T19" s="333">
        <f t="shared" si="1"/>
        <v>-0.25726819195357903</v>
      </c>
      <c r="U19" s="208">
        <f t="shared" si="1"/>
        <v>-0.26819698853206725</v>
      </c>
    </row>
    <row r="20" spans="1:33" ht="6.75" customHeight="1"/>
    <row r="22" spans="1:33" ht="25.5" customHeight="1">
      <c r="A22" s="1" t="s">
        <v>129</v>
      </c>
    </row>
    <row r="23" spans="1:33" ht="15.75" thickBot="1"/>
    <row r="24" spans="1:33" ht="21.75" customHeight="1">
      <c r="A24" s="466" t="s">
        <v>16</v>
      </c>
      <c r="B24" s="449"/>
      <c r="C24" s="449"/>
      <c r="D24" s="449"/>
      <c r="E24" s="457" t="str">
        <f>E5</f>
        <v>jan - juL</v>
      </c>
      <c r="F24" s="511"/>
      <c r="G24" s="511"/>
      <c r="H24" s="511"/>
      <c r="I24" s="511"/>
      <c r="J24" s="458"/>
      <c r="L24" s="512" t="s">
        <v>127</v>
      </c>
      <c r="M24" s="511"/>
      <c r="N24" s="511"/>
      <c r="O24" s="511"/>
      <c r="P24" s="511"/>
      <c r="Q24" s="458"/>
      <c r="S24" s="517" t="s">
        <v>152</v>
      </c>
      <c r="T24" s="517"/>
      <c r="U24" s="517"/>
    </row>
    <row r="25" spans="1:33" ht="18.75" customHeight="1">
      <c r="A25" s="484"/>
      <c r="B25" s="450"/>
      <c r="C25" s="450"/>
      <c r="D25" s="450"/>
      <c r="E25" s="500">
        <f>E6</f>
        <v>2025</v>
      </c>
      <c r="F25" s="498"/>
      <c r="G25" s="499"/>
      <c r="H25" s="513">
        <f>H6</f>
        <v>2026</v>
      </c>
      <c r="I25" s="514"/>
      <c r="J25" s="515"/>
      <c r="L25" s="497">
        <f>E25</f>
        <v>2025</v>
      </c>
      <c r="M25" s="498"/>
      <c r="N25" s="499"/>
      <c r="O25" s="500">
        <f>H25</f>
        <v>2026</v>
      </c>
      <c r="P25" s="498"/>
      <c r="Q25" s="501"/>
      <c r="S25" s="520" t="s">
        <v>126</v>
      </c>
      <c r="T25" s="519" t="s">
        <v>125</v>
      </c>
      <c r="U25" s="450" t="s">
        <v>12</v>
      </c>
    </row>
    <row r="26" spans="1:33" ht="18.75" customHeight="1" thickBot="1">
      <c r="A26" s="467"/>
      <c r="B26" s="491"/>
      <c r="C26" s="491"/>
      <c r="D26" s="491"/>
      <c r="E26" s="99" t="s">
        <v>29</v>
      </c>
      <c r="F26" s="160" t="s">
        <v>30</v>
      </c>
      <c r="G26" s="134" t="s">
        <v>12</v>
      </c>
      <c r="H26" s="352" t="s">
        <v>29</v>
      </c>
      <c r="I26" s="353" t="s">
        <v>30</v>
      </c>
      <c r="J26" s="354" t="s">
        <v>12</v>
      </c>
      <c r="L26" s="25" t="s">
        <v>29</v>
      </c>
      <c r="M26" s="135" t="s">
        <v>30</v>
      </c>
      <c r="N26" s="176" t="s">
        <v>12</v>
      </c>
      <c r="O26" s="99" t="s">
        <v>29</v>
      </c>
      <c r="P26" s="135" t="s">
        <v>30</v>
      </c>
      <c r="Q26" s="166" t="s">
        <v>12</v>
      </c>
      <c r="S26" s="456"/>
      <c r="T26" s="444"/>
      <c r="U26" s="491"/>
    </row>
    <row r="27" spans="1:33" ht="24" customHeight="1" thickBot="1">
      <c r="A27" s="12" t="s">
        <v>20</v>
      </c>
      <c r="B27" s="13"/>
      <c r="C27" s="13"/>
      <c r="D27" s="13"/>
      <c r="E27" s="17">
        <v>10507.716999999997</v>
      </c>
      <c r="F27" s="340">
        <v>28758.998000000007</v>
      </c>
      <c r="G27" s="162">
        <v>39266.715000000011</v>
      </c>
      <c r="H27" s="17">
        <v>10179.347999999996</v>
      </c>
      <c r="I27" s="340">
        <v>25142.94899999999</v>
      </c>
      <c r="J27" s="18">
        <v>35322.296999999984</v>
      </c>
      <c r="L27" s="334">
        <f t="shared" ref="L27:Q27" si="13">E27/E35</f>
        <v>0.64335164375629017</v>
      </c>
      <c r="M27" s="343">
        <f t="shared" si="13"/>
        <v>0.36771162119166756</v>
      </c>
      <c r="N27" s="338">
        <f t="shared" si="13"/>
        <v>0.4153295486774482</v>
      </c>
      <c r="O27" s="334">
        <f t="shared" si="13"/>
        <v>0.64303957618829843</v>
      </c>
      <c r="P27" s="343">
        <f t="shared" si="13"/>
        <v>0.34510383236366488</v>
      </c>
      <c r="Q27" s="335">
        <f t="shared" si="13"/>
        <v>0.39828387122308201</v>
      </c>
      <c r="S27" s="325">
        <f t="shared" ref="S27:U38" si="14">(H27-E27)/E27</f>
        <v>-3.1250270634429977E-2</v>
      </c>
      <c r="T27" s="329">
        <f t="shared" si="14"/>
        <v>-0.12573626522036743</v>
      </c>
      <c r="U27" s="164">
        <f t="shared" si="14"/>
        <v>-0.10045194766101585</v>
      </c>
    </row>
    <row r="28" spans="1:33" ht="24" customHeight="1">
      <c r="A28" s="46"/>
      <c r="B28" s="177" t="s">
        <v>33</v>
      </c>
      <c r="C28" s="177"/>
      <c r="D28" s="178"/>
      <c r="E28" s="39">
        <v>5223.0859999999957</v>
      </c>
      <c r="F28" s="153">
        <v>17810.553000000011</v>
      </c>
      <c r="G28" s="112">
        <v>23033.639000000006</v>
      </c>
      <c r="H28" s="39">
        <v>5290.6159999999954</v>
      </c>
      <c r="I28" s="153">
        <v>15874.471999999994</v>
      </c>
      <c r="J28" s="20">
        <v>21165.087999999989</v>
      </c>
      <c r="L28" s="345">
        <f t="shared" ref="L28:Q28" si="15">E28/E27</f>
        <v>0.49707143806785026</v>
      </c>
      <c r="M28" s="346">
        <f t="shared" si="15"/>
        <v>0.61930366975928741</v>
      </c>
      <c r="N28" s="347">
        <f t="shared" si="15"/>
        <v>0.58659449867400415</v>
      </c>
      <c r="O28" s="345">
        <f t="shared" si="15"/>
        <v>0.51974016410481272</v>
      </c>
      <c r="P28" s="346">
        <f t="shared" si="15"/>
        <v>0.63136873880625544</v>
      </c>
      <c r="Q28" s="347">
        <f t="shared" si="15"/>
        <v>0.59919908379684361</v>
      </c>
      <c r="S28" s="326">
        <f t="shared" si="14"/>
        <v>1.2929138061291697E-2</v>
      </c>
      <c r="T28" s="330">
        <f t="shared" si="14"/>
        <v>-0.10870414860223684</v>
      </c>
      <c r="U28" s="209">
        <f t="shared" si="14"/>
        <v>-8.1122700585869956E-2</v>
      </c>
    </row>
    <row r="29" spans="1:33" ht="24" customHeight="1">
      <c r="A29" s="8"/>
      <c r="B29" t="s">
        <v>37</v>
      </c>
      <c r="E29" s="19">
        <v>2149.4660000000003</v>
      </c>
      <c r="F29" s="154">
        <v>3788.9919999999997</v>
      </c>
      <c r="G29" s="119">
        <v>5938.4580000000005</v>
      </c>
      <c r="H29" s="19">
        <v>2561.9700000000007</v>
      </c>
      <c r="I29" s="154">
        <v>6957.7509999999984</v>
      </c>
      <c r="J29" s="20">
        <v>9519.7209999999995</v>
      </c>
      <c r="L29" s="345">
        <f t="shared" ref="L29:Q29" si="16">E29/E27</f>
        <v>0.20456070524168105</v>
      </c>
      <c r="M29" s="346">
        <f t="shared" si="16"/>
        <v>0.13174979183906194</v>
      </c>
      <c r="N29" s="347">
        <f t="shared" si="16"/>
        <v>0.15123388854911848</v>
      </c>
      <c r="O29" s="345">
        <f t="shared" si="16"/>
        <v>0.25168311369254709</v>
      </c>
      <c r="P29" s="346">
        <f t="shared" si="16"/>
        <v>0.27672772195497042</v>
      </c>
      <c r="Q29" s="347">
        <f t="shared" si="16"/>
        <v>0.26951024730922807</v>
      </c>
      <c r="S29" s="326">
        <f t="shared" si="14"/>
        <v>0.19190999066744963</v>
      </c>
      <c r="T29" s="330">
        <f t="shared" si="14"/>
        <v>0.83630659552725339</v>
      </c>
      <c r="U29" s="209">
        <f t="shared" si="14"/>
        <v>0.60306278161771942</v>
      </c>
    </row>
    <row r="30" spans="1:33" ht="24" customHeight="1" thickBot="1">
      <c r="A30" s="8"/>
      <c r="B30" t="s">
        <v>36</v>
      </c>
      <c r="E30" s="19">
        <v>3135.1650000000009</v>
      </c>
      <c r="F30" s="154">
        <v>7159.4529999999986</v>
      </c>
      <c r="G30" s="119">
        <v>10294.617999999999</v>
      </c>
      <c r="H30" s="19">
        <v>2326.7620000000002</v>
      </c>
      <c r="I30" s="154">
        <v>2310.7260000000001</v>
      </c>
      <c r="J30" s="20">
        <v>4637.4880000000003</v>
      </c>
      <c r="L30" s="345">
        <f t="shared" ref="L30:Q30" si="17">E30/E27</f>
        <v>0.29836785669046872</v>
      </c>
      <c r="M30" s="346">
        <f t="shared" si="17"/>
        <v>0.24894653840165074</v>
      </c>
      <c r="N30" s="347">
        <f t="shared" si="17"/>
        <v>0.26217161277687723</v>
      </c>
      <c r="O30" s="345">
        <f t="shared" si="17"/>
        <v>0.22857672220264019</v>
      </c>
      <c r="P30" s="346">
        <f t="shared" si="17"/>
        <v>9.1903539238774298E-2</v>
      </c>
      <c r="Q30" s="347">
        <f t="shared" si="17"/>
        <v>0.13129066889392846</v>
      </c>
      <c r="S30" s="326">
        <f t="shared" si="14"/>
        <v>-0.25785022478880715</v>
      </c>
      <c r="T30" s="330">
        <f t="shared" si="14"/>
        <v>-0.67724824787592008</v>
      </c>
      <c r="U30" s="209">
        <f t="shared" si="14"/>
        <v>-0.54952306146765229</v>
      </c>
    </row>
    <row r="31" spans="1:33" ht="24" customHeight="1" thickBot="1">
      <c r="A31" s="12" t="s">
        <v>21</v>
      </c>
      <c r="B31" s="13"/>
      <c r="C31" s="13"/>
      <c r="D31" s="13"/>
      <c r="E31" s="17">
        <v>5825.0570000000007</v>
      </c>
      <c r="F31" s="340">
        <v>49451.742000000006</v>
      </c>
      <c r="G31" s="162">
        <v>55276.799000000006</v>
      </c>
      <c r="H31" s="17">
        <v>5650.7010000000028</v>
      </c>
      <c r="I31" s="340">
        <v>47713.237000000001</v>
      </c>
      <c r="J31" s="18">
        <v>53363.938000000009</v>
      </c>
      <c r="L31" s="334">
        <f t="shared" ref="L31:Q31" si="18">E31/E35</f>
        <v>0.35664835624370983</v>
      </c>
      <c r="M31" s="343">
        <f t="shared" si="18"/>
        <v>0.63228837880833233</v>
      </c>
      <c r="N31" s="335">
        <f t="shared" si="18"/>
        <v>0.58467045132255191</v>
      </c>
      <c r="O31" s="334">
        <f t="shared" si="18"/>
        <v>0.35696042381170162</v>
      </c>
      <c r="P31" s="343">
        <f t="shared" si="18"/>
        <v>0.65489616763633496</v>
      </c>
      <c r="Q31" s="335">
        <f t="shared" si="18"/>
        <v>0.60171612877691805</v>
      </c>
      <c r="S31" s="327">
        <f t="shared" si="14"/>
        <v>-2.9932067617535404E-2</v>
      </c>
      <c r="T31" s="331">
        <f t="shared" si="14"/>
        <v>-3.5155586632317312E-2</v>
      </c>
      <c r="U31" s="328">
        <f t="shared" si="14"/>
        <v>-3.4605133339938823E-2</v>
      </c>
    </row>
    <row r="32" spans="1:33" ht="24" customHeight="1">
      <c r="A32" s="46"/>
      <c r="B32" s="3" t="s">
        <v>33</v>
      </c>
      <c r="C32" s="3"/>
      <c r="D32" s="3"/>
      <c r="E32" s="19">
        <v>4487.3410000000013</v>
      </c>
      <c r="F32" s="154">
        <v>29067.524000000001</v>
      </c>
      <c r="G32" s="119">
        <v>33554.865000000005</v>
      </c>
      <c r="H32" s="19">
        <v>4336.8560000000025</v>
      </c>
      <c r="I32" s="154">
        <v>24674.006999999998</v>
      </c>
      <c r="J32" s="20">
        <v>29010.863000000001</v>
      </c>
      <c r="L32" s="336">
        <f>E32/G32</f>
        <v>0.13373145742055587</v>
      </c>
      <c r="M32" s="344">
        <f>F32/G32</f>
        <v>0.86626854257944408</v>
      </c>
      <c r="N32" s="337">
        <f t="shared" ref="N32:N34" si="19">L32+M32</f>
        <v>1</v>
      </c>
      <c r="O32" s="336">
        <f>H32/J32</f>
        <v>0.14949076144339457</v>
      </c>
      <c r="P32" s="344">
        <f>I32/J32</f>
        <v>0.85050923855660543</v>
      </c>
      <c r="Q32" s="337">
        <f t="shared" ref="Q32:Q34" si="20">O32+P32</f>
        <v>1</v>
      </c>
      <c r="S32" s="326">
        <f t="shared" si="14"/>
        <v>-3.3535450058285905E-2</v>
      </c>
      <c r="T32" s="330">
        <f t="shared" si="14"/>
        <v>-0.1511486496063443</v>
      </c>
      <c r="U32" s="209">
        <f t="shared" si="14"/>
        <v>-0.13542006501888781</v>
      </c>
    </row>
    <row r="33" spans="1:21" ht="24" customHeight="1">
      <c r="A33" s="8"/>
      <c r="B33" s="3" t="s">
        <v>37</v>
      </c>
      <c r="D33" s="3"/>
      <c r="E33" s="19">
        <v>614.93700000000024</v>
      </c>
      <c r="F33" s="154">
        <v>4898.6639999999989</v>
      </c>
      <c r="G33" s="119">
        <v>5513.6009999999987</v>
      </c>
      <c r="H33" s="19">
        <v>510.80900000000008</v>
      </c>
      <c r="I33" s="154">
        <v>5753.2959999999985</v>
      </c>
      <c r="J33" s="20">
        <v>6264.1049999999987</v>
      </c>
      <c r="L33" s="345">
        <f>E33/G33</f>
        <v>0.11153092144317305</v>
      </c>
      <c r="M33" s="346">
        <f>F33/G33</f>
        <v>0.888469078556827</v>
      </c>
      <c r="N33" s="347">
        <f t="shared" si="19"/>
        <v>1</v>
      </c>
      <c r="O33" s="345">
        <f>H33/J33</f>
        <v>8.154540832249782E-2</v>
      </c>
      <c r="P33" s="346">
        <f>I33/J33</f>
        <v>0.91845459167750221</v>
      </c>
      <c r="Q33" s="347">
        <f t="shared" si="20"/>
        <v>1</v>
      </c>
      <c r="S33" s="326">
        <f t="shared" si="14"/>
        <v>-0.16933116725778433</v>
      </c>
      <c r="T33" s="330">
        <f t="shared" si="14"/>
        <v>0.17446226154722999</v>
      </c>
      <c r="U33" s="209">
        <f t="shared" si="14"/>
        <v>0.13611866364649891</v>
      </c>
    </row>
    <row r="34" spans="1:21" ht="24" customHeight="1" thickBot="1">
      <c r="A34" s="8"/>
      <c r="B34" t="s">
        <v>36</v>
      </c>
      <c r="E34" s="19">
        <v>722.77899999999988</v>
      </c>
      <c r="F34" s="154">
        <v>15485.554000000004</v>
      </c>
      <c r="G34" s="119">
        <v>16208.333000000004</v>
      </c>
      <c r="H34" s="19">
        <v>803.03599999999994</v>
      </c>
      <c r="I34" s="154">
        <v>17285.934000000005</v>
      </c>
      <c r="J34" s="20">
        <v>18088.970000000005</v>
      </c>
      <c r="L34" s="348">
        <f>E34/G34</f>
        <v>4.4593049760268358E-2</v>
      </c>
      <c r="M34" s="349">
        <f>F34/G34</f>
        <v>0.95540695023973166</v>
      </c>
      <c r="N34" s="350">
        <f t="shared" si="19"/>
        <v>1</v>
      </c>
      <c r="O34" s="348">
        <f>H34/J34</f>
        <v>4.4393683001298569E-2</v>
      </c>
      <c r="P34" s="349">
        <f>I34/J34</f>
        <v>0.95560631699870147</v>
      </c>
      <c r="Q34" s="350">
        <f t="shared" si="20"/>
        <v>1</v>
      </c>
      <c r="S34" s="326">
        <f t="shared" si="14"/>
        <v>0.11103947403009783</v>
      </c>
      <c r="T34" s="330">
        <f t="shared" si="14"/>
        <v>0.1162619044820741</v>
      </c>
      <c r="U34" s="209">
        <f t="shared" si="14"/>
        <v>0.11602902038105956</v>
      </c>
    </row>
    <row r="35" spans="1:21" ht="24" customHeight="1" thickBot="1">
      <c r="A35" s="12" t="s">
        <v>12</v>
      </c>
      <c r="B35" s="13"/>
      <c r="C35" s="13"/>
      <c r="D35" s="13"/>
      <c r="E35" s="17">
        <v>16332.773999999998</v>
      </c>
      <c r="F35" s="340">
        <v>78210.74000000002</v>
      </c>
      <c r="G35" s="162">
        <v>94543.51400000001</v>
      </c>
      <c r="H35" s="17">
        <v>15830.048999999997</v>
      </c>
      <c r="I35" s="340">
        <v>72856.186000000002</v>
      </c>
      <c r="J35" s="18">
        <v>88686.234999999986</v>
      </c>
      <c r="L35" s="334">
        <f>L27+L31</f>
        <v>1</v>
      </c>
      <c r="M35" s="343">
        <f t="shared" ref="M35:Q35" si="21">M27+M31</f>
        <v>0.99999999999999989</v>
      </c>
      <c r="N35" s="338">
        <f t="shared" si="21"/>
        <v>1</v>
      </c>
      <c r="O35" s="334">
        <f t="shared" si="21"/>
        <v>1</v>
      </c>
      <c r="P35" s="343">
        <f t="shared" si="21"/>
        <v>0.99999999999999978</v>
      </c>
      <c r="Q35" s="335">
        <f t="shared" si="21"/>
        <v>1</v>
      </c>
      <c r="S35" s="327">
        <f t="shared" si="14"/>
        <v>-3.0780135695259142E-2</v>
      </c>
      <c r="T35" s="331">
        <f t="shared" si="14"/>
        <v>-6.8463154804570533E-2</v>
      </c>
      <c r="U35" s="328">
        <f t="shared" si="14"/>
        <v>-6.1953261013759482E-2</v>
      </c>
    </row>
    <row r="36" spans="1:21" ht="24" customHeight="1">
      <c r="A36" s="179"/>
      <c r="B36" s="177" t="s">
        <v>33</v>
      </c>
      <c r="C36" s="177"/>
      <c r="D36" s="178"/>
      <c r="E36" s="180">
        <f>E28+E32</f>
        <v>9710.426999999996</v>
      </c>
      <c r="F36" s="342">
        <f t="shared" ref="F36:G38" si="22">F28+F32</f>
        <v>46878.077000000012</v>
      </c>
      <c r="G36" s="324">
        <f t="shared" si="22"/>
        <v>56588.504000000015</v>
      </c>
      <c r="H36" s="180">
        <f>H28+H32</f>
        <v>9627.4719999999979</v>
      </c>
      <c r="I36" s="342">
        <f t="shared" ref="I36:J38" si="23">I28+I32</f>
        <v>40548.478999999992</v>
      </c>
      <c r="J36" s="356">
        <f t="shared" si="23"/>
        <v>50175.950999999986</v>
      </c>
      <c r="L36" s="336">
        <f>E36/E35</f>
        <v>0.59453629861038904</v>
      </c>
      <c r="M36" s="344">
        <f t="shared" ref="M36:Q36" si="24">F36/F35</f>
        <v>0.59938158109742989</v>
      </c>
      <c r="N36" s="339">
        <f t="shared" si="24"/>
        <v>0.59854453897281634</v>
      </c>
      <c r="O36" s="336">
        <f t="shared" si="24"/>
        <v>0.60817701827707538</v>
      </c>
      <c r="P36" s="344">
        <f t="shared" si="24"/>
        <v>0.55655506040351865</v>
      </c>
      <c r="Q36" s="337">
        <f t="shared" si="24"/>
        <v>0.5657693214736198</v>
      </c>
      <c r="S36" s="326">
        <f t="shared" si="14"/>
        <v>-8.5428787014204567E-3</v>
      </c>
      <c r="T36" s="330">
        <f t="shared" si="14"/>
        <v>-0.135022560759052</v>
      </c>
      <c r="U36" s="209">
        <f t="shared" si="14"/>
        <v>-0.11331900557046051</v>
      </c>
    </row>
    <row r="37" spans="1:21" ht="24" customHeight="1">
      <c r="A37" s="8"/>
      <c r="B37" s="3" t="s">
        <v>37</v>
      </c>
      <c r="C37" s="3"/>
      <c r="D37" s="183"/>
      <c r="E37" s="19">
        <f>E29+E33</f>
        <v>2764.4030000000007</v>
      </c>
      <c r="F37" s="154">
        <f t="shared" si="22"/>
        <v>8687.655999999999</v>
      </c>
      <c r="G37" s="119">
        <f t="shared" si="22"/>
        <v>11452.058999999999</v>
      </c>
      <c r="H37" s="19">
        <f>H29+H33</f>
        <v>3072.7790000000009</v>
      </c>
      <c r="I37" s="154">
        <f t="shared" si="23"/>
        <v>12711.046999999997</v>
      </c>
      <c r="J37" s="20">
        <f t="shared" si="23"/>
        <v>15783.825999999997</v>
      </c>
      <c r="L37" s="345">
        <f>E37/E35</f>
        <v>0.16925495938411939</v>
      </c>
      <c r="M37" s="346">
        <f t="shared" ref="M37:Q37" si="25">F37/F35</f>
        <v>0.11108008951200304</v>
      </c>
      <c r="N37" s="323">
        <f t="shared" si="25"/>
        <v>0.12113003330931826</v>
      </c>
      <c r="O37" s="345">
        <f t="shared" si="25"/>
        <v>0.19411051728266926</v>
      </c>
      <c r="P37" s="346">
        <f t="shared" si="25"/>
        <v>0.17446764232209461</v>
      </c>
      <c r="Q37" s="347">
        <f t="shared" si="25"/>
        <v>0.17797379717382297</v>
      </c>
      <c r="S37" s="326">
        <f t="shared" si="14"/>
        <v>0.11155247624894059</v>
      </c>
      <c r="T37" s="330">
        <f t="shared" si="14"/>
        <v>0.46311582779060295</v>
      </c>
      <c r="U37" s="209">
        <f t="shared" si="14"/>
        <v>0.37825224267531266</v>
      </c>
    </row>
    <row r="38" spans="1:21" ht="24" customHeight="1" thickBot="1">
      <c r="A38" s="9"/>
      <c r="B38" s="184" t="s">
        <v>36</v>
      </c>
      <c r="C38" s="184"/>
      <c r="D38" s="185"/>
      <c r="E38" s="21">
        <f>E30+E34</f>
        <v>3857.9440000000009</v>
      </c>
      <c r="F38" s="155">
        <f t="shared" si="22"/>
        <v>22645.007000000001</v>
      </c>
      <c r="G38" s="123">
        <f t="shared" si="22"/>
        <v>26502.951000000001</v>
      </c>
      <c r="H38" s="21">
        <f>H30+H34</f>
        <v>3129.7980000000002</v>
      </c>
      <c r="I38" s="155">
        <f t="shared" si="23"/>
        <v>19596.660000000003</v>
      </c>
      <c r="J38" s="22">
        <f t="shared" si="23"/>
        <v>22726.458000000006</v>
      </c>
      <c r="L38" s="348">
        <f>E38/E35</f>
        <v>0.23620874200549163</v>
      </c>
      <c r="M38" s="349">
        <f t="shared" ref="M38:Q38" si="26">F38/F35</f>
        <v>0.28953832939056701</v>
      </c>
      <c r="N38" s="351">
        <f t="shared" si="26"/>
        <v>0.28032542771786545</v>
      </c>
      <c r="O38" s="348">
        <f t="shared" si="26"/>
        <v>0.19771246444025542</v>
      </c>
      <c r="P38" s="349">
        <f t="shared" si="26"/>
        <v>0.26897729727438657</v>
      </c>
      <c r="Q38" s="350">
        <f t="shared" si="26"/>
        <v>0.25625688135255725</v>
      </c>
      <c r="S38" s="332">
        <f t="shared" si="14"/>
        <v>-0.18873939072210497</v>
      </c>
      <c r="T38" s="333">
        <f t="shared" si="14"/>
        <v>-0.13461453114145638</v>
      </c>
      <c r="U38" s="208">
        <f t="shared" si="14"/>
        <v>-0.14249330197229715</v>
      </c>
    </row>
    <row r="41" spans="1:21">
      <c r="A41" s="1" t="s">
        <v>128</v>
      </c>
    </row>
    <row r="42" spans="1:21" ht="15.75" thickBot="1"/>
    <row r="43" spans="1:21" ht="22.5" customHeight="1">
      <c r="A43" s="466" t="s">
        <v>16</v>
      </c>
      <c r="B43" s="449"/>
      <c r="C43" s="449"/>
      <c r="D43" s="449"/>
      <c r="E43" s="457" t="str">
        <f>E24</f>
        <v>jan - juL</v>
      </c>
      <c r="F43" s="511"/>
      <c r="G43" s="511"/>
      <c r="H43" s="511"/>
      <c r="I43" s="511"/>
      <c r="J43" s="458"/>
      <c r="L43" s="516" t="s">
        <v>152</v>
      </c>
      <c r="M43" s="517"/>
      <c r="N43" s="517"/>
    </row>
    <row r="44" spans="1:21" ht="18.75" customHeight="1">
      <c r="A44" s="484"/>
      <c r="B44" s="450"/>
      <c r="C44" s="450"/>
      <c r="D44" s="450"/>
      <c r="E44" s="500">
        <f>E25</f>
        <v>2025</v>
      </c>
      <c r="F44" s="498"/>
      <c r="G44" s="499"/>
      <c r="H44" s="513">
        <f>H25</f>
        <v>2026</v>
      </c>
      <c r="I44" s="514"/>
      <c r="J44" s="515"/>
      <c r="L44" s="518" t="s">
        <v>126</v>
      </c>
      <c r="M44" s="519" t="s">
        <v>125</v>
      </c>
      <c r="N44" s="450" t="s">
        <v>12</v>
      </c>
      <c r="S44" t="s">
        <v>131</v>
      </c>
    </row>
    <row r="45" spans="1:21" ht="18.75" customHeight="1" thickBot="1">
      <c r="A45" s="467"/>
      <c r="B45" s="491"/>
      <c r="C45" s="491"/>
      <c r="D45" s="491"/>
      <c r="E45" s="99" t="s">
        <v>29</v>
      </c>
      <c r="F45" s="160" t="s">
        <v>30</v>
      </c>
      <c r="G45" s="134" t="s">
        <v>12</v>
      </c>
      <c r="H45" s="352" t="s">
        <v>29</v>
      </c>
      <c r="I45" s="353" t="s">
        <v>30</v>
      </c>
      <c r="J45" s="354" t="s">
        <v>12</v>
      </c>
      <c r="L45" s="446"/>
      <c r="M45" s="444"/>
      <c r="N45" s="491"/>
    </row>
    <row r="46" spans="1:21" ht="24" customHeight="1" thickBot="1">
      <c r="A46" s="12" t="s">
        <v>20</v>
      </c>
      <c r="B46" s="13"/>
      <c r="C46" s="13"/>
      <c r="D46" s="13"/>
      <c r="E46" s="358">
        <f>(E27/E8)*10</f>
        <v>1.400910136153787</v>
      </c>
      <c r="F46" s="359">
        <f t="shared" ref="F46:J46" si="27">(F27/F8)*10</f>
        <v>1.221134066296897</v>
      </c>
      <c r="G46" s="360">
        <f t="shared" si="27"/>
        <v>1.2645595523567752</v>
      </c>
      <c r="H46" s="358">
        <f t="shared" si="27"/>
        <v>1.6812341114851828</v>
      </c>
      <c r="I46" s="359">
        <f t="shared" si="27"/>
        <v>1.8547328092741686</v>
      </c>
      <c r="J46" s="361">
        <f t="shared" si="27"/>
        <v>1.8011663578485941</v>
      </c>
      <c r="L46" s="365">
        <f>(H46-E46)/E46</f>
        <v>0.20010132562894295</v>
      </c>
      <c r="M46" s="329">
        <f>(I46-F46)/F46</f>
        <v>0.51886091827629299</v>
      </c>
      <c r="N46" s="164">
        <f>(J46-G46)/G46</f>
        <v>0.42434285083034501</v>
      </c>
    </row>
    <row r="47" spans="1:21" ht="24" customHeight="1">
      <c r="A47" s="46"/>
      <c r="B47" s="177" t="s">
        <v>33</v>
      </c>
      <c r="C47" s="177"/>
      <c r="D47" s="178"/>
      <c r="E47" s="124">
        <f t="shared" ref="E47:J57" si="28">(E28/E9)*10</f>
        <v>1.9011872123514335</v>
      </c>
      <c r="F47" s="156">
        <f t="shared" si="28"/>
        <v>2.5453839587480536</v>
      </c>
      <c r="G47" s="362">
        <f t="shared" si="28"/>
        <v>2.3637644642250022</v>
      </c>
      <c r="H47" s="124">
        <f t="shared" si="28"/>
        <v>1.9267610147640437</v>
      </c>
      <c r="I47" s="156">
        <f t="shared" si="28"/>
        <v>2.5311754723410234</v>
      </c>
      <c r="J47" s="363">
        <f t="shared" si="28"/>
        <v>2.3471279712281992</v>
      </c>
      <c r="L47" s="326">
        <f t="shared" ref="L47:N57" si="29">(H47-E47)/E47</f>
        <v>1.3451490861323391E-2</v>
      </c>
      <c r="M47" s="330">
        <f t="shared" si="29"/>
        <v>-5.5820601674643408E-3</v>
      </c>
      <c r="N47" s="209">
        <f t="shared" si="29"/>
        <v>-7.0381348262875971E-3</v>
      </c>
    </row>
    <row r="48" spans="1:21" ht="24" customHeight="1">
      <c r="A48" s="8"/>
      <c r="B48" t="s">
        <v>37</v>
      </c>
      <c r="E48" s="125">
        <f t="shared" si="28"/>
        <v>1.7816600908457947</v>
      </c>
      <c r="F48" s="157">
        <f t="shared" si="28"/>
        <v>1.1738544361660694</v>
      </c>
      <c r="G48" s="364">
        <f t="shared" si="28"/>
        <v>1.339221574914061</v>
      </c>
      <c r="H48" s="125">
        <f t="shared" si="28"/>
        <v>2.029720462547179</v>
      </c>
      <c r="I48" s="157">
        <f t="shared" si="28"/>
        <v>1.7675623178199924</v>
      </c>
      <c r="J48" s="363">
        <f t="shared" si="28"/>
        <v>1.8312149351496234</v>
      </c>
      <c r="L48" s="326">
        <f t="shared" si="29"/>
        <v>0.13922990865425086</v>
      </c>
      <c r="M48" s="330">
        <f t="shared" si="29"/>
        <v>0.50577640920541611</v>
      </c>
      <c r="N48" s="209">
        <f t="shared" si="29"/>
        <v>0.3673726360532491</v>
      </c>
    </row>
    <row r="49" spans="1:14" ht="24" customHeight="1" thickBot="1">
      <c r="A49" s="8"/>
      <c r="B49" t="s">
        <v>36</v>
      </c>
      <c r="E49" s="125">
        <f t="shared" si="28"/>
        <v>0.88391195741657558</v>
      </c>
      <c r="F49" s="157">
        <f t="shared" si="28"/>
        <v>0.53725289262623332</v>
      </c>
      <c r="G49" s="364">
        <f t="shared" si="28"/>
        <v>0.61012523055381085</v>
      </c>
      <c r="H49" s="125">
        <f t="shared" si="28"/>
        <v>1.1368914296882637</v>
      </c>
      <c r="I49" s="157">
        <f t="shared" si="28"/>
        <v>0.6901463725834549</v>
      </c>
      <c r="J49" s="363">
        <f t="shared" si="28"/>
        <v>0.85962695708137993</v>
      </c>
      <c r="L49" s="326">
        <f t="shared" si="29"/>
        <v>0.28620437833093187</v>
      </c>
      <c r="M49" s="330">
        <f t="shared" si="29"/>
        <v>0.28458381900902957</v>
      </c>
      <c r="N49" s="209">
        <f t="shared" si="29"/>
        <v>0.40893527104443178</v>
      </c>
    </row>
    <row r="50" spans="1:14" ht="24" customHeight="1" thickBot="1">
      <c r="A50" s="12" t="s">
        <v>21</v>
      </c>
      <c r="B50" s="13"/>
      <c r="C50" s="13"/>
      <c r="D50" s="13"/>
      <c r="E50" s="358">
        <f t="shared" si="28"/>
        <v>1.604980985638798</v>
      </c>
      <c r="F50" s="359">
        <f t="shared" si="28"/>
        <v>1.2416659904072949</v>
      </c>
      <c r="G50" s="360">
        <f t="shared" si="28"/>
        <v>1.2720091613895257</v>
      </c>
      <c r="H50" s="358">
        <f t="shared" si="28"/>
        <v>1.715429206340533</v>
      </c>
      <c r="I50" s="359">
        <f t="shared" si="28"/>
        <v>1.2170656535463173</v>
      </c>
      <c r="J50" s="361">
        <f t="shared" si="28"/>
        <v>1.2556945167754152</v>
      </c>
      <c r="L50" s="327">
        <f t="shared" si="29"/>
        <v>6.8815906038771871E-2</v>
      </c>
      <c r="M50" s="331">
        <f t="shared" si="29"/>
        <v>-1.9812362624918187E-2</v>
      </c>
      <c r="N50" s="328">
        <f t="shared" si="29"/>
        <v>-1.2825886093688645E-2</v>
      </c>
    </row>
    <row r="51" spans="1:14" ht="24" customHeight="1">
      <c r="A51" s="46"/>
      <c r="B51" s="3" t="s">
        <v>33</v>
      </c>
      <c r="C51" s="3"/>
      <c r="D51" s="3"/>
      <c r="E51" s="125">
        <f t="shared" si="28"/>
        <v>1.8606585824492732</v>
      </c>
      <c r="F51" s="157">
        <f t="shared" si="28"/>
        <v>1.8252035680337764</v>
      </c>
      <c r="G51" s="364">
        <f t="shared" si="28"/>
        <v>1.8298665525388145</v>
      </c>
      <c r="H51" s="125">
        <f t="shared" si="28"/>
        <v>2.0189857064845724</v>
      </c>
      <c r="I51" s="157">
        <f t="shared" si="28"/>
        <v>1.8946401754979656</v>
      </c>
      <c r="J51" s="363">
        <f t="shared" si="28"/>
        <v>1.9122459461394157</v>
      </c>
      <c r="L51" s="326">
        <f t="shared" si="29"/>
        <v>8.5091980618435509E-2</v>
      </c>
      <c r="M51" s="330">
        <f t="shared" si="29"/>
        <v>3.804321264777643E-2</v>
      </c>
      <c r="N51" s="209">
        <f t="shared" si="29"/>
        <v>4.5019344982455384E-2</v>
      </c>
    </row>
    <row r="52" spans="1:14" ht="24" customHeight="1">
      <c r="A52" s="8"/>
      <c r="B52" s="3" t="s">
        <v>37</v>
      </c>
      <c r="D52" s="3"/>
      <c r="E52" s="125">
        <f t="shared" si="28"/>
        <v>1.0342984971701052</v>
      </c>
      <c r="F52" s="157">
        <f t="shared" si="28"/>
        <v>0.87635953277655554</v>
      </c>
      <c r="G52" s="364">
        <f t="shared" si="28"/>
        <v>0.89154335641369853</v>
      </c>
      <c r="H52" s="125">
        <f t="shared" si="28"/>
        <v>1.0494946776271317</v>
      </c>
      <c r="I52" s="157">
        <f t="shared" si="28"/>
        <v>0.95404834469603461</v>
      </c>
      <c r="J52" s="363">
        <f t="shared" si="28"/>
        <v>0.9611765745677312</v>
      </c>
      <c r="L52" s="326">
        <f t="shared" si="29"/>
        <v>1.469225808468635E-2</v>
      </c>
      <c r="M52" s="330">
        <f t="shared" si="29"/>
        <v>8.8649474346834442E-2</v>
      </c>
      <c r="N52" s="209">
        <f t="shared" si="29"/>
        <v>7.8104129937255809E-2</v>
      </c>
    </row>
    <row r="53" spans="1:14" ht="24" customHeight="1" thickBot="1">
      <c r="A53" s="8"/>
      <c r="B53" t="s">
        <v>36</v>
      </c>
      <c r="E53" s="125">
        <f t="shared" si="28"/>
        <v>1.1599317629613455</v>
      </c>
      <c r="F53" s="157">
        <f t="shared" si="28"/>
        <v>0.84567342522237166</v>
      </c>
      <c r="G53" s="364">
        <f t="shared" si="28"/>
        <v>0.85601539148273786</v>
      </c>
      <c r="H53" s="125">
        <f t="shared" si="28"/>
        <v>1.218033366247578</v>
      </c>
      <c r="I53" s="157">
        <f t="shared" si="28"/>
        <v>0.85786089885763528</v>
      </c>
      <c r="J53" s="363">
        <f t="shared" si="28"/>
        <v>0.86927201699698975</v>
      </c>
      <c r="L53" s="326">
        <f t="shared" si="29"/>
        <v>5.0090535617282439E-2</v>
      </c>
      <c r="M53" s="330">
        <f t="shared" si="29"/>
        <v>1.4411560386988513E-2</v>
      </c>
      <c r="N53" s="209">
        <f t="shared" si="29"/>
        <v>1.548643359237918E-2</v>
      </c>
    </row>
    <row r="54" spans="1:14" ht="24" customHeight="1" thickBot="1">
      <c r="A54" s="12" t="s">
        <v>12</v>
      </c>
      <c r="B54" s="13"/>
      <c r="C54" s="13"/>
      <c r="D54" s="13"/>
      <c r="E54" s="358">
        <f t="shared" si="28"/>
        <v>1.4674552502165765</v>
      </c>
      <c r="F54" s="359">
        <f t="shared" si="28"/>
        <v>1.234036392920981</v>
      </c>
      <c r="G54" s="360">
        <f t="shared" si="28"/>
        <v>1.2689044877244902</v>
      </c>
      <c r="H54" s="358">
        <f t="shared" si="28"/>
        <v>1.6932828223888732</v>
      </c>
      <c r="I54" s="359">
        <f t="shared" si="28"/>
        <v>1.3809084548508572</v>
      </c>
      <c r="J54" s="361">
        <f t="shared" si="28"/>
        <v>1.4279279792042097</v>
      </c>
      <c r="L54" s="327">
        <f t="shared" si="29"/>
        <v>0.15389060221016454</v>
      </c>
      <c r="M54" s="331">
        <f t="shared" si="29"/>
        <v>0.11901760983096135</v>
      </c>
      <c r="N54" s="328">
        <f t="shared" si="29"/>
        <v>0.12532345264606498</v>
      </c>
    </row>
    <row r="55" spans="1:14" ht="24" customHeight="1">
      <c r="A55" s="179"/>
      <c r="B55" s="177" t="s">
        <v>33</v>
      </c>
      <c r="C55" s="177"/>
      <c r="D55" s="178"/>
      <c r="E55" s="124">
        <f t="shared" si="28"/>
        <v>1.882241051558537</v>
      </c>
      <c r="F55" s="156">
        <f t="shared" si="28"/>
        <v>2.0450387214389023</v>
      </c>
      <c r="G55" s="362">
        <f t="shared" si="28"/>
        <v>2.0151307953812947</v>
      </c>
      <c r="H55" s="124">
        <f t="shared" si="28"/>
        <v>1.9672404221012409</v>
      </c>
      <c r="I55" s="156">
        <f t="shared" si="28"/>
        <v>2.101541319406977</v>
      </c>
      <c r="J55" s="366">
        <f t="shared" si="28"/>
        <v>2.0743691587770816</v>
      </c>
      <c r="L55" s="326">
        <f t="shared" si="29"/>
        <v>4.5158599889383214E-2</v>
      </c>
      <c r="M55" s="330">
        <f t="shared" si="29"/>
        <v>2.7629109109640268E-2</v>
      </c>
      <c r="N55" s="209">
        <f t="shared" si="29"/>
        <v>2.9396783341092299E-2</v>
      </c>
    </row>
    <row r="56" spans="1:14" ht="24" customHeight="1">
      <c r="A56" s="8"/>
      <c r="B56" s="3" t="s">
        <v>37</v>
      </c>
      <c r="C56" s="3"/>
      <c r="D56" s="183"/>
      <c r="E56" s="125">
        <f t="shared" si="28"/>
        <v>1.5349394914449599</v>
      </c>
      <c r="F56" s="157">
        <f t="shared" si="28"/>
        <v>0.98526210450021057</v>
      </c>
      <c r="G56" s="364">
        <f t="shared" si="28"/>
        <v>1.078491088368196</v>
      </c>
      <c r="H56" s="125">
        <f t="shared" si="28"/>
        <v>1.7569308846980503</v>
      </c>
      <c r="I56" s="157">
        <f t="shared" si="28"/>
        <v>1.2753443271467337</v>
      </c>
      <c r="J56" s="363">
        <f t="shared" si="28"/>
        <v>1.3472366662728932</v>
      </c>
      <c r="L56" s="326">
        <f t="shared" si="29"/>
        <v>0.14462550119426032</v>
      </c>
      <c r="M56" s="330">
        <f t="shared" si="29"/>
        <v>0.29442137409077745</v>
      </c>
      <c r="N56" s="209">
        <f t="shared" si="29"/>
        <v>0.24918664679123217</v>
      </c>
    </row>
    <row r="57" spans="1:14" ht="24" customHeight="1" thickBot="1">
      <c r="A57" s="9"/>
      <c r="B57" s="184" t="s">
        <v>36</v>
      </c>
      <c r="C57" s="184"/>
      <c r="D57" s="185"/>
      <c r="E57" s="126">
        <f t="shared" si="28"/>
        <v>0.92515710872936063</v>
      </c>
      <c r="F57" s="158">
        <f t="shared" si="28"/>
        <v>0.71576372313338488</v>
      </c>
      <c r="G57" s="367">
        <f t="shared" si="28"/>
        <v>0.74014903601295456</v>
      </c>
      <c r="H57" s="126">
        <f t="shared" si="28"/>
        <v>1.156661636896414</v>
      </c>
      <c r="I57" s="158">
        <f t="shared" si="28"/>
        <v>0.8339639132528005</v>
      </c>
      <c r="J57" s="368">
        <f t="shared" si="28"/>
        <v>0.86728634068714461</v>
      </c>
      <c r="L57" s="332">
        <f t="shared" si="29"/>
        <v>0.25023266424986867</v>
      </c>
      <c r="M57" s="333">
        <f t="shared" si="29"/>
        <v>0.16513855941451316</v>
      </c>
      <c r="N57" s="208">
        <f t="shared" si="29"/>
        <v>0.17177257347932937</v>
      </c>
    </row>
  </sheetData>
  <mergeCells count="30">
    <mergeCell ref="A43:D45"/>
    <mergeCell ref="E43:J43"/>
    <mergeCell ref="L43:N43"/>
    <mergeCell ref="E44:G44"/>
    <mergeCell ref="H44:J44"/>
    <mergeCell ref="L44:L45"/>
    <mergeCell ref="M44:M45"/>
    <mergeCell ref="N44:N45"/>
    <mergeCell ref="A5:D7"/>
    <mergeCell ref="E5:J5"/>
    <mergeCell ref="L5:Q5"/>
    <mergeCell ref="S5:U5"/>
    <mergeCell ref="E6:G6"/>
    <mergeCell ref="H6:J6"/>
    <mergeCell ref="L6:N6"/>
    <mergeCell ref="O6:Q6"/>
    <mergeCell ref="S6:S7"/>
    <mergeCell ref="T6:T7"/>
    <mergeCell ref="U6:U7"/>
    <mergeCell ref="A24:D26"/>
    <mergeCell ref="E24:J24"/>
    <mergeCell ref="L24:Q24"/>
    <mergeCell ref="S24:U24"/>
    <mergeCell ref="E25:G25"/>
    <mergeCell ref="H25:J25"/>
    <mergeCell ref="L25:N25"/>
    <mergeCell ref="O25:Q25"/>
    <mergeCell ref="S25:S26"/>
    <mergeCell ref="T25:T26"/>
    <mergeCell ref="U25:U2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E49:N5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34481160-E66D-4B66-B511-E03A04FBC24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L46:L57</xm:sqref>
        </x14:conditionalFormatting>
        <x14:conditionalFormatting xmlns:xm="http://schemas.microsoft.com/office/excel/2006/main">
          <x14:cfRule type="iconSet" priority="1" id="{1FBF7F80-FEE2-420E-A5AE-C22FD19BD85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M46:N57</xm:sqref>
        </x14:conditionalFormatting>
        <x14:conditionalFormatting xmlns:xm="http://schemas.microsoft.com/office/excel/2006/main">
          <x14:cfRule type="iconSet" priority="6" id="{6DBD70D5-25AE-4B09-94D4-223B03B0775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S8:S19</xm:sqref>
        </x14:conditionalFormatting>
        <x14:conditionalFormatting xmlns:xm="http://schemas.microsoft.com/office/excel/2006/main">
          <x14:cfRule type="iconSet" priority="4" id="{5758527D-F82E-4C55-8942-B4A2C8439BE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S27:S38</xm:sqref>
        </x14:conditionalFormatting>
        <x14:conditionalFormatting xmlns:xm="http://schemas.microsoft.com/office/excel/2006/main">
          <x14:cfRule type="iconSet" priority="5" id="{5AEF55FF-4508-4A23-87BA-A39D163E91A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T8:U19</xm:sqref>
        </x14:conditionalFormatting>
        <x14:conditionalFormatting xmlns:xm="http://schemas.microsoft.com/office/excel/2006/main">
          <x14:cfRule type="iconSet" priority="3" id="{E89734B8-0A74-469F-8306-A226A487869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T27:U38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5728-5DB9-4155-8EA2-9F639DAEE9D1}">
  <sheetPr>
    <pageSetUpPr fitToPage="1"/>
  </sheetPr>
  <dimension ref="A1:AQ97"/>
  <sheetViews>
    <sheetView showGridLines="0" topLeftCell="V67" zoomScaleNormal="100" workbookViewId="0">
      <selection activeCell="N92" sqref="N92"/>
    </sheetView>
  </sheetViews>
  <sheetFormatPr defaultRowHeight="15"/>
  <cols>
    <col min="1" max="1" width="32.85546875" customWidth="1"/>
    <col min="2" max="2" width="9.42578125" customWidth="1"/>
    <col min="3" max="3" width="9.5703125" customWidth="1"/>
    <col min="4" max="4" width="9.42578125" bestFit="1" customWidth="1"/>
    <col min="5" max="5" width="9.28515625" bestFit="1" customWidth="1"/>
    <col min="6" max="16" width="10.85546875" customWidth="1"/>
    <col min="17" max="17" width="2.28515625" customWidth="1"/>
    <col min="18" max="20" width="10.85546875" customWidth="1"/>
    <col min="23" max="23" width="9.42578125" customWidth="1"/>
    <col min="24" max="29" width="9.140625" customWidth="1"/>
    <col min="30" max="30" width="1.7109375" customWidth="1"/>
    <col min="31" max="33" width="10.85546875" customWidth="1"/>
    <col min="34" max="34" width="2.28515625" customWidth="1"/>
  </cols>
  <sheetData>
    <row r="1" spans="1:43" ht="15.75">
      <c r="A1" s="4" t="s">
        <v>148</v>
      </c>
    </row>
    <row r="3" spans="1:43" ht="8.25" customHeight="1" thickBot="1"/>
    <row r="4" spans="1:43">
      <c r="A4" s="492" t="s">
        <v>3</v>
      </c>
      <c r="B4" s="457" t="s">
        <v>132</v>
      </c>
      <c r="C4" s="511"/>
      <c r="D4" s="511"/>
      <c r="E4" s="511"/>
      <c r="F4" s="511"/>
      <c r="G4" s="522"/>
      <c r="H4" s="512" t="s">
        <v>134</v>
      </c>
      <c r="I4" s="511"/>
      <c r="J4" s="511"/>
      <c r="K4" s="511"/>
      <c r="L4" s="511"/>
      <c r="M4" s="522"/>
      <c r="N4" s="526" t="s">
        <v>152</v>
      </c>
      <c r="O4" s="517"/>
      <c r="P4" s="527"/>
      <c r="R4" s="512" t="s">
        <v>133</v>
      </c>
      <c r="S4" s="511"/>
      <c r="T4" s="511"/>
      <c r="U4" s="511"/>
      <c r="V4" s="511"/>
      <c r="W4" s="522"/>
      <c r="X4" s="511" t="s">
        <v>135</v>
      </c>
      <c r="Y4" s="511"/>
      <c r="Z4" s="511"/>
      <c r="AA4" s="511"/>
      <c r="AB4" s="511"/>
      <c r="AC4" s="458"/>
      <c r="AE4" s="517" t="s">
        <v>152</v>
      </c>
      <c r="AF4" s="517"/>
      <c r="AG4" s="517"/>
      <c r="AI4" s="475" t="s">
        <v>138</v>
      </c>
      <c r="AJ4" s="480"/>
      <c r="AK4" s="480"/>
      <c r="AL4" s="480"/>
      <c r="AM4" s="480"/>
      <c r="AN4" s="476"/>
      <c r="AO4" s="517" t="s">
        <v>152</v>
      </c>
      <c r="AP4" s="517"/>
      <c r="AQ4" s="517"/>
    </row>
    <row r="5" spans="1:43">
      <c r="A5" s="493"/>
      <c r="B5" s="523" t="s">
        <v>199</v>
      </c>
      <c r="C5" s="533"/>
      <c r="D5" s="543"/>
      <c r="E5" s="523" t="s">
        <v>200</v>
      </c>
      <c r="F5" s="533"/>
      <c r="G5" s="543"/>
      <c r="H5" s="533" t="str">
        <f>B5</f>
        <v>jan-jul 2025</v>
      </c>
      <c r="I5" s="498"/>
      <c r="J5" s="499"/>
      <c r="K5" s="523" t="str">
        <f>E5</f>
        <v>jan-jul 2026</v>
      </c>
      <c r="L5" s="498"/>
      <c r="M5" s="499"/>
      <c r="N5" s="500" t="s">
        <v>136</v>
      </c>
      <c r="O5" s="498"/>
      <c r="P5" s="501"/>
      <c r="R5" s="521" t="str">
        <f>H5</f>
        <v>jan-jul 2025</v>
      </c>
      <c r="S5" s="498"/>
      <c r="T5" s="499"/>
      <c r="U5" s="538" t="str">
        <f>K5</f>
        <v>jan-jul 2026</v>
      </c>
      <c r="V5" s="514"/>
      <c r="W5" s="525"/>
      <c r="X5" s="533" t="str">
        <f>R5</f>
        <v>jan-jul 2025</v>
      </c>
      <c r="Y5" s="498"/>
      <c r="Z5" s="499"/>
      <c r="AA5" s="523" t="str">
        <f>U5</f>
        <v>jan-jul 2026</v>
      </c>
      <c r="AB5" s="498"/>
      <c r="AC5" s="501"/>
      <c r="AE5" s="497" t="s">
        <v>137</v>
      </c>
      <c r="AF5" s="498"/>
      <c r="AG5" s="501"/>
      <c r="AI5" s="528" t="str">
        <f>X5</f>
        <v>jan-jul 2025</v>
      </c>
      <c r="AJ5" s="529"/>
      <c r="AK5" s="540"/>
      <c r="AL5" s="539" t="str">
        <f>AA5</f>
        <v>jan-jul 2026</v>
      </c>
      <c r="AM5" s="529"/>
      <c r="AN5" s="540"/>
      <c r="AO5" s="498" t="s">
        <v>138</v>
      </c>
      <c r="AP5" s="498"/>
      <c r="AQ5" s="501"/>
    </row>
    <row r="6" spans="1:43" ht="19.5" customHeight="1" thickBot="1">
      <c r="A6" s="494"/>
      <c r="B6" s="99" t="s">
        <v>29</v>
      </c>
      <c r="C6" s="135" t="s">
        <v>30</v>
      </c>
      <c r="D6" s="263" t="s">
        <v>12</v>
      </c>
      <c r="E6" s="159" t="s">
        <v>29</v>
      </c>
      <c r="F6" s="353" t="s">
        <v>30</v>
      </c>
      <c r="G6" s="134" t="s">
        <v>12</v>
      </c>
      <c r="H6" s="176" t="s">
        <v>29</v>
      </c>
      <c r="I6" s="135" t="s">
        <v>30</v>
      </c>
      <c r="J6" s="176" t="s">
        <v>12</v>
      </c>
      <c r="K6" s="99" t="s">
        <v>29</v>
      </c>
      <c r="L6" s="135" t="s">
        <v>30</v>
      </c>
      <c r="M6" s="133" t="s">
        <v>12</v>
      </c>
      <c r="N6" s="99" t="s">
        <v>29</v>
      </c>
      <c r="O6" s="135" t="s">
        <v>30</v>
      </c>
      <c r="P6" s="166" t="s">
        <v>12</v>
      </c>
      <c r="R6" s="25" t="s">
        <v>29</v>
      </c>
      <c r="S6" s="160" t="s">
        <v>30</v>
      </c>
      <c r="T6" s="134" t="s">
        <v>12</v>
      </c>
      <c r="U6" s="352" t="s">
        <v>29</v>
      </c>
      <c r="V6" s="353" t="s">
        <v>30</v>
      </c>
      <c r="W6" s="134" t="s">
        <v>12</v>
      </c>
      <c r="X6" s="176" t="s">
        <v>29</v>
      </c>
      <c r="Y6" s="135" t="s">
        <v>30</v>
      </c>
      <c r="Z6" s="176" t="s">
        <v>12</v>
      </c>
      <c r="AA6" s="99" t="s">
        <v>29</v>
      </c>
      <c r="AB6" s="135" t="s">
        <v>30</v>
      </c>
      <c r="AC6" s="166" t="s">
        <v>12</v>
      </c>
      <c r="AE6" s="25" t="s">
        <v>29</v>
      </c>
      <c r="AF6" s="135" t="s">
        <v>30</v>
      </c>
      <c r="AG6" s="166" t="s">
        <v>12</v>
      </c>
      <c r="AI6" s="407" t="s">
        <v>29</v>
      </c>
      <c r="AJ6" s="135" t="s">
        <v>30</v>
      </c>
      <c r="AK6" s="263" t="s">
        <v>12</v>
      </c>
      <c r="AL6" s="408" t="s">
        <v>29</v>
      </c>
      <c r="AM6" s="135" t="s">
        <v>30</v>
      </c>
      <c r="AN6" s="263" t="s">
        <v>12</v>
      </c>
      <c r="AO6" s="176" t="s">
        <v>29</v>
      </c>
      <c r="AP6" s="135" t="s">
        <v>30</v>
      </c>
      <c r="AQ6" s="166" t="s">
        <v>12</v>
      </c>
    </row>
    <row r="7" spans="1:43" ht="20.100000000000001" customHeight="1">
      <c r="A7" s="8" t="s">
        <v>169</v>
      </c>
      <c r="B7" s="39">
        <v>3245.7099999999996</v>
      </c>
      <c r="C7" s="370">
        <v>199840.19</v>
      </c>
      <c r="D7" s="375">
        <v>203085.9</v>
      </c>
      <c r="E7" s="39">
        <v>3984.4400000000005</v>
      </c>
      <c r="F7" s="379">
        <v>215230.21</v>
      </c>
      <c r="G7" s="377">
        <v>219214.65</v>
      </c>
      <c r="H7" s="345">
        <f t="shared" ref="H7:H32" si="0">B7/$B$33</f>
        <v>2.9161820154864359E-2</v>
      </c>
      <c r="I7" s="323">
        <f t="shared" ref="I7:I32" si="1">C7/$C$33</f>
        <v>0.31531483684752676</v>
      </c>
      <c r="J7" s="398">
        <f t="shared" ref="J7:J32" si="2">D7/$D$33</f>
        <v>0.27256931649860938</v>
      </c>
      <c r="K7" s="323">
        <f t="shared" ref="K7:K32" si="3">E7/$E$33</f>
        <v>4.2620106917161935E-2</v>
      </c>
      <c r="L7" s="323">
        <f t="shared" ref="L7:L32" si="4">F7/$F$33</f>
        <v>0.40794506691350191</v>
      </c>
      <c r="M7" s="399">
        <f t="shared" ref="M7:M32" si="5">G7/$G$33</f>
        <v>0.35295526096745222</v>
      </c>
      <c r="N7" s="392">
        <f t="shared" ref="N7:P33" si="6">(E7-B7)/B7</f>
        <v>0.22760197306598587</v>
      </c>
      <c r="O7" s="393">
        <f t="shared" si="6"/>
        <v>7.7011636147863896E-2</v>
      </c>
      <c r="P7" s="382">
        <f t="shared" si="6"/>
        <v>7.9418364347303289E-2</v>
      </c>
      <c r="R7" s="401">
        <v>357.21999999999997</v>
      </c>
      <c r="S7" s="369">
        <v>18997.631999999998</v>
      </c>
      <c r="T7" s="374">
        <v>19354.851999999999</v>
      </c>
      <c r="U7" s="39">
        <v>478.04800000000006</v>
      </c>
      <c r="V7" s="112">
        <v>20533.224999999999</v>
      </c>
      <c r="W7" s="380">
        <v>21011.272999999997</v>
      </c>
      <c r="X7" s="345">
        <f>R7/$R$33</f>
        <v>2.1871361227431413E-2</v>
      </c>
      <c r="Y7" s="323">
        <f>S7/$S$33</f>
        <v>0.24290311023780109</v>
      </c>
      <c r="Z7" s="398">
        <f>T7/$T$33</f>
        <v>0.20471898262634913</v>
      </c>
      <c r="AA7" s="323">
        <f>U7/$U$33</f>
        <v>3.0198769441585421E-2</v>
      </c>
      <c r="AB7" s="323">
        <f>V7/$V$33</f>
        <v>0.28183227982864767</v>
      </c>
      <c r="AC7" s="399">
        <f>W7/$W$33</f>
        <v>0.2369169578571014</v>
      </c>
      <c r="AE7" s="392">
        <f t="shared" ref="AE7:AG33" si="7">(U7-R7)/R7</f>
        <v>0.33824533900677484</v>
      </c>
      <c r="AF7" s="393">
        <f t="shared" si="7"/>
        <v>8.083075827555776E-2</v>
      </c>
      <c r="AG7" s="382">
        <f t="shared" si="7"/>
        <v>8.5581692900570799E-2</v>
      </c>
      <c r="AI7" s="27">
        <f t="shared" ref="AI7:AN22" si="8">(R7/B7)*10</f>
        <v>1.1005912419778725</v>
      </c>
      <c r="AJ7" s="28">
        <f t="shared" si="8"/>
        <v>0.95064120985873746</v>
      </c>
      <c r="AK7" s="406">
        <f t="shared" si="8"/>
        <v>0.95303770473479443</v>
      </c>
      <c r="AL7" s="28">
        <f t="shared" si="8"/>
        <v>1.1997871720994671</v>
      </c>
      <c r="AM7" s="28">
        <f t="shared" si="8"/>
        <v>0.95401221789450474</v>
      </c>
      <c r="AN7" s="402">
        <f t="shared" si="8"/>
        <v>0.95847941731996456</v>
      </c>
      <c r="AO7" s="383">
        <f t="shared" ref="AO7:AQ18" si="9">(AL7-AI7)/AI7</f>
        <v>9.0129674249751032E-2</v>
      </c>
      <c r="AP7" s="381">
        <f t="shared" si="9"/>
        <v>3.5460360868094587E-3</v>
      </c>
      <c r="AQ7" s="382">
        <f t="shared" si="9"/>
        <v>5.7098607517153885E-3</v>
      </c>
    </row>
    <row r="8" spans="1:43" ht="20.100000000000001" customHeight="1">
      <c r="A8" s="8" t="s">
        <v>165</v>
      </c>
      <c r="B8" s="19">
        <v>4712.2599999999984</v>
      </c>
      <c r="C8" s="371">
        <v>40686.149999999987</v>
      </c>
      <c r="D8" s="375">
        <v>45398.409999999989</v>
      </c>
      <c r="E8" s="19">
        <v>4364.6500000000005</v>
      </c>
      <c r="F8" s="369">
        <v>35107.090000000011</v>
      </c>
      <c r="G8" s="377">
        <v>39471.740000000013</v>
      </c>
      <c r="H8" s="345">
        <f t="shared" si="0"/>
        <v>4.2338372387847684E-2</v>
      </c>
      <c r="I8" s="323">
        <f t="shared" si="1"/>
        <v>6.4196029583458644E-2</v>
      </c>
      <c r="J8" s="399">
        <f t="shared" si="2"/>
        <v>6.0930934071856444E-2</v>
      </c>
      <c r="K8" s="323">
        <f t="shared" si="3"/>
        <v>4.6687075136277831E-2</v>
      </c>
      <c r="L8" s="323">
        <f t="shared" si="4"/>
        <v>6.6541607607911266E-2</v>
      </c>
      <c r="M8" s="399">
        <f t="shared" si="5"/>
        <v>6.355304398013284E-2</v>
      </c>
      <c r="N8" s="394">
        <f t="shared" si="6"/>
        <v>-7.3767152067160544E-2</v>
      </c>
      <c r="O8" s="395">
        <f t="shared" si="6"/>
        <v>-0.137124303970761</v>
      </c>
      <c r="P8" s="386">
        <f t="shared" si="6"/>
        <v>-0.13054796412473427</v>
      </c>
      <c r="R8" s="401">
        <v>859.33</v>
      </c>
      <c r="S8" s="369">
        <v>6349.6030000000001</v>
      </c>
      <c r="T8" s="374">
        <v>7208.933</v>
      </c>
      <c r="U8" s="19">
        <v>854.83100000000002</v>
      </c>
      <c r="V8" s="119">
        <v>5714.9500000000016</v>
      </c>
      <c r="W8" s="375">
        <v>6569.7810000000018</v>
      </c>
      <c r="X8" s="345">
        <f t="shared" ref="X8:X32" si="10">R8/$R$33</f>
        <v>5.2613842571996638E-2</v>
      </c>
      <c r="Y8" s="323">
        <f t="shared" ref="Y8:Y32" si="11">S8/$S$33</f>
        <v>8.1185819236590795E-2</v>
      </c>
      <c r="Z8" s="399">
        <f t="shared" ref="Z8:Z32" si="12">T8/$T$33</f>
        <v>7.6249894836783821E-2</v>
      </c>
      <c r="AA8" s="323">
        <f t="shared" ref="AA8:AA32" si="13">U8/$U$33</f>
        <v>5.4000527730520588E-2</v>
      </c>
      <c r="AB8" s="323">
        <f t="shared" ref="AB8:AB32" si="14">V8/$V$33</f>
        <v>7.8441520394712985E-2</v>
      </c>
      <c r="AC8" s="399">
        <f t="shared" ref="AC8:AC32" si="15">W8/$W$33</f>
        <v>7.407892555141167E-2</v>
      </c>
      <c r="AE8" s="394">
        <f t="shared" si="7"/>
        <v>-5.2354741484645284E-3</v>
      </c>
      <c r="AF8" s="395">
        <f t="shared" si="7"/>
        <v>-9.9951603273464251E-2</v>
      </c>
      <c r="AG8" s="386">
        <f t="shared" si="7"/>
        <v>-8.8661109764787416E-2</v>
      </c>
      <c r="AI8" s="27">
        <f t="shared" si="8"/>
        <v>1.8236048095818149</v>
      </c>
      <c r="AJ8" s="28">
        <f t="shared" si="8"/>
        <v>1.5606300915667868</v>
      </c>
      <c r="AK8" s="402">
        <f t="shared" si="8"/>
        <v>1.5879263172432694</v>
      </c>
      <c r="AL8" s="28">
        <f t="shared" si="8"/>
        <v>1.9585327574948732</v>
      </c>
      <c r="AM8" s="28">
        <f t="shared" si="8"/>
        <v>1.6278620643294559</v>
      </c>
      <c r="AN8" s="402">
        <f t="shared" si="8"/>
        <v>1.6644264985531421</v>
      </c>
      <c r="AO8" s="384">
        <f t="shared" si="9"/>
        <v>7.398968636411947E-2</v>
      </c>
      <c r="AP8" s="385">
        <f t="shared" si="9"/>
        <v>4.3080018209293865E-2</v>
      </c>
      <c r="AQ8" s="386">
        <f t="shared" si="9"/>
        <v>4.8176153061485469E-2</v>
      </c>
    </row>
    <row r="9" spans="1:43" ht="20.100000000000001" customHeight="1">
      <c r="A9" s="8" t="s">
        <v>167</v>
      </c>
      <c r="B9" s="19">
        <v>6805.7400000000007</v>
      </c>
      <c r="C9" s="371">
        <v>29266.700000000004</v>
      </c>
      <c r="D9" s="375">
        <v>36072.44</v>
      </c>
      <c r="E9" s="19">
        <v>6169.0400000000009</v>
      </c>
      <c r="F9" s="369">
        <v>28331.24</v>
      </c>
      <c r="G9" s="377">
        <v>34500.28</v>
      </c>
      <c r="H9" s="345">
        <f t="shared" si="0"/>
        <v>6.1147719882788852E-2</v>
      </c>
      <c r="I9" s="323">
        <f t="shared" si="1"/>
        <v>4.6178022226487633E-2</v>
      </c>
      <c r="J9" s="399">
        <f t="shared" si="2"/>
        <v>4.8414194758164393E-2</v>
      </c>
      <c r="K9" s="323">
        <f t="shared" si="3"/>
        <v>6.5987979333670149E-2</v>
      </c>
      <c r="L9" s="323">
        <f t="shared" si="4"/>
        <v>5.369873308000063E-2</v>
      </c>
      <c r="M9" s="399">
        <f t="shared" si="5"/>
        <v>5.5548547192672444E-2</v>
      </c>
      <c r="N9" s="394">
        <f t="shared" si="6"/>
        <v>-9.3553382879745586E-2</v>
      </c>
      <c r="O9" s="395">
        <f t="shared" si="6"/>
        <v>-3.1963289335661442E-2</v>
      </c>
      <c r="P9" s="386">
        <f t="shared" si="6"/>
        <v>-4.3583411601765876E-2</v>
      </c>
      <c r="R9" s="401">
        <v>1242.393</v>
      </c>
      <c r="S9" s="369">
        <v>5466.195999999999</v>
      </c>
      <c r="T9" s="374">
        <v>6708.588999999999</v>
      </c>
      <c r="U9" s="19">
        <v>1205.9880000000001</v>
      </c>
      <c r="V9" s="119">
        <v>5239.2690000000011</v>
      </c>
      <c r="W9" s="375">
        <v>6445.2570000000014</v>
      </c>
      <c r="X9" s="345">
        <f t="shared" si="10"/>
        <v>7.606748247419573E-2</v>
      </c>
      <c r="Y9" s="323">
        <f t="shared" si="11"/>
        <v>6.9890605817052739E-2</v>
      </c>
      <c r="Z9" s="399">
        <f t="shared" si="12"/>
        <v>7.0957686214201843E-2</v>
      </c>
      <c r="AA9" s="323">
        <f t="shared" si="13"/>
        <v>7.6183466014539791E-2</v>
      </c>
      <c r="AB9" s="323">
        <f t="shared" si="14"/>
        <v>7.1912479744684996E-2</v>
      </c>
      <c r="AC9" s="399">
        <f t="shared" si="15"/>
        <v>7.2674829414057313E-2</v>
      </c>
      <c r="AE9" s="394">
        <f t="shared" si="7"/>
        <v>-2.9302322212053651E-2</v>
      </c>
      <c r="AF9" s="395">
        <f t="shared" si="7"/>
        <v>-4.1514610892108131E-2</v>
      </c>
      <c r="AG9" s="386">
        <f t="shared" si="7"/>
        <v>-3.9252963626180949E-2</v>
      </c>
      <c r="AI9" s="27">
        <f t="shared" si="8"/>
        <v>1.8255075862433767</v>
      </c>
      <c r="AJ9" s="28">
        <f t="shared" si="8"/>
        <v>1.8677186016872414</v>
      </c>
      <c r="AK9" s="402">
        <f t="shared" si="8"/>
        <v>1.8597547046997649</v>
      </c>
      <c r="AL9" s="28">
        <f t="shared" si="8"/>
        <v>1.9549038424130818</v>
      </c>
      <c r="AM9" s="28">
        <f t="shared" si="8"/>
        <v>1.8492903946315096</v>
      </c>
      <c r="AN9" s="402">
        <f t="shared" si="8"/>
        <v>1.8681752727803951</v>
      </c>
      <c r="AO9" s="384">
        <f t="shared" si="9"/>
        <v>7.0882343708022238E-2</v>
      </c>
      <c r="AP9" s="385">
        <f t="shared" si="9"/>
        <v>-9.8666935367481418E-3</v>
      </c>
      <c r="AQ9" s="386">
        <f t="shared" si="9"/>
        <v>4.5277842606611853E-3</v>
      </c>
    </row>
    <row r="10" spans="1:43" ht="20.100000000000001" customHeight="1">
      <c r="A10" s="8" t="s">
        <v>178</v>
      </c>
      <c r="B10" s="19">
        <v>17013.13</v>
      </c>
      <c r="C10" s="371">
        <v>107678.48</v>
      </c>
      <c r="D10" s="375">
        <v>124691.61</v>
      </c>
      <c r="E10" s="19">
        <v>6699.9800000000023</v>
      </c>
      <c r="F10" s="369">
        <v>22534.349999999995</v>
      </c>
      <c r="G10" s="377">
        <v>29234.329999999998</v>
      </c>
      <c r="H10" s="345">
        <f t="shared" si="0"/>
        <v>0.15285833833932408</v>
      </c>
      <c r="I10" s="323">
        <f t="shared" si="1"/>
        <v>0.16989886945758845</v>
      </c>
      <c r="J10" s="399">
        <f t="shared" si="2"/>
        <v>0.16735335594844925</v>
      </c>
      <c r="K10" s="323">
        <f t="shared" si="3"/>
        <v>7.1667251594413936E-2</v>
      </c>
      <c r="L10" s="323">
        <f t="shared" si="4"/>
        <v>4.2711368996955726E-2</v>
      </c>
      <c r="M10" s="399">
        <f t="shared" si="5"/>
        <v>4.7069895074798231E-2</v>
      </c>
      <c r="N10" s="394">
        <f t="shared" si="6"/>
        <v>-0.60618769150650098</v>
      </c>
      <c r="O10" s="395">
        <f t="shared" si="6"/>
        <v>-0.79072559345191362</v>
      </c>
      <c r="P10" s="386">
        <f t="shared" si="6"/>
        <v>-0.76554693615713199</v>
      </c>
      <c r="R10" s="401">
        <v>1147.3059999999996</v>
      </c>
      <c r="S10" s="369">
        <v>6955.5690000000022</v>
      </c>
      <c r="T10" s="374">
        <v>8102.8750000000018</v>
      </c>
      <c r="U10" s="19">
        <v>1254.9339999999995</v>
      </c>
      <c r="V10" s="119">
        <v>4197.9809999999998</v>
      </c>
      <c r="W10" s="375">
        <v>5452.9149999999991</v>
      </c>
      <c r="X10" s="345">
        <f t="shared" si="10"/>
        <v>7.0245630044228818E-2</v>
      </c>
      <c r="Y10" s="323">
        <f t="shared" si="11"/>
        <v>8.8933680975272739E-2</v>
      </c>
      <c r="Z10" s="399">
        <f t="shared" si="12"/>
        <v>8.570524467707008E-2</v>
      </c>
      <c r="AA10" s="323">
        <f t="shared" si="13"/>
        <v>7.9275433702068701E-2</v>
      </c>
      <c r="AB10" s="323">
        <f t="shared" si="14"/>
        <v>5.7620103802853484E-2</v>
      </c>
      <c r="AC10" s="399">
        <f t="shared" si="15"/>
        <v>6.1485471787138077E-2</v>
      </c>
      <c r="AE10" s="394">
        <f t="shared" si="7"/>
        <v>9.3809323754952878E-2</v>
      </c>
      <c r="AF10" s="395">
        <f t="shared" si="7"/>
        <v>-0.39645757234239237</v>
      </c>
      <c r="AG10" s="386">
        <f t="shared" si="7"/>
        <v>-0.32703947672893907</v>
      </c>
      <c r="AI10" s="27">
        <f t="shared" si="8"/>
        <v>0.67436503453509111</v>
      </c>
      <c r="AJ10" s="28">
        <f t="shared" si="8"/>
        <v>0.64595720519086108</v>
      </c>
      <c r="AK10" s="402">
        <f t="shared" si="8"/>
        <v>0.64983321652515369</v>
      </c>
      <c r="AL10" s="28">
        <f t="shared" si="8"/>
        <v>1.8730414120639152</v>
      </c>
      <c r="AM10" s="28">
        <f t="shared" si="8"/>
        <v>1.8629252674250645</v>
      </c>
      <c r="AN10" s="402">
        <f t="shared" si="8"/>
        <v>1.8652437049181558</v>
      </c>
      <c r="AO10" s="384">
        <f t="shared" si="9"/>
        <v>1.7774889209005245</v>
      </c>
      <c r="AP10" s="385">
        <f t="shared" si="9"/>
        <v>1.8839762951086299</v>
      </c>
      <c r="AQ10" s="386">
        <f t="shared" si="9"/>
        <v>1.8703422008683301</v>
      </c>
    </row>
    <row r="11" spans="1:43" ht="20.100000000000001" customHeight="1">
      <c r="A11" s="8" t="s">
        <v>170</v>
      </c>
      <c r="B11" s="19">
        <v>11127.600000000002</v>
      </c>
      <c r="C11" s="371">
        <v>1258.8</v>
      </c>
      <c r="D11" s="375">
        <v>12386.400000000001</v>
      </c>
      <c r="E11" s="19">
        <v>10986.380000000001</v>
      </c>
      <c r="F11" s="369">
        <v>7912.5899999999992</v>
      </c>
      <c r="G11" s="377">
        <v>18898.97</v>
      </c>
      <c r="H11" s="345">
        <f t="shared" si="0"/>
        <v>9.9978454623262325E-2</v>
      </c>
      <c r="I11" s="323">
        <f t="shared" si="1"/>
        <v>1.986178639159954E-3</v>
      </c>
      <c r="J11" s="399">
        <f t="shared" si="2"/>
        <v>1.6624258906592609E-2</v>
      </c>
      <c r="K11" s="323">
        <f t="shared" si="3"/>
        <v>0.11751731491315455</v>
      </c>
      <c r="L11" s="323">
        <f t="shared" si="4"/>
        <v>1.4997439518407318E-2</v>
      </c>
      <c r="M11" s="399">
        <f t="shared" si="5"/>
        <v>3.0429037878472315E-2</v>
      </c>
      <c r="N11" s="394">
        <f t="shared" si="6"/>
        <v>-1.2690966605557455E-2</v>
      </c>
      <c r="O11" s="395">
        <f t="shared" si="6"/>
        <v>5.2858198284080071</v>
      </c>
      <c r="P11" s="386">
        <f t="shared" si="6"/>
        <v>0.52578392430407539</v>
      </c>
      <c r="R11" s="401">
        <v>2367.047</v>
      </c>
      <c r="S11" s="369">
        <v>355.608</v>
      </c>
      <c r="T11" s="374">
        <v>2722.6550000000002</v>
      </c>
      <c r="U11" s="19">
        <v>2386.6610000000005</v>
      </c>
      <c r="V11" s="119">
        <v>2122.2030000000004</v>
      </c>
      <c r="W11" s="375">
        <v>4508.8640000000014</v>
      </c>
      <c r="X11" s="345">
        <f t="shared" si="10"/>
        <v>0.14492620788115965</v>
      </c>
      <c r="Y11" s="323">
        <f t="shared" si="11"/>
        <v>4.5467924226263558E-3</v>
      </c>
      <c r="Z11" s="399">
        <f t="shared" si="12"/>
        <v>2.8797903576970915E-2</v>
      </c>
      <c r="AA11" s="323">
        <f t="shared" si="13"/>
        <v>0.15076775820466504</v>
      </c>
      <c r="AB11" s="323">
        <f t="shared" si="14"/>
        <v>2.91286590269768E-2</v>
      </c>
      <c r="AC11" s="399">
        <f t="shared" si="15"/>
        <v>5.0840629326524008E-2</v>
      </c>
      <c r="AE11" s="394">
        <f t="shared" si="7"/>
        <v>8.286273994559671E-3</v>
      </c>
      <c r="AF11" s="395">
        <f t="shared" si="7"/>
        <v>4.96781568468651</v>
      </c>
      <c r="AG11" s="386">
        <f t="shared" si="7"/>
        <v>0.65605410894880223</v>
      </c>
      <c r="AI11" s="27">
        <f t="shared" si="8"/>
        <v>2.1271855566339548</v>
      </c>
      <c r="AJ11" s="28">
        <f t="shared" si="8"/>
        <v>2.824976167778837</v>
      </c>
      <c r="AK11" s="402">
        <f t="shared" si="8"/>
        <v>2.1981003358522249</v>
      </c>
      <c r="AL11" s="28">
        <f t="shared" si="8"/>
        <v>2.1723816216078458</v>
      </c>
      <c r="AM11" s="28">
        <f t="shared" si="8"/>
        <v>2.6820585926984726</v>
      </c>
      <c r="AN11" s="402">
        <f t="shared" si="8"/>
        <v>2.3857723463236362</v>
      </c>
      <c r="AO11" s="384">
        <f t="shared" si="9"/>
        <v>2.1246884096660059E-2</v>
      </c>
      <c r="AP11" s="385">
        <f t="shared" si="9"/>
        <v>-5.0590718856483183E-2</v>
      </c>
      <c r="AQ11" s="386">
        <f t="shared" si="9"/>
        <v>8.5379182838188822E-2</v>
      </c>
    </row>
    <row r="12" spans="1:43" ht="20.100000000000001" customHeight="1">
      <c r="A12" s="8" t="s">
        <v>204</v>
      </c>
      <c r="B12" s="19">
        <v>5406.0000000000009</v>
      </c>
      <c r="C12" s="371">
        <v>45687.939999999995</v>
      </c>
      <c r="D12" s="375">
        <v>51093.939999999995</v>
      </c>
      <c r="E12" s="19">
        <v>3305.4100000000003</v>
      </c>
      <c r="F12" s="369">
        <v>40252.040000000008</v>
      </c>
      <c r="G12" s="377">
        <v>43557.450000000012</v>
      </c>
      <c r="H12" s="345">
        <f t="shared" si="0"/>
        <v>4.8571437299449668E-2</v>
      </c>
      <c r="I12" s="323">
        <f t="shared" si="1"/>
        <v>7.2088028674310148E-2</v>
      </c>
      <c r="J12" s="399">
        <f t="shared" si="2"/>
        <v>6.8575121675217024E-2</v>
      </c>
      <c r="K12" s="323">
        <f t="shared" si="3"/>
        <v>3.5356769735535289E-2</v>
      </c>
      <c r="L12" s="323">
        <f t="shared" si="4"/>
        <v>7.6293291500319396E-2</v>
      </c>
      <c r="M12" s="399">
        <f t="shared" si="5"/>
        <v>7.0131403771722181E-2</v>
      </c>
      <c r="N12" s="394">
        <f t="shared" si="6"/>
        <v>-0.3885664076951536</v>
      </c>
      <c r="O12" s="395">
        <f t="shared" si="6"/>
        <v>-0.1189788815166538</v>
      </c>
      <c r="P12" s="386">
        <f t="shared" si="6"/>
        <v>-0.14750261968444758</v>
      </c>
      <c r="R12" s="401">
        <v>355.19800000000004</v>
      </c>
      <c r="S12" s="369">
        <v>3296.7599999999998</v>
      </c>
      <c r="T12" s="374">
        <v>3651.9579999999996</v>
      </c>
      <c r="U12" s="19">
        <v>283.75799999999992</v>
      </c>
      <c r="V12" s="119">
        <v>3279.4319999999993</v>
      </c>
      <c r="W12" s="375">
        <v>3563.1899999999991</v>
      </c>
      <c r="X12" s="345">
        <f t="shared" si="10"/>
        <v>2.1747561069540296E-2</v>
      </c>
      <c r="Y12" s="323">
        <f t="shared" si="11"/>
        <v>4.2152267067157273E-2</v>
      </c>
      <c r="Z12" s="399">
        <f t="shared" si="12"/>
        <v>3.8627271670904885E-2</v>
      </c>
      <c r="AA12" s="323">
        <f t="shared" si="13"/>
        <v>1.7925276163074405E-2</v>
      </c>
      <c r="AB12" s="323">
        <f t="shared" si="14"/>
        <v>4.5012402927597665E-2</v>
      </c>
      <c r="AC12" s="399">
        <f t="shared" si="15"/>
        <v>4.0177486393463406E-2</v>
      </c>
      <c r="AE12" s="394">
        <f t="shared" si="7"/>
        <v>-0.20112725859942934</v>
      </c>
      <c r="AF12" s="395">
        <f t="shared" si="7"/>
        <v>-5.2560695956030863E-3</v>
      </c>
      <c r="AG12" s="386">
        <f t="shared" si="7"/>
        <v>-2.4306960813897775E-2</v>
      </c>
      <c r="AI12" s="27">
        <f t="shared" si="8"/>
        <v>0.6570440251572327</v>
      </c>
      <c r="AJ12" s="28">
        <f t="shared" si="8"/>
        <v>0.72158210678791823</v>
      </c>
      <c r="AK12" s="402">
        <f t="shared" si="8"/>
        <v>0.71475364788857543</v>
      </c>
      <c r="AL12" s="28">
        <f t="shared" si="8"/>
        <v>0.85846536435722021</v>
      </c>
      <c r="AM12" s="28">
        <f t="shared" si="8"/>
        <v>0.81472442142062829</v>
      </c>
      <c r="AN12" s="402">
        <f t="shared" si="8"/>
        <v>0.81804375600499979</v>
      </c>
      <c r="AO12" s="384">
        <f t="shared" si="9"/>
        <v>0.30655683864073907</v>
      </c>
      <c r="AP12" s="385">
        <f t="shared" si="9"/>
        <v>0.12908068777831505</v>
      </c>
      <c r="AQ12" s="386">
        <f t="shared" si="9"/>
        <v>0.14451148087393392</v>
      </c>
    </row>
    <row r="13" spans="1:43" ht="20.100000000000001" customHeight="1">
      <c r="A13" s="8" t="s">
        <v>175</v>
      </c>
      <c r="B13" s="19">
        <v>2135.48</v>
      </c>
      <c r="C13" s="371">
        <v>14261.9</v>
      </c>
      <c r="D13" s="375">
        <v>16397.38</v>
      </c>
      <c r="E13" s="19">
        <v>1886.1700000000003</v>
      </c>
      <c r="F13" s="369">
        <v>14077.75</v>
      </c>
      <c r="G13" s="377">
        <v>15963.92</v>
      </c>
      <c r="H13" s="345">
        <f t="shared" si="0"/>
        <v>1.9186706053316457E-2</v>
      </c>
      <c r="I13" s="323">
        <f t="shared" si="1"/>
        <v>2.2502924319856489E-2</v>
      </c>
      <c r="J13" s="399">
        <f t="shared" si="2"/>
        <v>2.2007547835511808E-2</v>
      </c>
      <c r="K13" s="323">
        <f t="shared" si="3"/>
        <v>2.0175675142289337E-2</v>
      </c>
      <c r="L13" s="323">
        <f t="shared" si="4"/>
        <v>2.6682818670025699E-2</v>
      </c>
      <c r="M13" s="399">
        <f t="shared" si="5"/>
        <v>2.5703343958369252E-2</v>
      </c>
      <c r="N13" s="394">
        <f t="shared" si="6"/>
        <v>-0.11674658624758823</v>
      </c>
      <c r="O13" s="395">
        <f t="shared" si="6"/>
        <v>-1.2912024344582393E-2</v>
      </c>
      <c r="P13" s="386">
        <f t="shared" si="6"/>
        <v>-2.6434710911133419E-2</v>
      </c>
      <c r="R13" s="401">
        <v>290.15699999999993</v>
      </c>
      <c r="S13" s="369">
        <v>2855.1199999999994</v>
      </c>
      <c r="T13" s="374">
        <v>3145.2769999999991</v>
      </c>
      <c r="U13" s="19">
        <v>306.96600000000001</v>
      </c>
      <c r="V13" s="119">
        <v>3092.3220000000001</v>
      </c>
      <c r="W13" s="375">
        <v>3399.288</v>
      </c>
      <c r="X13" s="345">
        <f t="shared" si="10"/>
        <v>1.776532265737589E-2</v>
      </c>
      <c r="Y13" s="323">
        <f t="shared" si="11"/>
        <v>3.6505472266340912E-2</v>
      </c>
      <c r="Z13" s="399">
        <f t="shared" si="12"/>
        <v>3.326803571104834E-2</v>
      </c>
      <c r="AA13" s="323">
        <f t="shared" si="13"/>
        <v>1.9391348693866953E-2</v>
      </c>
      <c r="AB13" s="323">
        <f t="shared" si="14"/>
        <v>4.2444192727848815E-2</v>
      </c>
      <c r="AC13" s="399">
        <f t="shared" si="15"/>
        <v>3.8329375466215232E-2</v>
      </c>
      <c r="AE13" s="394">
        <f t="shared" si="7"/>
        <v>5.7930706479595827E-2</v>
      </c>
      <c r="AF13" s="395">
        <f t="shared" si="7"/>
        <v>8.3079520300372925E-2</v>
      </c>
      <c r="AG13" s="386">
        <f t="shared" si="7"/>
        <v>8.075950067354988E-2</v>
      </c>
      <c r="AI13" s="27">
        <f t="shared" si="8"/>
        <v>1.358743701650214</v>
      </c>
      <c r="AJ13" s="28">
        <f t="shared" si="8"/>
        <v>2.0019212026448088</v>
      </c>
      <c r="AK13" s="402">
        <f t="shared" si="8"/>
        <v>1.9181582667474919</v>
      </c>
      <c r="AL13" s="28">
        <f t="shared" si="8"/>
        <v>1.6274566979646581</v>
      </c>
      <c r="AM13" s="28">
        <f t="shared" si="8"/>
        <v>2.1966024400205999</v>
      </c>
      <c r="AN13" s="402">
        <f t="shared" si="8"/>
        <v>2.1293566993570501</v>
      </c>
      <c r="AO13" s="384">
        <f t="shared" si="9"/>
        <v>0.1977657714167052</v>
      </c>
      <c r="AP13" s="385">
        <f t="shared" si="9"/>
        <v>9.7247202896193347E-2</v>
      </c>
      <c r="AQ13" s="386">
        <f t="shared" si="9"/>
        <v>0.1101048001464837</v>
      </c>
    </row>
    <row r="14" spans="1:43" ht="20.100000000000001" customHeight="1">
      <c r="A14" s="8" t="s">
        <v>203</v>
      </c>
      <c r="B14" s="19">
        <v>1318.2300000000002</v>
      </c>
      <c r="C14" s="371">
        <v>9159.2199999999993</v>
      </c>
      <c r="D14" s="375">
        <v>10477.449999999999</v>
      </c>
      <c r="E14" s="19">
        <v>1490.7199999999998</v>
      </c>
      <c r="F14" s="369">
        <v>9213.86</v>
      </c>
      <c r="G14" s="377">
        <v>10704.58</v>
      </c>
      <c r="H14" s="345">
        <f t="shared" si="0"/>
        <v>1.1843937438263695E-2</v>
      </c>
      <c r="I14" s="323">
        <f t="shared" si="1"/>
        <v>1.4451737460570888E-2</v>
      </c>
      <c r="J14" s="399">
        <f t="shared" si="2"/>
        <v>1.406218445075879E-2</v>
      </c>
      <c r="K14" s="323">
        <f t="shared" si="3"/>
        <v>1.5945690180690794E-2</v>
      </c>
      <c r="L14" s="323">
        <f t="shared" si="4"/>
        <v>1.7463852933245937E-2</v>
      </c>
      <c r="M14" s="399">
        <f t="shared" si="5"/>
        <v>1.7235334533741105E-2</v>
      </c>
      <c r="N14" s="394">
        <f t="shared" si="6"/>
        <v>0.13084969997648327</v>
      </c>
      <c r="O14" s="395">
        <f t="shared" si="6"/>
        <v>5.9655734876988701E-3</v>
      </c>
      <c r="P14" s="386">
        <f t="shared" si="6"/>
        <v>2.1677984624121426E-2</v>
      </c>
      <c r="R14" s="401">
        <v>383.57299999999998</v>
      </c>
      <c r="S14" s="369">
        <v>2750.64</v>
      </c>
      <c r="T14" s="374">
        <v>3134.2129999999997</v>
      </c>
      <c r="U14" s="19">
        <v>434.19399999999996</v>
      </c>
      <c r="V14" s="119">
        <v>2832.2779999999989</v>
      </c>
      <c r="W14" s="375">
        <v>3266.4719999999988</v>
      </c>
      <c r="X14" s="345">
        <f t="shared" si="10"/>
        <v>2.3484865461311094E-2</v>
      </c>
      <c r="Y14" s="323">
        <f t="shared" si="11"/>
        <v>3.5169594354944093E-2</v>
      </c>
      <c r="Z14" s="399">
        <f t="shared" si="12"/>
        <v>3.3151010232177314E-2</v>
      </c>
      <c r="AA14" s="323">
        <f t="shared" si="13"/>
        <v>2.7428468477892886E-2</v>
      </c>
      <c r="AB14" s="323">
        <f t="shared" si="14"/>
        <v>3.8874914478778777E-2</v>
      </c>
      <c r="AC14" s="399">
        <f t="shared" si="15"/>
        <v>3.683178116649103E-2</v>
      </c>
      <c r="AE14" s="394">
        <f t="shared" si="7"/>
        <v>0.13197227124954047</v>
      </c>
      <c r="AF14" s="395">
        <f t="shared" si="7"/>
        <v>2.9679638193292838E-2</v>
      </c>
      <c r="AG14" s="386">
        <f t="shared" si="7"/>
        <v>4.219847215233908E-2</v>
      </c>
      <c r="AI14" s="27">
        <f t="shared" si="8"/>
        <v>2.909757781267305</v>
      </c>
      <c r="AJ14" s="28">
        <f t="shared" si="8"/>
        <v>3.0031378217795841</v>
      </c>
      <c r="AK14" s="402">
        <f t="shared" si="8"/>
        <v>2.9913891261709673</v>
      </c>
      <c r="AL14" s="28">
        <f t="shared" si="8"/>
        <v>2.9126462380594615</v>
      </c>
      <c r="AM14" s="28">
        <f t="shared" si="8"/>
        <v>3.0739320979480897</v>
      </c>
      <c r="AN14" s="402">
        <f t="shared" si="8"/>
        <v>3.0514714262493241</v>
      </c>
      <c r="AO14" s="384">
        <f t="shared" si="9"/>
        <v>9.9267946313336044E-4</v>
      </c>
      <c r="AP14" s="385">
        <f t="shared" si="9"/>
        <v>2.3573435642908567E-2</v>
      </c>
      <c r="AQ14" s="386">
        <f t="shared" si="9"/>
        <v>2.0085083399117399E-2</v>
      </c>
    </row>
    <row r="15" spans="1:43" ht="20.100000000000001" customHeight="1">
      <c r="A15" s="8" t="s">
        <v>172</v>
      </c>
      <c r="B15" s="19">
        <v>14997.640000000001</v>
      </c>
      <c r="C15" s="371">
        <v>27497.519999999997</v>
      </c>
      <c r="D15" s="375">
        <v>42495.159999999996</v>
      </c>
      <c r="E15" s="19">
        <v>13540.429999999998</v>
      </c>
      <c r="F15" s="369">
        <v>18798.950000000004</v>
      </c>
      <c r="G15" s="377">
        <v>32339.380000000005</v>
      </c>
      <c r="H15" s="345">
        <f t="shared" si="0"/>
        <v>0.13474970974837555</v>
      </c>
      <c r="I15" s="323">
        <f t="shared" si="1"/>
        <v>4.3386548183884342E-2</v>
      </c>
      <c r="J15" s="399">
        <f t="shared" si="2"/>
        <v>5.7034371739736953E-2</v>
      </c>
      <c r="K15" s="323">
        <f t="shared" si="3"/>
        <v>0.14483705973846936</v>
      </c>
      <c r="L15" s="323">
        <f t="shared" si="4"/>
        <v>3.5631331287803783E-2</v>
      </c>
      <c r="M15" s="399">
        <f t="shared" si="5"/>
        <v>5.206930425236455E-2</v>
      </c>
      <c r="N15" s="394">
        <f t="shared" si="6"/>
        <v>-9.7162620252253196E-2</v>
      </c>
      <c r="O15" s="395">
        <f t="shared" si="6"/>
        <v>-0.31634016449483421</v>
      </c>
      <c r="P15" s="386">
        <f t="shared" si="6"/>
        <v>-0.23898674578469625</v>
      </c>
      <c r="R15" s="401">
        <v>1377.2169999999999</v>
      </c>
      <c r="S15" s="369">
        <v>2381.2379999999998</v>
      </c>
      <c r="T15" s="374">
        <v>3758.4549999999999</v>
      </c>
      <c r="U15" s="19">
        <v>1170.7130000000004</v>
      </c>
      <c r="V15" s="119">
        <v>1770.703</v>
      </c>
      <c r="W15" s="375">
        <v>2941.4160000000002</v>
      </c>
      <c r="X15" s="345">
        <f t="shared" si="10"/>
        <v>8.4322295771679656E-2</v>
      </c>
      <c r="Y15" s="323">
        <f t="shared" si="11"/>
        <v>3.0446432293058472E-2</v>
      </c>
      <c r="Z15" s="399">
        <f t="shared" si="12"/>
        <v>3.9753705367879595E-2</v>
      </c>
      <c r="AA15" s="323">
        <f t="shared" si="13"/>
        <v>7.3955109046093287E-2</v>
      </c>
      <c r="AB15" s="323">
        <f t="shared" si="14"/>
        <v>2.4304085860327635E-2</v>
      </c>
      <c r="AC15" s="399">
        <f t="shared" si="15"/>
        <v>3.3166544954806108E-2</v>
      </c>
      <c r="AE15" s="394">
        <f t="shared" si="7"/>
        <v>-0.14994296468893389</v>
      </c>
      <c r="AF15" s="395">
        <f t="shared" si="7"/>
        <v>-0.25639394298259977</v>
      </c>
      <c r="AG15" s="386">
        <f t="shared" si="7"/>
        <v>-0.21738693159822314</v>
      </c>
      <c r="AI15" s="27">
        <f t="shared" si="8"/>
        <v>0.91828914415868068</v>
      </c>
      <c r="AJ15" s="28">
        <f t="shared" si="8"/>
        <v>0.86598282317823572</v>
      </c>
      <c r="AK15" s="402">
        <f t="shared" si="8"/>
        <v>0.88444307539964562</v>
      </c>
      <c r="AL15" s="28">
        <f t="shared" si="8"/>
        <v>0.86460548150981942</v>
      </c>
      <c r="AM15" s="28">
        <f t="shared" si="8"/>
        <v>0.94191590487766585</v>
      </c>
      <c r="AN15" s="402">
        <f t="shared" si="8"/>
        <v>0.90954619414472371</v>
      </c>
      <c r="AO15" s="384">
        <f t="shared" si="9"/>
        <v>-5.8460521928575371E-2</v>
      </c>
      <c r="AP15" s="385">
        <f t="shared" si="9"/>
        <v>8.7684281566635269E-2</v>
      </c>
      <c r="AQ15" s="386">
        <f t="shared" si="9"/>
        <v>2.8382967138653851E-2</v>
      </c>
    </row>
    <row r="16" spans="1:43" ht="20.100000000000001" customHeight="1">
      <c r="A16" s="8" t="s">
        <v>166</v>
      </c>
      <c r="B16" s="19">
        <v>2502.3599999999997</v>
      </c>
      <c r="C16" s="371">
        <v>13912.180000000002</v>
      </c>
      <c r="D16" s="375">
        <v>16414.54</v>
      </c>
      <c r="E16" s="19">
        <v>2831</v>
      </c>
      <c r="F16" s="369">
        <v>10649.390000000001</v>
      </c>
      <c r="G16" s="377">
        <v>13480.390000000001</v>
      </c>
      <c r="H16" s="345">
        <f t="shared" si="0"/>
        <v>2.2483022908000524E-2</v>
      </c>
      <c r="I16" s="323">
        <f t="shared" si="1"/>
        <v>2.1951123880003445E-2</v>
      </c>
      <c r="J16" s="399">
        <f t="shared" si="2"/>
        <v>2.2030578924677115E-2</v>
      </c>
      <c r="K16" s="323">
        <f t="shared" si="3"/>
        <v>3.0282178344380996E-2</v>
      </c>
      <c r="L16" s="323">
        <f t="shared" si="4"/>
        <v>2.0184741334118378E-2</v>
      </c>
      <c r="M16" s="399">
        <f t="shared" si="5"/>
        <v>2.1704637762088592E-2</v>
      </c>
      <c r="N16" s="394">
        <f t="shared" si="6"/>
        <v>0.1313320225706934</v>
      </c>
      <c r="O16" s="395">
        <f t="shared" si="6"/>
        <v>-0.23452758661834452</v>
      </c>
      <c r="P16" s="386">
        <f t="shared" si="6"/>
        <v>-0.17875310547843554</v>
      </c>
      <c r="R16" s="401">
        <v>787.64499999999998</v>
      </c>
      <c r="S16" s="369">
        <v>3768.08</v>
      </c>
      <c r="T16" s="374">
        <v>4555.7250000000004</v>
      </c>
      <c r="U16" s="19">
        <v>696.0100000000001</v>
      </c>
      <c r="V16" s="119">
        <v>2140.7349999999997</v>
      </c>
      <c r="W16" s="375">
        <v>2836.7449999999999</v>
      </c>
      <c r="X16" s="345">
        <f t="shared" si="10"/>
        <v>4.8224814719165267E-2</v>
      </c>
      <c r="Y16" s="323">
        <f t="shared" si="11"/>
        <v>4.817854939104272E-2</v>
      </c>
      <c r="Z16" s="399">
        <f t="shared" si="12"/>
        <v>4.8186541913388156E-2</v>
      </c>
      <c r="AA16" s="323">
        <f t="shared" si="13"/>
        <v>4.3967646594145086E-2</v>
      </c>
      <c r="AB16" s="323">
        <f t="shared" si="14"/>
        <v>2.9383023151939358E-2</v>
      </c>
      <c r="AC16" s="399">
        <f t="shared" si="15"/>
        <v>3.1986305428345213E-2</v>
      </c>
      <c r="AE16" s="394">
        <f t="shared" si="7"/>
        <v>-0.11634048333957542</v>
      </c>
      <c r="AF16" s="395">
        <f t="shared" si="7"/>
        <v>-0.43187644635994998</v>
      </c>
      <c r="AG16" s="386">
        <f t="shared" si="7"/>
        <v>-0.37732303859429628</v>
      </c>
      <c r="AI16" s="27">
        <f t="shared" si="8"/>
        <v>3.1476086574273889</v>
      </c>
      <c r="AJ16" s="28">
        <f t="shared" si="8"/>
        <v>2.7084755947665995</v>
      </c>
      <c r="AK16" s="402">
        <f t="shared" si="8"/>
        <v>2.7754204504055551</v>
      </c>
      <c r="AL16" s="28">
        <f t="shared" si="8"/>
        <v>2.4585305545743559</v>
      </c>
      <c r="AM16" s="28">
        <f t="shared" si="8"/>
        <v>2.0101949501332936</v>
      </c>
      <c r="AN16" s="402">
        <f t="shared" si="8"/>
        <v>2.1043493548777148</v>
      </c>
      <c r="AO16" s="384">
        <f t="shared" si="9"/>
        <v>-0.21892114867171322</v>
      </c>
      <c r="AP16" s="385">
        <f t="shared" si="9"/>
        <v>-0.25781315732825705</v>
      </c>
      <c r="AQ16" s="386">
        <f t="shared" si="9"/>
        <v>-0.241790787204793</v>
      </c>
    </row>
    <row r="17" spans="1:43" ht="20.100000000000001" customHeight="1">
      <c r="A17" s="8" t="s">
        <v>205</v>
      </c>
      <c r="B17" s="19">
        <v>983.58999999999992</v>
      </c>
      <c r="C17" s="371">
        <v>20213.140000000003</v>
      </c>
      <c r="D17" s="375">
        <v>21196.730000000003</v>
      </c>
      <c r="E17" s="19">
        <v>829.88999999999976</v>
      </c>
      <c r="F17" s="369">
        <v>25815.22</v>
      </c>
      <c r="G17" s="377">
        <v>26645.11</v>
      </c>
      <c r="H17" s="345">
        <f t="shared" si="0"/>
        <v>8.8372882007705673E-3</v>
      </c>
      <c r="I17" s="323">
        <f t="shared" si="1"/>
        <v>3.1892998807077882E-2</v>
      </c>
      <c r="J17" s="399">
        <f t="shared" si="2"/>
        <v>2.8448938149352412E-2</v>
      </c>
      <c r="K17" s="323">
        <f t="shared" si="3"/>
        <v>8.8770317860184869E-3</v>
      </c>
      <c r="L17" s="323">
        <f t="shared" si="4"/>
        <v>4.8929895344555829E-2</v>
      </c>
      <c r="M17" s="399">
        <f t="shared" si="5"/>
        <v>4.2901018492862916E-2</v>
      </c>
      <c r="N17" s="394">
        <f t="shared" si="6"/>
        <v>-0.15626429711566828</v>
      </c>
      <c r="O17" s="395">
        <f t="shared" si="6"/>
        <v>0.27715040810086888</v>
      </c>
      <c r="P17" s="386">
        <f t="shared" si="6"/>
        <v>0.25703870361135878</v>
      </c>
      <c r="R17" s="401">
        <v>115.28399999999998</v>
      </c>
      <c r="S17" s="369">
        <v>1882.4839999999999</v>
      </c>
      <c r="T17" s="374">
        <v>1997.7679999999998</v>
      </c>
      <c r="U17" s="19">
        <v>95.281999999999982</v>
      </c>
      <c r="V17" s="119">
        <v>2567.384</v>
      </c>
      <c r="W17" s="375">
        <v>2662.6660000000002</v>
      </c>
      <c r="X17" s="345">
        <f t="shared" si="10"/>
        <v>7.0584457973887314E-3</v>
      </c>
      <c r="Y17" s="323">
        <f t="shared" si="11"/>
        <v>2.40693797296893E-2</v>
      </c>
      <c r="Z17" s="399">
        <f t="shared" si="12"/>
        <v>2.1130672168584719E-2</v>
      </c>
      <c r="AA17" s="323">
        <f t="shared" si="13"/>
        <v>6.0190590692422961E-3</v>
      </c>
      <c r="AB17" s="323">
        <f t="shared" si="14"/>
        <v>3.523906672797833E-2</v>
      </c>
      <c r="AC17" s="399">
        <f t="shared" si="15"/>
        <v>3.0023441631049048E-2</v>
      </c>
      <c r="AE17" s="394">
        <f t="shared" si="7"/>
        <v>-0.17350196037611462</v>
      </c>
      <c r="AF17" s="395">
        <f t="shared" si="7"/>
        <v>0.36382779348987832</v>
      </c>
      <c r="AG17" s="386">
        <f t="shared" si="7"/>
        <v>0.33282042759719871</v>
      </c>
      <c r="AI17" s="27">
        <f t="shared" si="8"/>
        <v>1.1720737299077868</v>
      </c>
      <c r="AJ17" s="28">
        <f t="shared" si="8"/>
        <v>0.93131695520834445</v>
      </c>
      <c r="AK17" s="402">
        <f t="shared" si="8"/>
        <v>0.94248877067358949</v>
      </c>
      <c r="AL17" s="28">
        <f t="shared" si="8"/>
        <v>1.148128065165263</v>
      </c>
      <c r="AM17" s="28">
        <f t="shared" si="8"/>
        <v>0.99452338581658417</v>
      </c>
      <c r="AN17" s="402">
        <f t="shared" si="8"/>
        <v>0.99930756525306152</v>
      </c>
      <c r="AO17" s="384">
        <f t="shared" si="9"/>
        <v>-2.0430169307188318E-2</v>
      </c>
      <c r="AP17" s="385">
        <f t="shared" si="9"/>
        <v>6.7867797590026521E-2</v>
      </c>
      <c r="AQ17" s="386">
        <f t="shared" si="9"/>
        <v>6.0285911458514328E-2</v>
      </c>
    </row>
    <row r="18" spans="1:43" ht="20.100000000000001" customHeight="1">
      <c r="A18" s="8" t="s">
        <v>177</v>
      </c>
      <c r="B18" s="19">
        <v>7485.9299999999994</v>
      </c>
      <c r="C18" s="371">
        <v>7419.68</v>
      </c>
      <c r="D18" s="375">
        <v>14905.61</v>
      </c>
      <c r="E18" s="19">
        <v>5956.590000000002</v>
      </c>
      <c r="F18" s="369">
        <v>8512.92</v>
      </c>
      <c r="G18" s="377">
        <v>14469.510000000002</v>
      </c>
      <c r="H18" s="345">
        <f t="shared" si="0"/>
        <v>6.7259041735676872E-2</v>
      </c>
      <c r="I18" s="323">
        <f t="shared" si="1"/>
        <v>1.1707030445982149E-2</v>
      </c>
      <c r="J18" s="399">
        <f t="shared" si="2"/>
        <v>2.0005386536903039E-2</v>
      </c>
      <c r="K18" s="323">
        <f t="shared" si="3"/>
        <v>6.3715478878260845E-2</v>
      </c>
      <c r="L18" s="323">
        <f t="shared" si="4"/>
        <v>1.6135298660115087E-2</v>
      </c>
      <c r="M18" s="399">
        <f t="shared" si="5"/>
        <v>2.3297209735394786E-2</v>
      </c>
      <c r="N18" s="394">
        <f t="shared" si="6"/>
        <v>-0.20429525790382724</v>
      </c>
      <c r="O18" s="395">
        <f t="shared" si="6"/>
        <v>0.14734328165096067</v>
      </c>
      <c r="P18" s="386">
        <f t="shared" si="6"/>
        <v>-2.9257440654894266E-2</v>
      </c>
      <c r="R18" s="401">
        <v>1235.0419999999999</v>
      </c>
      <c r="S18" s="369">
        <v>1321.5340000000001</v>
      </c>
      <c r="T18" s="374">
        <v>2556.576</v>
      </c>
      <c r="U18" s="19">
        <v>1082.9659999999999</v>
      </c>
      <c r="V18" s="119">
        <v>1277.3910000000001</v>
      </c>
      <c r="W18" s="375">
        <v>2360.357</v>
      </c>
      <c r="X18" s="345">
        <f t="shared" si="10"/>
        <v>7.5617405836877413E-2</v>
      </c>
      <c r="Y18" s="323">
        <f t="shared" si="11"/>
        <v>1.6897091115619163E-2</v>
      </c>
      <c r="Z18" s="399">
        <f t="shared" si="12"/>
        <v>2.7041262714224898E-2</v>
      </c>
      <c r="AA18" s="323">
        <f t="shared" si="13"/>
        <v>6.8412043449770712E-2</v>
      </c>
      <c r="AB18" s="323">
        <f t="shared" si="14"/>
        <v>1.7533047914421437E-2</v>
      </c>
      <c r="AC18" s="399">
        <f t="shared" si="15"/>
        <v>2.6614693926289679E-2</v>
      </c>
      <c r="AE18" s="394">
        <f t="shared" si="7"/>
        <v>-0.12313427397610772</v>
      </c>
      <c r="AF18" s="395">
        <f t="shared" si="7"/>
        <v>-3.3402848507870418E-2</v>
      </c>
      <c r="AG18" s="386">
        <f t="shared" si="7"/>
        <v>-7.6750700937503927E-2</v>
      </c>
      <c r="AI18" s="27">
        <f t="shared" si="8"/>
        <v>1.649817724718238</v>
      </c>
      <c r="AJ18" s="28">
        <f t="shared" si="8"/>
        <v>1.7811199404826084</v>
      </c>
      <c r="AK18" s="402">
        <f t="shared" si="8"/>
        <v>1.7151770373704933</v>
      </c>
      <c r="AL18" s="28">
        <f t="shared" si="8"/>
        <v>1.8180972670605153</v>
      </c>
      <c r="AM18" s="28">
        <f t="shared" si="8"/>
        <v>1.5005321323353211</v>
      </c>
      <c r="AN18" s="402">
        <f t="shared" si="8"/>
        <v>1.6312625652147168</v>
      </c>
      <c r="AO18" s="384">
        <f t="shared" si="9"/>
        <v>0.10199886922115399</v>
      </c>
      <c r="AP18" s="385">
        <f t="shared" si="9"/>
        <v>-0.15753448252971655</v>
      </c>
      <c r="AQ18" s="386">
        <f t="shared" si="9"/>
        <v>-4.8924670939172708E-2</v>
      </c>
    </row>
    <row r="19" spans="1:43" ht="20.100000000000001" customHeight="1">
      <c r="A19" s="8" t="s">
        <v>173</v>
      </c>
      <c r="B19" s="19">
        <v>5165.21</v>
      </c>
      <c r="C19" s="371">
        <v>5576.6900000000005</v>
      </c>
      <c r="D19" s="375">
        <v>10741.900000000001</v>
      </c>
      <c r="E19" s="19">
        <v>7077.93</v>
      </c>
      <c r="F19" s="369">
        <v>6879.6999999999989</v>
      </c>
      <c r="G19" s="377">
        <v>13957.63</v>
      </c>
      <c r="H19" s="345">
        <f t="shared" si="0"/>
        <v>4.6408004745373724E-2</v>
      </c>
      <c r="I19" s="323">
        <f t="shared" si="1"/>
        <v>8.7990964054789674E-3</v>
      </c>
      <c r="J19" s="399">
        <f t="shared" si="2"/>
        <v>1.4417112861584248E-2</v>
      </c>
      <c r="K19" s="323">
        <f t="shared" si="3"/>
        <v>7.5710045414710214E-2</v>
      </c>
      <c r="L19" s="323">
        <f t="shared" si="4"/>
        <v>1.3039710721114935E-2</v>
      </c>
      <c r="M19" s="399">
        <f t="shared" si="5"/>
        <v>2.2473036994275428E-2</v>
      </c>
      <c r="N19" s="394">
        <f t="shared" si="6"/>
        <v>0.37030827401015648</v>
      </c>
      <c r="O19" s="395">
        <f t="shared" si="6"/>
        <v>0.23365293749518051</v>
      </c>
      <c r="P19" s="386">
        <f t="shared" si="6"/>
        <v>0.29936324113983537</v>
      </c>
      <c r="R19" s="401">
        <v>810.74000000000012</v>
      </c>
      <c r="S19" s="369">
        <v>931.79499999999996</v>
      </c>
      <c r="T19" s="374">
        <v>1742.5350000000001</v>
      </c>
      <c r="U19" s="19">
        <v>1196.4140000000002</v>
      </c>
      <c r="V19" s="119">
        <v>1117.049</v>
      </c>
      <c r="W19" s="375">
        <v>2313.4630000000002</v>
      </c>
      <c r="X19" s="345">
        <f t="shared" si="10"/>
        <v>4.9638842734247096E-2</v>
      </c>
      <c r="Y19" s="323">
        <f t="shared" si="11"/>
        <v>1.1913900827431118E-2</v>
      </c>
      <c r="Z19" s="399">
        <f t="shared" si="12"/>
        <v>1.8431036950879571E-2</v>
      </c>
      <c r="AA19" s="323">
        <f t="shared" si="13"/>
        <v>7.5578666875889003E-2</v>
      </c>
      <c r="AB19" s="323">
        <f t="shared" si="14"/>
        <v>1.5332246461542746E-2</v>
      </c>
      <c r="AC19" s="399">
        <f t="shared" si="15"/>
        <v>2.6085930922651067E-2</v>
      </c>
      <c r="AE19" s="394">
        <f t="shared" si="7"/>
        <v>0.47570614500333031</v>
      </c>
      <c r="AF19" s="395">
        <f t="shared" si="7"/>
        <v>0.19881411683900432</v>
      </c>
      <c r="AG19" s="386">
        <f t="shared" si="7"/>
        <v>0.32764219943932266</v>
      </c>
      <c r="AI19" s="27">
        <f t="shared" si="8"/>
        <v>1.5696167241990164</v>
      </c>
      <c r="AJ19" s="28">
        <f t="shared" si="8"/>
        <v>1.6708746586236636</v>
      </c>
      <c r="AK19" s="402">
        <f t="shared" si="8"/>
        <v>1.6221850882990905</v>
      </c>
      <c r="AL19" s="28">
        <f t="shared" si="8"/>
        <v>1.6903444933758884</v>
      </c>
      <c r="AM19" s="28">
        <f t="shared" si="8"/>
        <v>1.6236885329302153</v>
      </c>
      <c r="AN19" s="402">
        <f t="shared" si="8"/>
        <v>1.6574898460555267</v>
      </c>
      <c r="AO19" s="384">
        <f>(AL19-AI19)/AI19</f>
        <v>7.6915445226591869E-2</v>
      </c>
      <c r="AP19" s="385">
        <f>(AM19-AJ19)/AJ19</f>
        <v>-2.8240374255431296E-2</v>
      </c>
      <c r="AQ19" s="386">
        <f>(AN19-AK19)/AK19</f>
        <v>2.1763705024224062E-2</v>
      </c>
    </row>
    <row r="20" spans="1:43" ht="20.100000000000001" customHeight="1">
      <c r="A20" s="8" t="s">
        <v>174</v>
      </c>
      <c r="B20" s="19">
        <v>554.49000000000012</v>
      </c>
      <c r="C20" s="371">
        <v>7822.9299999999994</v>
      </c>
      <c r="D20" s="375">
        <v>8377.42</v>
      </c>
      <c r="E20" s="19">
        <v>682.96</v>
      </c>
      <c r="F20" s="369">
        <v>8132.6900000000005</v>
      </c>
      <c r="G20" s="377">
        <v>8815.6500000000015</v>
      </c>
      <c r="H20" s="345">
        <f t="shared" si="0"/>
        <v>4.9819415960362275E-3</v>
      </c>
      <c r="I20" s="323">
        <f t="shared" si="1"/>
        <v>1.2343292390883045E-2</v>
      </c>
      <c r="J20" s="399">
        <f t="shared" si="2"/>
        <v>1.1243654253799897E-2</v>
      </c>
      <c r="K20" s="323">
        <f t="shared" si="3"/>
        <v>7.3053749636448062E-3</v>
      </c>
      <c r="L20" s="323">
        <f t="shared" si="4"/>
        <v>1.5414614733855291E-2</v>
      </c>
      <c r="M20" s="399">
        <f t="shared" si="5"/>
        <v>1.4193987702681918E-2</v>
      </c>
      <c r="N20" s="394">
        <f t="shared" si="6"/>
        <v>0.23169038215296919</v>
      </c>
      <c r="O20" s="395">
        <f t="shared" si="6"/>
        <v>3.9596417199182554E-2</v>
      </c>
      <c r="P20" s="386">
        <f t="shared" si="6"/>
        <v>5.2310854654535811E-2</v>
      </c>
      <c r="R20" s="401">
        <v>115.98100000000001</v>
      </c>
      <c r="S20" s="369">
        <v>1700.5989999999999</v>
      </c>
      <c r="T20" s="374">
        <v>1816.58</v>
      </c>
      <c r="U20" s="19">
        <v>135.47099999999998</v>
      </c>
      <c r="V20" s="119">
        <v>1848.01</v>
      </c>
      <c r="W20" s="375">
        <v>1983.481</v>
      </c>
      <c r="X20" s="345">
        <f t="shared" si="10"/>
        <v>7.1011207281751389E-3</v>
      </c>
      <c r="Y20" s="323">
        <f t="shared" si="11"/>
        <v>2.1743803983954122E-2</v>
      </c>
      <c r="Z20" s="399">
        <f t="shared" si="12"/>
        <v>1.9214221294969001E-2</v>
      </c>
      <c r="AA20" s="323">
        <f t="shared" si="13"/>
        <v>8.5578383238106154E-3</v>
      </c>
      <c r="AB20" s="323">
        <f t="shared" si="14"/>
        <v>2.5365176266569874E-2</v>
      </c>
      <c r="AC20" s="399">
        <f t="shared" si="15"/>
        <v>2.2365150578328184E-2</v>
      </c>
      <c r="AE20" s="394">
        <f t="shared" si="7"/>
        <v>0.16804476595304374</v>
      </c>
      <c r="AF20" s="395">
        <f t="shared" si="7"/>
        <v>8.6681810350353064E-2</v>
      </c>
      <c r="AG20" s="386">
        <f t="shared" si="7"/>
        <v>9.1876493190500869E-2</v>
      </c>
      <c r="AI20" s="27">
        <f t="shared" si="8"/>
        <v>2.0916698227199766</v>
      </c>
      <c r="AJ20" s="28">
        <f t="shared" si="8"/>
        <v>2.1738645239060044</v>
      </c>
      <c r="AK20" s="402">
        <f t="shared" si="8"/>
        <v>2.1684241687774994</v>
      </c>
      <c r="AL20" s="28">
        <f t="shared" si="8"/>
        <v>1.9835861543867863</v>
      </c>
      <c r="AM20" s="28">
        <f t="shared" si="8"/>
        <v>2.2723231796613419</v>
      </c>
      <c r="AN20" s="402">
        <f t="shared" si="8"/>
        <v>2.2499543425612401</v>
      </c>
      <c r="AO20" s="384">
        <f t="shared" ref="AO20:AQ33" si="16">(AL20-AI20)/AI20</f>
        <v>-5.1673388963770515E-2</v>
      </c>
      <c r="AP20" s="385">
        <f t="shared" si="16"/>
        <v>4.5291992519582956E-2</v>
      </c>
      <c r="AQ20" s="386">
        <f t="shared" si="16"/>
        <v>3.7598812519095456E-2</v>
      </c>
    </row>
    <row r="21" spans="1:43" ht="20.100000000000001" customHeight="1">
      <c r="A21" s="8" t="s">
        <v>179</v>
      </c>
      <c r="B21" s="19">
        <v>7110.3600000000006</v>
      </c>
      <c r="C21" s="371">
        <v>4619.4000000000005</v>
      </c>
      <c r="D21" s="375">
        <v>11729.760000000002</v>
      </c>
      <c r="E21" s="19">
        <v>5965.22</v>
      </c>
      <c r="F21" s="369">
        <v>2894.7200000000003</v>
      </c>
      <c r="G21" s="377">
        <v>8859.94</v>
      </c>
      <c r="H21" s="345">
        <f t="shared" si="0"/>
        <v>6.3884647598319438E-2</v>
      </c>
      <c r="I21" s="323">
        <f t="shared" si="1"/>
        <v>7.2886507830755426E-3</v>
      </c>
      <c r="J21" s="399">
        <f t="shared" si="2"/>
        <v>1.5742957368742632E-2</v>
      </c>
      <c r="K21" s="323">
        <f t="shared" si="3"/>
        <v>6.3807790852514451E-2</v>
      </c>
      <c r="L21" s="323">
        <f t="shared" si="4"/>
        <v>5.4866217158634576E-3</v>
      </c>
      <c r="M21" s="399">
        <f t="shared" si="5"/>
        <v>1.4265298577699844E-2</v>
      </c>
      <c r="N21" s="394">
        <f t="shared" si="6"/>
        <v>-0.16105232365168573</v>
      </c>
      <c r="O21" s="395">
        <f t="shared" si="6"/>
        <v>-0.37335584707970731</v>
      </c>
      <c r="P21" s="386">
        <f t="shared" si="6"/>
        <v>-0.24466144234835163</v>
      </c>
      <c r="R21" s="401">
        <v>1047.6559999999999</v>
      </c>
      <c r="S21" s="369">
        <v>887.27200000000005</v>
      </c>
      <c r="T21" s="374">
        <v>1934.9279999999999</v>
      </c>
      <c r="U21" s="19">
        <v>993.66600000000005</v>
      </c>
      <c r="V21" s="119">
        <v>663.78800000000001</v>
      </c>
      <c r="W21" s="375">
        <v>1657.4540000000002</v>
      </c>
      <c r="X21" s="345">
        <f t="shared" si="10"/>
        <v>6.4144400700089255E-2</v>
      </c>
      <c r="Y21" s="323">
        <f t="shared" si="11"/>
        <v>1.1344631184924221E-2</v>
      </c>
      <c r="Z21" s="399">
        <f t="shared" si="12"/>
        <v>2.046600468013067E-2</v>
      </c>
      <c r="AA21" s="323">
        <f t="shared" si="13"/>
        <v>6.2770873292937984E-2</v>
      </c>
      <c r="AB21" s="323">
        <f t="shared" si="14"/>
        <v>9.1109353432253532E-3</v>
      </c>
      <c r="AC21" s="399">
        <f t="shared" si="15"/>
        <v>1.8688965655154936E-2</v>
      </c>
      <c r="AE21" s="394">
        <f t="shared" si="7"/>
        <v>-5.1534091342959804E-2</v>
      </c>
      <c r="AF21" s="395">
        <f t="shared" si="7"/>
        <v>-0.25187766547349633</v>
      </c>
      <c r="AG21" s="386">
        <f t="shared" si="7"/>
        <v>-0.14340275193702284</v>
      </c>
      <c r="AI21" s="27">
        <f t="shared" si="8"/>
        <v>1.4734218801860945</v>
      </c>
      <c r="AJ21" s="28">
        <f t="shared" si="8"/>
        <v>1.9207516127635624</v>
      </c>
      <c r="AK21" s="402">
        <f t="shared" si="8"/>
        <v>1.6495887383885088</v>
      </c>
      <c r="AL21" s="28">
        <f t="shared" si="8"/>
        <v>1.6657658896067538</v>
      </c>
      <c r="AM21" s="28">
        <f t="shared" si="8"/>
        <v>2.2930991598496573</v>
      </c>
      <c r="AN21" s="402">
        <f t="shared" si="8"/>
        <v>1.8707282442093287</v>
      </c>
      <c r="AO21" s="384">
        <f t="shared" si="16"/>
        <v>0.1305423870835731</v>
      </c>
      <c r="AP21" s="385">
        <f t="shared" si="16"/>
        <v>0.19385512661388013</v>
      </c>
      <c r="AQ21" s="386">
        <f t="shared" si="16"/>
        <v>0.13405735664566437</v>
      </c>
    </row>
    <row r="22" spans="1:43" ht="20.100000000000001" customHeight="1">
      <c r="A22" s="8" t="s">
        <v>207</v>
      </c>
      <c r="B22" s="19">
        <v>888.49999999999977</v>
      </c>
      <c r="C22" s="371">
        <v>7104.7000000000016</v>
      </c>
      <c r="D22" s="375">
        <v>7993.2000000000016</v>
      </c>
      <c r="E22" s="19">
        <v>440.09</v>
      </c>
      <c r="F22" s="369">
        <v>4369.6400000000003</v>
      </c>
      <c r="G22" s="377">
        <v>4809.7300000000005</v>
      </c>
      <c r="H22" s="345">
        <f t="shared" si="0"/>
        <v>7.9829304551537195E-3</v>
      </c>
      <c r="I22" s="323">
        <f t="shared" si="1"/>
        <v>1.1210043992405249E-2</v>
      </c>
      <c r="J22" s="399">
        <f t="shared" si="2"/>
        <v>1.0727977967139446E-2</v>
      </c>
      <c r="K22" s="323">
        <f t="shared" si="3"/>
        <v>4.7074828214689621E-3</v>
      </c>
      <c r="L22" s="323">
        <f t="shared" si="4"/>
        <v>8.2821695067245189E-3</v>
      </c>
      <c r="M22" s="399">
        <f t="shared" si="5"/>
        <v>7.7440969722278336E-3</v>
      </c>
      <c r="N22" s="394">
        <f t="shared" si="6"/>
        <v>-0.50468204839617326</v>
      </c>
      <c r="O22" s="395">
        <f t="shared" si="6"/>
        <v>-0.38496488240179044</v>
      </c>
      <c r="P22" s="386">
        <f t="shared" si="6"/>
        <v>-0.39827228143922339</v>
      </c>
      <c r="R22" s="401">
        <v>279.92399999999998</v>
      </c>
      <c r="S22" s="369">
        <v>2249.9760000000001</v>
      </c>
      <c r="T22" s="374">
        <v>2529.9</v>
      </c>
      <c r="U22" s="19">
        <v>139.02000000000001</v>
      </c>
      <c r="V22" s="119">
        <v>1406.4419999999998</v>
      </c>
      <c r="W22" s="375">
        <v>1545.4619999999998</v>
      </c>
      <c r="X22" s="345">
        <f t="shared" si="10"/>
        <v>1.7138790997781508E-2</v>
      </c>
      <c r="Y22" s="323">
        <f t="shared" si="11"/>
        <v>2.8768120593156393E-2</v>
      </c>
      <c r="Z22" s="399">
        <f t="shared" si="12"/>
        <v>2.6759106922977286E-2</v>
      </c>
      <c r="AA22" s="323">
        <f t="shared" si="13"/>
        <v>8.7820321971208027E-3</v>
      </c>
      <c r="AB22" s="323">
        <f t="shared" si="14"/>
        <v>1.9304359412939898E-2</v>
      </c>
      <c r="AC22" s="399">
        <f t="shared" si="15"/>
        <v>1.7426176677812506E-2</v>
      </c>
      <c r="AE22" s="394">
        <f t="shared" si="7"/>
        <v>-0.50336519912547684</v>
      </c>
      <c r="AF22" s="395">
        <f t="shared" si="7"/>
        <v>-0.37490799901865635</v>
      </c>
      <c r="AG22" s="386">
        <f t="shared" si="7"/>
        <v>-0.38912130914265397</v>
      </c>
      <c r="AI22" s="27">
        <f t="shared" si="8"/>
        <v>3.1505233539673609</v>
      </c>
      <c r="AJ22" s="28">
        <f t="shared" si="8"/>
        <v>3.1668838937604677</v>
      </c>
      <c r="AK22" s="402">
        <f t="shared" si="8"/>
        <v>3.1650653055096827</v>
      </c>
      <c r="AL22" s="28">
        <f t="shared" si="8"/>
        <v>3.1588993160489904</v>
      </c>
      <c r="AM22" s="28">
        <f t="shared" si="8"/>
        <v>3.2186678994150544</v>
      </c>
      <c r="AN22" s="402">
        <f t="shared" si="8"/>
        <v>3.2131990777029058</v>
      </c>
      <c r="AO22" s="384">
        <f t="shared" si="16"/>
        <v>2.6585938717394028E-3</v>
      </c>
      <c r="AP22" s="385">
        <f t="shared" si="16"/>
        <v>1.63517221949986E-2</v>
      </c>
      <c r="AQ22" s="386">
        <f t="shared" si="16"/>
        <v>1.5207829079998068E-2</v>
      </c>
    </row>
    <row r="23" spans="1:43" ht="20.100000000000001" customHeight="1">
      <c r="A23" s="8" t="s">
        <v>171</v>
      </c>
      <c r="B23" s="19">
        <v>1614.0699999999997</v>
      </c>
      <c r="C23" s="371">
        <v>5819.6600000000017</v>
      </c>
      <c r="D23" s="375">
        <v>7433.7300000000014</v>
      </c>
      <c r="E23" s="19">
        <v>1678.2399999999998</v>
      </c>
      <c r="F23" s="369">
        <v>4802.3399999999992</v>
      </c>
      <c r="G23" s="377">
        <v>6480.579999999999</v>
      </c>
      <c r="H23" s="345">
        <f t="shared" si="0"/>
        <v>1.4501979245638678E-2</v>
      </c>
      <c r="I23" s="323">
        <f t="shared" si="1"/>
        <v>9.1824629640718317E-3</v>
      </c>
      <c r="J23" s="399">
        <f t="shared" si="2"/>
        <v>9.9770919848950999E-3</v>
      </c>
      <c r="K23" s="323">
        <f t="shared" si="3"/>
        <v>1.7951523484519238E-2</v>
      </c>
      <c r="L23" s="323">
        <f t="shared" si="4"/>
        <v>9.1023045168305439E-3</v>
      </c>
      <c r="M23" s="399">
        <f t="shared" si="5"/>
        <v>1.0434315430654161E-2</v>
      </c>
      <c r="N23" s="394">
        <f t="shared" si="6"/>
        <v>3.9756640046590346E-2</v>
      </c>
      <c r="O23" s="395">
        <f t="shared" si="6"/>
        <v>-0.17480746297893729</v>
      </c>
      <c r="P23" s="386">
        <f t="shared" si="6"/>
        <v>-0.12821961518645447</v>
      </c>
      <c r="R23" s="401">
        <v>522.596</v>
      </c>
      <c r="S23" s="369">
        <v>1253.2399999999996</v>
      </c>
      <c r="T23" s="374">
        <v>1775.8359999999996</v>
      </c>
      <c r="U23" s="19">
        <v>442.92999999999995</v>
      </c>
      <c r="V23" s="119">
        <v>925.14300000000014</v>
      </c>
      <c r="W23" s="375">
        <v>1368.0730000000001</v>
      </c>
      <c r="X23" s="345">
        <f t="shared" si="10"/>
        <v>3.1996769195483866E-2</v>
      </c>
      <c r="Y23" s="323">
        <f t="shared" si="11"/>
        <v>1.6023886233527514E-2</v>
      </c>
      <c r="Z23" s="399">
        <f t="shared" si="12"/>
        <v>1.8783266295771484E-2</v>
      </c>
      <c r="AA23" s="323">
        <f t="shared" si="13"/>
        <v>2.7980330319887184E-2</v>
      </c>
      <c r="AB23" s="323">
        <f t="shared" si="14"/>
        <v>1.2698207946268287E-2</v>
      </c>
      <c r="AC23" s="399">
        <f t="shared" si="15"/>
        <v>1.542599029037595E-2</v>
      </c>
      <c r="AE23" s="394">
        <f t="shared" si="7"/>
        <v>-0.15244280476697114</v>
      </c>
      <c r="AF23" s="395">
        <f t="shared" si="7"/>
        <v>-0.26179901694807023</v>
      </c>
      <c r="AG23" s="386">
        <f t="shared" si="7"/>
        <v>-0.22961748720039438</v>
      </c>
      <c r="AI23" s="27">
        <f t="shared" ref="AI23:AN33" si="17">(R23/B23)*10</f>
        <v>3.2377530094729479</v>
      </c>
      <c r="AJ23" s="28">
        <f t="shared" si="17"/>
        <v>2.1534591367880584</v>
      </c>
      <c r="AK23" s="402">
        <f t="shared" si="17"/>
        <v>2.3888895614987353</v>
      </c>
      <c r="AL23" s="28">
        <f t="shared" si="17"/>
        <v>2.6392530269806462</v>
      </c>
      <c r="AM23" s="28">
        <f t="shared" si="17"/>
        <v>1.9264421094716333</v>
      </c>
      <c r="AN23" s="402">
        <f t="shared" si="17"/>
        <v>2.1110348147850968</v>
      </c>
      <c r="AO23" s="384">
        <f t="shared" si="16"/>
        <v>-0.18485041346304776</v>
      </c>
      <c r="AP23" s="385">
        <f t="shared" si="16"/>
        <v>-0.10541970517955919</v>
      </c>
      <c r="AQ23" s="386">
        <f t="shared" si="16"/>
        <v>-0.11631125657366878</v>
      </c>
    </row>
    <row r="24" spans="1:43" ht="20.100000000000001" customHeight="1">
      <c r="A24" s="8" t="s">
        <v>182</v>
      </c>
      <c r="B24" s="19">
        <v>1817.8200000000002</v>
      </c>
      <c r="C24" s="371">
        <v>11302.02</v>
      </c>
      <c r="D24" s="375">
        <v>13119.84</v>
      </c>
      <c r="E24" s="19">
        <v>1983.2599999999998</v>
      </c>
      <c r="F24" s="369">
        <v>6734.96</v>
      </c>
      <c r="G24" s="377">
        <v>8718.2199999999993</v>
      </c>
      <c r="H24" s="345">
        <f t="shared" si="0"/>
        <v>1.6332617490137917E-2</v>
      </c>
      <c r="I24" s="323">
        <f t="shared" si="1"/>
        <v>1.7832722198410061E-2</v>
      </c>
      <c r="J24" s="399">
        <f t="shared" si="2"/>
        <v>1.7608636647699891E-2</v>
      </c>
      <c r="K24" s="323">
        <f t="shared" si="3"/>
        <v>2.1214211594234211E-2</v>
      </c>
      <c r="L24" s="323">
        <f t="shared" si="4"/>
        <v>1.2765372053764009E-2</v>
      </c>
      <c r="M24" s="399">
        <f t="shared" si="5"/>
        <v>1.4037116658360476E-2</v>
      </c>
      <c r="N24" s="394">
        <f t="shared" si="6"/>
        <v>9.101011101209118E-2</v>
      </c>
      <c r="O24" s="395">
        <f t="shared" si="6"/>
        <v>-0.40409236578947838</v>
      </c>
      <c r="P24" s="386">
        <f t="shared" si="6"/>
        <v>-0.33549342065147142</v>
      </c>
      <c r="R24" s="401">
        <v>262.70300000000003</v>
      </c>
      <c r="S24" s="369">
        <v>1546.4490000000003</v>
      </c>
      <c r="T24" s="374">
        <v>1809.1520000000003</v>
      </c>
      <c r="U24" s="19">
        <v>247.33299999999994</v>
      </c>
      <c r="V24" s="119">
        <v>1019.7190000000001</v>
      </c>
      <c r="W24" s="375">
        <v>1267.0519999999999</v>
      </c>
      <c r="X24" s="345">
        <f t="shared" si="10"/>
        <v>1.6084407951766182E-2</v>
      </c>
      <c r="Y24" s="323">
        <f t="shared" si="11"/>
        <v>1.9772847053997962E-2</v>
      </c>
      <c r="Z24" s="399">
        <f t="shared" si="12"/>
        <v>1.9135654297766001E-2</v>
      </c>
      <c r="AA24" s="323">
        <f t="shared" si="13"/>
        <v>1.5624272546471578E-2</v>
      </c>
      <c r="AB24" s="323">
        <f t="shared" si="14"/>
        <v>1.3996326955682257E-2</v>
      </c>
      <c r="AC24" s="399">
        <f t="shared" si="15"/>
        <v>1.4286907094432406E-2</v>
      </c>
      <c r="AE24" s="394">
        <f t="shared" si="7"/>
        <v>-5.8507135434312088E-2</v>
      </c>
      <c r="AF24" s="395">
        <f t="shared" si="7"/>
        <v>-0.34060612409461943</v>
      </c>
      <c r="AG24" s="386">
        <f t="shared" si="7"/>
        <v>-0.29964314772888084</v>
      </c>
      <c r="AI24" s="27">
        <f t="shared" si="17"/>
        <v>1.4451540856630471</v>
      </c>
      <c r="AJ24" s="28">
        <f t="shared" si="17"/>
        <v>1.3682943403037688</v>
      </c>
      <c r="AK24" s="402">
        <f t="shared" si="17"/>
        <v>1.3789436456542157</v>
      </c>
      <c r="AL24" s="28">
        <f t="shared" si="17"/>
        <v>1.2471032542379716</v>
      </c>
      <c r="AM24" s="28">
        <f t="shared" si="17"/>
        <v>1.5140683834796347</v>
      </c>
      <c r="AN24" s="402">
        <f t="shared" si="17"/>
        <v>1.4533379520131404</v>
      </c>
      <c r="AO24" s="384">
        <f t="shared" si="16"/>
        <v>-0.13704478532073511</v>
      </c>
      <c r="AP24" s="385">
        <f t="shared" si="16"/>
        <v>0.10653705045911628</v>
      </c>
      <c r="AQ24" s="386">
        <f t="shared" si="16"/>
        <v>5.3950215147211232E-2</v>
      </c>
    </row>
    <row r="25" spans="1:43" ht="20.100000000000001" customHeight="1">
      <c r="A25" s="8" t="s">
        <v>168</v>
      </c>
      <c r="B25" s="19">
        <v>1682.28</v>
      </c>
      <c r="C25" s="371">
        <v>16892.75</v>
      </c>
      <c r="D25" s="375">
        <v>18575.03</v>
      </c>
      <c r="E25" s="19">
        <v>2200.21</v>
      </c>
      <c r="F25" s="369">
        <v>3288.7500000000005</v>
      </c>
      <c r="G25" s="377">
        <v>5488.9600000000009</v>
      </c>
      <c r="H25" s="345">
        <f t="shared" si="0"/>
        <v>1.5114827513895333E-2</v>
      </c>
      <c r="I25" s="323">
        <f t="shared" si="1"/>
        <v>2.6653971406632757E-2</v>
      </c>
      <c r="J25" s="399">
        <f t="shared" si="2"/>
        <v>2.4930254788939871E-2</v>
      </c>
      <c r="K25" s="323">
        <f t="shared" si="3"/>
        <v>2.3534846914549813E-2</v>
      </c>
      <c r="L25" s="323">
        <f t="shared" si="4"/>
        <v>6.2334620163766955E-3</v>
      </c>
      <c r="M25" s="399">
        <f t="shared" si="5"/>
        <v>8.8377182329735116E-3</v>
      </c>
      <c r="N25" s="394">
        <f t="shared" si="6"/>
        <v>0.30787383788667766</v>
      </c>
      <c r="O25" s="395">
        <f t="shared" si="6"/>
        <v>-0.80531588995279035</v>
      </c>
      <c r="P25" s="386">
        <f t="shared" si="6"/>
        <v>-0.70449792005719503</v>
      </c>
      <c r="R25" s="401">
        <v>362.59699999999998</v>
      </c>
      <c r="S25" s="369">
        <v>3521.7829999999999</v>
      </c>
      <c r="T25" s="374">
        <v>3884.38</v>
      </c>
      <c r="U25" s="19">
        <v>467.11900000000003</v>
      </c>
      <c r="V25" s="119">
        <v>723.62900000000013</v>
      </c>
      <c r="W25" s="375">
        <v>1190.748</v>
      </c>
      <c r="X25" s="345">
        <f t="shared" si="10"/>
        <v>2.2200576583010324E-2</v>
      </c>
      <c r="Y25" s="323">
        <f t="shared" si="11"/>
        <v>4.5029403890053978E-2</v>
      </c>
      <c r="Z25" s="399">
        <f t="shared" si="12"/>
        <v>4.1085631744130005E-2</v>
      </c>
      <c r="AA25" s="323">
        <f t="shared" si="13"/>
        <v>2.9508373600106975E-2</v>
      </c>
      <c r="AB25" s="323">
        <f t="shared" si="14"/>
        <v>9.9322931892152615E-3</v>
      </c>
      <c r="AC25" s="399">
        <f t="shared" si="15"/>
        <v>1.3426525548186814E-2</v>
      </c>
      <c r="AE25" s="394">
        <f t="shared" si="7"/>
        <v>0.28825941748001238</v>
      </c>
      <c r="AF25" s="395">
        <f t="shared" si="7"/>
        <v>-0.79452765829126881</v>
      </c>
      <c r="AG25" s="386">
        <f t="shared" si="7"/>
        <v>-0.69345223690782054</v>
      </c>
      <c r="AI25" s="27">
        <f t="shared" si="17"/>
        <v>2.1553903036355422</v>
      </c>
      <c r="AJ25" s="28">
        <f t="shared" si="17"/>
        <v>2.0847896286868624</v>
      </c>
      <c r="AK25" s="402">
        <f t="shared" si="17"/>
        <v>2.0911837019913291</v>
      </c>
      <c r="AL25" s="28">
        <f t="shared" si="17"/>
        <v>2.1230655255634687</v>
      </c>
      <c r="AM25" s="28">
        <f t="shared" si="17"/>
        <v>2.2003162295705057</v>
      </c>
      <c r="AN25" s="402">
        <f t="shared" si="17"/>
        <v>2.1693508424182357</v>
      </c>
      <c r="AO25" s="384">
        <f t="shared" si="16"/>
        <v>-1.4997180797162618E-2</v>
      </c>
      <c r="AP25" s="385">
        <f t="shared" si="16"/>
        <v>5.5414032808868856E-2</v>
      </c>
      <c r="AQ25" s="386">
        <f t="shared" si="16"/>
        <v>3.7379375304270018E-2</v>
      </c>
    </row>
    <row r="26" spans="1:43" ht="20.100000000000001" customHeight="1">
      <c r="A26" s="8" t="s">
        <v>216</v>
      </c>
      <c r="B26" s="19">
        <v>2420.8799999999997</v>
      </c>
      <c r="C26" s="371">
        <v>17476.159999999993</v>
      </c>
      <c r="D26" s="375">
        <v>19897.039999999994</v>
      </c>
      <c r="E26" s="19">
        <v>2592.2800000000002</v>
      </c>
      <c r="F26" s="369">
        <v>15561.100000000002</v>
      </c>
      <c r="G26" s="377">
        <v>18153.38</v>
      </c>
      <c r="H26" s="345">
        <f t="shared" si="0"/>
        <v>2.1750947304752435E-2</v>
      </c>
      <c r="I26" s="323">
        <f t="shared" si="1"/>
        <v>2.757449609671243E-2</v>
      </c>
      <c r="J26" s="399">
        <f t="shared" si="2"/>
        <v>2.670457472993196E-2</v>
      </c>
      <c r="K26" s="323">
        <f t="shared" si="3"/>
        <v>2.7728677244285405E-2</v>
      </c>
      <c r="L26" s="323">
        <f t="shared" si="4"/>
        <v>2.9494344593854624E-2</v>
      </c>
      <c r="M26" s="399">
        <f t="shared" si="5"/>
        <v>2.9228571061930983E-2</v>
      </c>
      <c r="N26" s="394">
        <f t="shared" si="6"/>
        <v>7.0800700571693173E-2</v>
      </c>
      <c r="O26" s="395">
        <f t="shared" si="6"/>
        <v>-0.10958128101367756</v>
      </c>
      <c r="P26" s="386">
        <f t="shared" si="6"/>
        <v>-8.7634140555579776E-2</v>
      </c>
      <c r="R26" s="401">
        <v>193.28899999999999</v>
      </c>
      <c r="S26" s="369">
        <v>743.83699999999976</v>
      </c>
      <c r="T26" s="374">
        <v>937.12599999999975</v>
      </c>
      <c r="U26" s="19">
        <v>188.51899999999998</v>
      </c>
      <c r="V26" s="119">
        <v>850.91000000000008</v>
      </c>
      <c r="W26" s="375">
        <v>1039.4290000000001</v>
      </c>
      <c r="X26" s="345">
        <f t="shared" si="10"/>
        <v>1.1834425676862971E-2</v>
      </c>
      <c r="Y26" s="323">
        <f t="shared" si="11"/>
        <v>9.5106758994992231E-3</v>
      </c>
      <c r="Z26" s="399">
        <f t="shared" si="12"/>
        <v>9.9121130615051987E-3</v>
      </c>
      <c r="AA26" s="323">
        <f t="shared" si="13"/>
        <v>1.1908933446763172E-2</v>
      </c>
      <c r="AB26" s="323">
        <f t="shared" si="14"/>
        <v>1.1679310251019731E-2</v>
      </c>
      <c r="AC26" s="399">
        <f t="shared" si="15"/>
        <v>1.1720296842007103E-2</v>
      </c>
      <c r="AE26" s="394">
        <f t="shared" si="7"/>
        <v>-2.4678072730471009E-2</v>
      </c>
      <c r="AF26" s="395">
        <f t="shared" si="7"/>
        <v>0.14394685932536341</v>
      </c>
      <c r="AG26" s="386">
        <f t="shared" si="7"/>
        <v>0.10916675025556902</v>
      </c>
      <c r="AI26" s="27">
        <f t="shared" si="17"/>
        <v>0.79842453983675354</v>
      </c>
      <c r="AJ26" s="28">
        <f t="shared" si="17"/>
        <v>0.42562954333217373</v>
      </c>
      <c r="AK26" s="402">
        <f t="shared" si="17"/>
        <v>0.47098764439333696</v>
      </c>
      <c r="AL26" s="28">
        <f t="shared" si="17"/>
        <v>0.72723239773481252</v>
      </c>
      <c r="AM26" s="28">
        <f t="shared" si="17"/>
        <v>0.54681866963132419</v>
      </c>
      <c r="AN26" s="402">
        <f t="shared" si="17"/>
        <v>0.5725815247628816</v>
      </c>
      <c r="AO26" s="384">
        <f t="shared" si="16"/>
        <v>-8.9165774033569942E-2</v>
      </c>
      <c r="AP26" s="385">
        <f t="shared" si="16"/>
        <v>0.28472912230289177</v>
      </c>
      <c r="AQ26" s="386">
        <f t="shared" si="16"/>
        <v>0.21570391830640109</v>
      </c>
    </row>
    <row r="27" spans="1:43" ht="20.100000000000001" customHeight="1">
      <c r="A27" s="8" t="s">
        <v>218</v>
      </c>
      <c r="B27" s="19">
        <v>413.25</v>
      </c>
      <c r="C27" s="371">
        <v>2436.29</v>
      </c>
      <c r="D27" s="375">
        <v>2849.54</v>
      </c>
      <c r="E27" s="19">
        <v>680.86999999999989</v>
      </c>
      <c r="F27" s="369">
        <v>3866.78</v>
      </c>
      <c r="G27" s="377">
        <v>4547.6499999999996</v>
      </c>
      <c r="H27" s="345">
        <f t="shared" si="0"/>
        <v>3.7129386725855661E-3</v>
      </c>
      <c r="I27" s="323">
        <f t="shared" si="1"/>
        <v>3.8440635182705788E-3</v>
      </c>
      <c r="J27" s="399">
        <f t="shared" si="2"/>
        <v>3.8244760967425478E-3</v>
      </c>
      <c r="K27" s="323">
        <f t="shared" si="3"/>
        <v>7.2830189930549937E-3</v>
      </c>
      <c r="L27" s="323">
        <f t="shared" si="4"/>
        <v>7.3290539736024559E-3</v>
      </c>
      <c r="M27" s="399">
        <f t="shared" si="5"/>
        <v>7.3221246506044828E-3</v>
      </c>
      <c r="N27" s="394">
        <f t="shared" si="6"/>
        <v>0.64759830611010261</v>
      </c>
      <c r="O27" s="395">
        <f t="shared" si="6"/>
        <v>0.58715916413891622</v>
      </c>
      <c r="P27" s="386">
        <f t="shared" si="6"/>
        <v>0.59592425444106756</v>
      </c>
      <c r="R27" s="401">
        <v>68.632999999999996</v>
      </c>
      <c r="S27" s="369">
        <v>536.84900000000005</v>
      </c>
      <c r="T27" s="374">
        <v>605.48200000000008</v>
      </c>
      <c r="U27" s="19">
        <v>88.742999999999995</v>
      </c>
      <c r="V27" s="119">
        <v>770</v>
      </c>
      <c r="W27" s="375">
        <v>858.74299999999994</v>
      </c>
      <c r="X27" s="345">
        <f t="shared" si="10"/>
        <v>4.2021643108512965E-3</v>
      </c>
      <c r="Y27" s="323">
        <f t="shared" si="11"/>
        <v>6.8641340051251287E-3</v>
      </c>
      <c r="Z27" s="399">
        <f t="shared" si="12"/>
        <v>6.4042679860619525E-3</v>
      </c>
      <c r="AA27" s="323">
        <f t="shared" si="13"/>
        <v>5.605983910725732E-3</v>
      </c>
      <c r="AB27" s="323">
        <f t="shared" si="14"/>
        <v>1.0568766254110531E-2</v>
      </c>
      <c r="AC27" s="399">
        <f t="shared" si="15"/>
        <v>9.6829344486210247E-3</v>
      </c>
      <c r="AE27" s="394">
        <f t="shared" si="7"/>
        <v>0.29300773680299563</v>
      </c>
      <c r="AF27" s="395">
        <f t="shared" si="7"/>
        <v>0.43429530463873439</v>
      </c>
      <c r="AG27" s="386">
        <f t="shared" si="7"/>
        <v>0.4182799818987184</v>
      </c>
      <c r="AI27" s="27">
        <f t="shared" si="17"/>
        <v>1.6608106473079247</v>
      </c>
      <c r="AJ27" s="28">
        <f t="shared" si="17"/>
        <v>2.2035513013639592</v>
      </c>
      <c r="AK27" s="402">
        <f t="shared" si="17"/>
        <v>2.1248412024396925</v>
      </c>
      <c r="AL27" s="28">
        <f t="shared" si="17"/>
        <v>1.3033765623393601</v>
      </c>
      <c r="AM27" s="28">
        <f t="shared" si="17"/>
        <v>1.9913209440412951</v>
      </c>
      <c r="AN27" s="402">
        <f t="shared" si="17"/>
        <v>1.888322540213077</v>
      </c>
      <c r="AO27" s="384">
        <f t="shared" si="16"/>
        <v>-0.21521663866253751</v>
      </c>
      <c r="AP27" s="385">
        <f t="shared" si="16"/>
        <v>-9.6312873311048944E-2</v>
      </c>
      <c r="AQ27" s="386">
        <f t="shared" si="16"/>
        <v>-0.11131121796539449</v>
      </c>
    </row>
    <row r="28" spans="1:43" ht="20.100000000000001" customHeight="1">
      <c r="A28" s="8" t="s">
        <v>223</v>
      </c>
      <c r="B28" s="19">
        <v>40.229999999999997</v>
      </c>
      <c r="C28" s="371">
        <v>623.3900000000001</v>
      </c>
      <c r="D28" s="375">
        <v>663.62000000000012</v>
      </c>
      <c r="E28" s="19">
        <v>36.049999999999997</v>
      </c>
      <c r="F28" s="369">
        <v>1923.7099999999998</v>
      </c>
      <c r="G28" s="377">
        <v>1959.7599999999998</v>
      </c>
      <c r="H28" s="345">
        <f t="shared" si="0"/>
        <v>3.6145559055805764E-4</v>
      </c>
      <c r="I28" s="323">
        <f t="shared" si="1"/>
        <v>9.836065315109025E-4</v>
      </c>
      <c r="J28" s="399">
        <f t="shared" si="2"/>
        <v>8.9066966153143669E-4</v>
      </c>
      <c r="K28" s="323">
        <f t="shared" si="3"/>
        <v>3.856137510826333E-4</v>
      </c>
      <c r="L28" s="323">
        <f t="shared" si="4"/>
        <v>3.646179617035047E-3</v>
      </c>
      <c r="M28" s="399">
        <f t="shared" si="5"/>
        <v>3.1553894880363793E-3</v>
      </c>
      <c r="N28" s="394">
        <f t="shared" si="6"/>
        <v>-0.10390256027839921</v>
      </c>
      <c r="O28" s="395">
        <f t="shared" si="6"/>
        <v>2.0858852403792159</v>
      </c>
      <c r="P28" s="386">
        <f t="shared" si="6"/>
        <v>1.9531358307465108</v>
      </c>
      <c r="R28" s="401">
        <v>6.2229999999999999</v>
      </c>
      <c r="S28" s="369">
        <v>141.239</v>
      </c>
      <c r="T28" s="374">
        <v>147.46200000000002</v>
      </c>
      <c r="U28" s="19">
        <v>5.5100000000000007</v>
      </c>
      <c r="V28" s="119">
        <v>771.548</v>
      </c>
      <c r="W28" s="375">
        <v>777.05799999999999</v>
      </c>
      <c r="X28" s="345">
        <f t="shared" si="10"/>
        <v>3.8101304775294128E-4</v>
      </c>
      <c r="Y28" s="323">
        <f t="shared" si="11"/>
        <v>1.8058773002275648E-3</v>
      </c>
      <c r="Z28" s="399">
        <f t="shared" si="12"/>
        <v>1.559726244150392E-3</v>
      </c>
      <c r="AA28" s="323">
        <f t="shared" si="13"/>
        <v>3.4807220116627553E-4</v>
      </c>
      <c r="AB28" s="323">
        <f t="shared" si="14"/>
        <v>1.0590013591982432E-2</v>
      </c>
      <c r="AC28" s="399">
        <f t="shared" si="15"/>
        <v>8.7618783230565562E-3</v>
      </c>
      <c r="AE28" s="394">
        <f t="shared" si="7"/>
        <v>-0.11457496384380511</v>
      </c>
      <c r="AF28" s="395">
        <f t="shared" si="7"/>
        <v>4.4627121404144745</v>
      </c>
      <c r="AG28" s="386">
        <f t="shared" si="7"/>
        <v>4.2695474088239678</v>
      </c>
      <c r="AI28" s="27">
        <f t="shared" si="17"/>
        <v>1.5468555804126274</v>
      </c>
      <c r="AJ28" s="28">
        <f t="shared" si="17"/>
        <v>2.2656603410385148</v>
      </c>
      <c r="AK28" s="402">
        <f t="shared" si="17"/>
        <v>2.2220849281215154</v>
      </c>
      <c r="AL28" s="28">
        <f t="shared" si="17"/>
        <v>1.5284327323162277</v>
      </c>
      <c r="AM28" s="28">
        <f t="shared" si="17"/>
        <v>4.0107292679249991</v>
      </c>
      <c r="AN28" s="402">
        <f t="shared" si="17"/>
        <v>3.9650671510797246</v>
      </c>
      <c r="AO28" s="384">
        <f t="shared" si="16"/>
        <v>-1.1909869498925927E-2</v>
      </c>
      <c r="AP28" s="385">
        <f t="shared" si="16"/>
        <v>0.77022530486038965</v>
      </c>
      <c r="AQ28" s="386">
        <f t="shared" si="16"/>
        <v>0.78439046181357019</v>
      </c>
    </row>
    <row r="29" spans="1:43" ht="20.100000000000001" customHeight="1">
      <c r="A29" s="8" t="s">
        <v>220</v>
      </c>
      <c r="B29" s="19">
        <v>1.1300000000000001</v>
      </c>
      <c r="C29" s="371">
        <v>3048.46</v>
      </c>
      <c r="D29" s="375">
        <v>3049.59</v>
      </c>
      <c r="E29" s="19">
        <v>5.01</v>
      </c>
      <c r="F29" s="369">
        <v>2228.7799999999997</v>
      </c>
      <c r="G29" s="377">
        <v>2233.79</v>
      </c>
      <c r="H29" s="345">
        <f t="shared" si="0"/>
        <v>1.0152742165811712E-5</v>
      </c>
      <c r="I29" s="323">
        <f t="shared" si="1"/>
        <v>4.809966741605937E-3</v>
      </c>
      <c r="J29" s="399">
        <f t="shared" si="2"/>
        <v>4.0929708162949479E-3</v>
      </c>
      <c r="K29" s="323">
        <f t="shared" si="3"/>
        <v>5.3590149595672479E-5</v>
      </c>
      <c r="L29" s="323">
        <f t="shared" si="4"/>
        <v>4.2244060730855333E-3</v>
      </c>
      <c r="M29" s="399">
        <f t="shared" si="5"/>
        <v>3.5966023821696457E-3</v>
      </c>
      <c r="N29" s="394">
        <f t="shared" si="6"/>
        <v>3.4336283185840704</v>
      </c>
      <c r="O29" s="395">
        <f t="shared" si="6"/>
        <v>-0.26888330501302304</v>
      </c>
      <c r="P29" s="386">
        <f t="shared" si="6"/>
        <v>-0.26751137038093648</v>
      </c>
      <c r="R29" s="401">
        <v>0.497</v>
      </c>
      <c r="S29" s="369">
        <v>747.89700000000016</v>
      </c>
      <c r="T29" s="374">
        <v>748.39400000000012</v>
      </c>
      <c r="U29" s="19">
        <v>2.1459999999999999</v>
      </c>
      <c r="V29" s="119">
        <v>539.14599999999996</v>
      </c>
      <c r="W29" s="375">
        <v>541.29199999999992</v>
      </c>
      <c r="X29" s="345">
        <f t="shared" si="10"/>
        <v>3.0429613487580238E-5</v>
      </c>
      <c r="Y29" s="323">
        <f t="shared" si="11"/>
        <v>9.5625869285983003E-3</v>
      </c>
      <c r="Z29" s="399">
        <f t="shared" si="12"/>
        <v>7.9158682424264448E-3</v>
      </c>
      <c r="AA29" s="323">
        <f t="shared" si="13"/>
        <v>1.3556496255949675E-4</v>
      </c>
      <c r="AB29" s="323">
        <f t="shared" si="14"/>
        <v>7.4001403257645147E-3</v>
      </c>
      <c r="AC29" s="399">
        <f t="shared" si="15"/>
        <v>6.1034499886030765E-3</v>
      </c>
      <c r="AE29" s="394">
        <f t="shared" si="7"/>
        <v>3.3179074446680081</v>
      </c>
      <c r="AF29" s="395">
        <f t="shared" si="7"/>
        <v>-0.27911731160841685</v>
      </c>
      <c r="AG29" s="386">
        <f t="shared" si="7"/>
        <v>-0.27672856810717372</v>
      </c>
      <c r="AI29" s="27">
        <f t="shared" si="17"/>
        <v>4.3982300884955752</v>
      </c>
      <c r="AJ29" s="28">
        <f t="shared" si="17"/>
        <v>2.4533600572092142</v>
      </c>
      <c r="AK29" s="402">
        <f t="shared" si="17"/>
        <v>2.4540807124892203</v>
      </c>
      <c r="AL29" s="28">
        <f t="shared" si="17"/>
        <v>4.2834331337325349</v>
      </c>
      <c r="AM29" s="28">
        <f t="shared" si="17"/>
        <v>2.4190184764759195</v>
      </c>
      <c r="AN29" s="402">
        <f t="shared" si="17"/>
        <v>2.4232000322322147</v>
      </c>
      <c r="AO29" s="384">
        <f t="shared" si="16"/>
        <v>-2.6100716072884417E-2</v>
      </c>
      <c r="AP29" s="385">
        <f t="shared" si="16"/>
        <v>-1.3997774453196051E-2</v>
      </c>
      <c r="AQ29" s="386">
        <f t="shared" si="16"/>
        <v>-1.2583400415417787E-2</v>
      </c>
    </row>
    <row r="30" spans="1:43" ht="20.100000000000001" customHeight="1">
      <c r="A30" s="8" t="s">
        <v>176</v>
      </c>
      <c r="B30" s="19">
        <v>1018.0099999999999</v>
      </c>
      <c r="C30" s="371">
        <v>1202.69</v>
      </c>
      <c r="D30" s="375">
        <v>2220.6999999999998</v>
      </c>
      <c r="E30" s="19">
        <v>1249.42</v>
      </c>
      <c r="F30" s="369">
        <v>1077.68</v>
      </c>
      <c r="G30" s="377">
        <v>2327.1000000000004</v>
      </c>
      <c r="H30" s="345">
        <f t="shared" si="0"/>
        <v>9.1465425240867069E-3</v>
      </c>
      <c r="I30" s="323">
        <f t="shared" si="1"/>
        <v>1.8976463199327021E-3</v>
      </c>
      <c r="J30" s="399">
        <f t="shared" si="2"/>
        <v>2.9804859970508136E-3</v>
      </c>
      <c r="K30" s="323">
        <f t="shared" si="3"/>
        <v>1.3364591758048926E-2</v>
      </c>
      <c r="L30" s="323">
        <f t="shared" si="4"/>
        <v>2.0426232902497413E-3</v>
      </c>
      <c r="M30" s="399">
        <f t="shared" si="5"/>
        <v>3.7468398567219764E-3</v>
      </c>
      <c r="N30" s="394">
        <f t="shared" ref="N30:N31" si="18">(E30-B30)/B30</f>
        <v>0.22731603815286708</v>
      </c>
      <c r="O30" s="395">
        <f t="shared" ref="O30:O31" si="19">(F30-C30)/C30</f>
        <v>-0.10394199669075155</v>
      </c>
      <c r="P30" s="386">
        <f t="shared" ref="P30:P31" si="20">(G30-D30)/D30</f>
        <v>4.7912820281893344E-2</v>
      </c>
      <c r="R30" s="401">
        <v>194.89199999999997</v>
      </c>
      <c r="S30" s="369">
        <v>322.07400000000001</v>
      </c>
      <c r="T30" s="374">
        <v>516.96600000000001</v>
      </c>
      <c r="U30" s="19">
        <v>252.14600000000004</v>
      </c>
      <c r="V30" s="119">
        <v>276.29899999999998</v>
      </c>
      <c r="W30" s="375">
        <v>528.44500000000005</v>
      </c>
      <c r="X30" s="345">
        <f t="shared" si="10"/>
        <v>1.1932571895013053E-2</v>
      </c>
      <c r="Y30" s="323">
        <f t="shared" si="11"/>
        <v>4.11802777981643E-3</v>
      </c>
      <c r="Z30" s="399">
        <f t="shared" si="12"/>
        <v>5.4680218465330147E-3</v>
      </c>
      <c r="AA30" s="323">
        <f t="shared" si="13"/>
        <v>1.5928314561755301E-2</v>
      </c>
      <c r="AB30" s="323">
        <f t="shared" si="14"/>
        <v>3.7923890223954355E-3</v>
      </c>
      <c r="AC30" s="399">
        <f t="shared" si="15"/>
        <v>5.9585909808889722E-3</v>
      </c>
      <c r="AE30" s="394">
        <f t="shared" si="7"/>
        <v>0.29377296143505166</v>
      </c>
      <c r="AF30" s="395">
        <f t="shared" si="7"/>
        <v>-0.14212572266000992</v>
      </c>
      <c r="AG30" s="386">
        <f t="shared" si="7"/>
        <v>2.2204555038435877E-2</v>
      </c>
      <c r="AI30" s="27">
        <f t="shared" si="17"/>
        <v>1.9144409190479463</v>
      </c>
      <c r="AJ30" s="28">
        <f t="shared" si="17"/>
        <v>2.6779469356193197</v>
      </c>
      <c r="AK30" s="402">
        <f t="shared" si="17"/>
        <v>2.3279416400234161</v>
      </c>
      <c r="AL30" s="28">
        <f t="shared" si="17"/>
        <v>2.0181044004418052</v>
      </c>
      <c r="AM30" s="28">
        <f t="shared" si="17"/>
        <v>2.5638315641006604</v>
      </c>
      <c r="AN30" s="402">
        <f t="shared" si="17"/>
        <v>2.2708306475871254</v>
      </c>
      <c r="AO30" s="384">
        <f t="shared" si="16"/>
        <v>5.414817472947183E-2</v>
      </c>
      <c r="AP30" s="385">
        <f t="shared" si="16"/>
        <v>-4.2613007002048113E-2</v>
      </c>
      <c r="AQ30" s="386">
        <f t="shared" si="16"/>
        <v>-2.4532828252393918E-2</v>
      </c>
    </row>
    <row r="31" spans="1:43" ht="20.100000000000001" customHeight="1">
      <c r="A31" s="8" t="s">
        <v>181</v>
      </c>
      <c r="B31" s="19">
        <v>297.13</v>
      </c>
      <c r="C31" s="371">
        <v>1619.0899999999997</v>
      </c>
      <c r="D31" s="375">
        <v>1916.2199999999998</v>
      </c>
      <c r="E31" s="19">
        <v>394.88</v>
      </c>
      <c r="F31" s="369">
        <v>1426.4199999999994</v>
      </c>
      <c r="G31" s="377">
        <v>1821.2999999999993</v>
      </c>
      <c r="H31" s="345">
        <f t="shared" si="0"/>
        <v>2.6696321059536581E-3</v>
      </c>
      <c r="I31" s="323">
        <f t="shared" si="1"/>
        <v>2.5546567944689301E-3</v>
      </c>
      <c r="J31" s="399">
        <f t="shared" si="2"/>
        <v>2.5718317995536135E-3</v>
      </c>
      <c r="K31" s="323">
        <f t="shared" si="3"/>
        <v>4.2238878787104091E-3</v>
      </c>
      <c r="L31" s="323">
        <f t="shared" si="4"/>
        <v>2.7036214030862916E-3</v>
      </c>
      <c r="M31" s="399">
        <f t="shared" si="5"/>
        <v>2.9324564612813082E-3</v>
      </c>
      <c r="N31" s="394">
        <f t="shared" si="18"/>
        <v>0.32898058089051929</v>
      </c>
      <c r="O31" s="395">
        <f t="shared" si="19"/>
        <v>-0.11899894385117586</v>
      </c>
      <c r="P31" s="386">
        <f t="shared" si="20"/>
        <v>-4.9535022074709868E-2</v>
      </c>
      <c r="R31" s="401">
        <v>122.16799999999999</v>
      </c>
      <c r="S31" s="369">
        <v>310.35300000000001</v>
      </c>
      <c r="T31" s="374">
        <v>432.52100000000002</v>
      </c>
      <c r="U31" s="19">
        <v>159.34300000000002</v>
      </c>
      <c r="V31" s="119">
        <v>259.54900000000004</v>
      </c>
      <c r="W31" s="375">
        <v>418.89200000000005</v>
      </c>
      <c r="X31" s="345">
        <f t="shared" si="10"/>
        <v>7.4799296188142904E-3</v>
      </c>
      <c r="Y31" s="323">
        <f t="shared" si="11"/>
        <v>3.9681634517203142E-3</v>
      </c>
      <c r="Z31" s="399">
        <f t="shared" si="12"/>
        <v>4.5748352446472419E-3</v>
      </c>
      <c r="AA31" s="323">
        <f t="shared" si="13"/>
        <v>1.0065856397538627E-2</v>
      </c>
      <c r="AB31" s="323">
        <f t="shared" si="14"/>
        <v>3.5624840421923827E-3</v>
      </c>
      <c r="AC31" s="399">
        <f t="shared" si="15"/>
        <v>4.7233034528977348E-3</v>
      </c>
      <c r="AE31" s="394">
        <f t="shared" si="7"/>
        <v>0.30429408683124898</v>
      </c>
      <c r="AF31" s="395">
        <f t="shared" si="7"/>
        <v>-0.1636974670778113</v>
      </c>
      <c r="AG31" s="386">
        <f t="shared" si="7"/>
        <v>-3.1510608733448693E-2</v>
      </c>
      <c r="AI31" s="27">
        <f t="shared" si="17"/>
        <v>4.1116009827348297</v>
      </c>
      <c r="AJ31" s="28">
        <f t="shared" si="17"/>
        <v>1.9168360004693998</v>
      </c>
      <c r="AK31" s="402">
        <f t="shared" si="17"/>
        <v>2.2571573201406938</v>
      </c>
      <c r="AL31" s="28">
        <f t="shared" si="17"/>
        <v>4.0352258914100494</v>
      </c>
      <c r="AM31" s="28">
        <f t="shared" si="17"/>
        <v>1.8195832924384134</v>
      </c>
      <c r="AN31" s="402">
        <f t="shared" si="17"/>
        <v>2.2999615659144581</v>
      </c>
      <c r="AO31" s="384">
        <f t="shared" si="16"/>
        <v>-1.857551149673561E-2</v>
      </c>
      <c r="AP31" s="385">
        <f t="shared" si="16"/>
        <v>-5.0736060887405551E-2</v>
      </c>
      <c r="AQ31" s="386">
        <f t="shared" si="16"/>
        <v>1.8963784842031393E-2</v>
      </c>
    </row>
    <row r="32" spans="1:43" ht="20.100000000000001" customHeight="1" thickBot="1">
      <c r="A32" s="8" t="s">
        <v>17</v>
      </c>
      <c r="B32" s="19">
        <f>B33-SUM(B7:B31)</f>
        <v>10542.949999999953</v>
      </c>
      <c r="C32" s="371">
        <f t="shared" ref="C32:G32" si="21">C33-SUM(C7:C31)</f>
        <v>31353.720000000088</v>
      </c>
      <c r="D32" s="376">
        <f t="shared" si="21"/>
        <v>41896.669999999693</v>
      </c>
      <c r="E32" s="21">
        <f t="shared" si="21"/>
        <v>6456.2099999999919</v>
      </c>
      <c r="F32" s="119">
        <f t="shared" si="21"/>
        <v>27973.179999999935</v>
      </c>
      <c r="G32" s="375">
        <f t="shared" si="21"/>
        <v>34429.39000000013</v>
      </c>
      <c r="H32" s="345">
        <f t="shared" si="0"/>
        <v>9.4725533643401874E-2</v>
      </c>
      <c r="I32" s="323">
        <f t="shared" si="1"/>
        <v>4.9470995330634267E-2</v>
      </c>
      <c r="J32" s="400">
        <f t="shared" si="2"/>
        <v>5.6231115530264331E-2</v>
      </c>
      <c r="K32" s="323">
        <f t="shared" si="3"/>
        <v>6.905973247925673E-2</v>
      </c>
      <c r="L32" s="323">
        <f t="shared" si="4"/>
        <v>5.3020069937595692E-2</v>
      </c>
      <c r="M32" s="399">
        <f t="shared" si="5"/>
        <v>5.5434407930310479E-2</v>
      </c>
      <c r="N32" s="396">
        <f t="shared" si="6"/>
        <v>-0.38762775124609145</v>
      </c>
      <c r="O32" s="397">
        <f t="shared" si="6"/>
        <v>-0.10781942302221695</v>
      </c>
      <c r="P32" s="388">
        <f t="shared" si="6"/>
        <v>-0.17823087133176974</v>
      </c>
      <c r="R32" s="19">
        <f t="shared" ref="R32:W32" si="22">R33-SUM(R7:R31)</f>
        <v>1827.463000000007</v>
      </c>
      <c r="S32" s="119">
        <f t="shared" si="22"/>
        <v>6936.9130000000005</v>
      </c>
      <c r="T32" s="375">
        <f t="shared" si="22"/>
        <v>8764.3760000000184</v>
      </c>
      <c r="U32" s="119">
        <f t="shared" si="22"/>
        <v>1261.3380000000034</v>
      </c>
      <c r="V32" s="123">
        <f t="shared" si="22"/>
        <v>6917.0809999999619</v>
      </c>
      <c r="W32" s="376">
        <f t="shared" si="22"/>
        <v>8178.4189999999944</v>
      </c>
      <c r="X32" s="345">
        <f t="shared" si="10"/>
        <v>0.111889321434314</v>
      </c>
      <c r="Y32" s="323">
        <f t="shared" si="11"/>
        <v>8.8695145960772159E-2</v>
      </c>
      <c r="Z32" s="399">
        <f t="shared" si="12"/>
        <v>9.2702033478468102E-2</v>
      </c>
      <c r="AA32" s="323">
        <f t="shared" si="13"/>
        <v>7.9679980775801948E-2</v>
      </c>
      <c r="AB32" s="323">
        <f t="shared" si="14"/>
        <v>9.4941574350323021E-2</v>
      </c>
      <c r="AC32" s="399">
        <f t="shared" si="15"/>
        <v>9.2217456294091088E-2</v>
      </c>
      <c r="AE32" s="396">
        <f t="shared" si="7"/>
        <v>-0.30978739378033998</v>
      </c>
      <c r="AF32" s="397">
        <f t="shared" si="7"/>
        <v>-2.8589085663952439E-3</v>
      </c>
      <c r="AG32" s="388">
        <f t="shared" si="7"/>
        <v>-6.6856670685970426E-2</v>
      </c>
      <c r="AI32" s="27">
        <f t="shared" si="17"/>
        <v>1.733350722520751</v>
      </c>
      <c r="AJ32" s="28">
        <f t="shared" si="17"/>
        <v>2.2124688872644076</v>
      </c>
      <c r="AK32" s="402">
        <f t="shared" si="17"/>
        <v>2.0919027693609262</v>
      </c>
      <c r="AL32" s="28">
        <f t="shared" si="17"/>
        <v>1.9536818040305457</v>
      </c>
      <c r="AM32" s="28">
        <f t="shared" si="17"/>
        <v>2.4727546171010868</v>
      </c>
      <c r="AN32" s="402">
        <f t="shared" si="17"/>
        <v>2.3754179205614632</v>
      </c>
      <c r="AO32" s="387">
        <f t="shared" si="16"/>
        <v>0.12711281026229648</v>
      </c>
      <c r="AP32" s="385">
        <f t="shared" si="16"/>
        <v>0.11764492207549537</v>
      </c>
      <c r="AQ32" s="386">
        <f t="shared" si="16"/>
        <v>0.13552979390488137</v>
      </c>
    </row>
    <row r="33" spans="1:43" ht="25.5" customHeight="1" thickBot="1">
      <c r="A33" s="12" t="s">
        <v>18</v>
      </c>
      <c r="B33" s="17">
        <v>111299.97999999998</v>
      </c>
      <c r="C33" s="372">
        <v>633779.85000000009</v>
      </c>
      <c r="D33" s="18">
        <v>745079.82999999973</v>
      </c>
      <c r="E33" s="17">
        <v>93487.33</v>
      </c>
      <c r="F33" s="373">
        <v>527596.06000000006</v>
      </c>
      <c r="G33" s="378">
        <v>621083.39000000025</v>
      </c>
      <c r="H33" s="334">
        <f>SUM(H7:H32)</f>
        <v>1</v>
      </c>
      <c r="I33" s="338">
        <f t="shared" ref="I33:M33" si="23">SUM(I7:I32)</f>
        <v>1</v>
      </c>
      <c r="J33" s="335">
        <f t="shared" si="23"/>
        <v>0.99999999999999978</v>
      </c>
      <c r="K33" s="338">
        <f t="shared" si="23"/>
        <v>0.99999999999999978</v>
      </c>
      <c r="L33" s="338">
        <f t="shared" si="23"/>
        <v>0.99999999999999989</v>
      </c>
      <c r="M33" s="335">
        <f t="shared" si="23"/>
        <v>0.99999999999999989</v>
      </c>
      <c r="N33" s="389">
        <f t="shared" si="6"/>
        <v>-0.16004180773437679</v>
      </c>
      <c r="O33" s="390">
        <f t="shared" si="6"/>
        <v>-0.16754049533130475</v>
      </c>
      <c r="P33" s="391">
        <f t="shared" si="6"/>
        <v>-0.1664203418310217</v>
      </c>
      <c r="R33" s="17">
        <v>16332.774000000005</v>
      </c>
      <c r="S33" s="372">
        <v>78210.739999999991</v>
      </c>
      <c r="T33" s="18">
        <v>94543.51400000001</v>
      </c>
      <c r="U33" s="17">
        <v>15830.049000000006</v>
      </c>
      <c r="V33" s="373">
        <v>72856.185999999987</v>
      </c>
      <c r="W33" s="378">
        <v>88686.23500000003</v>
      </c>
      <c r="X33" s="334">
        <f t="shared" ref="X33:AC33" si="24">SUM(X7:X32)</f>
        <v>0.99999999999999989</v>
      </c>
      <c r="Y33" s="338">
        <f t="shared" si="24"/>
        <v>1</v>
      </c>
      <c r="Z33" s="335">
        <f t="shared" si="24"/>
        <v>1</v>
      </c>
      <c r="AA33" s="338">
        <f t="shared" si="24"/>
        <v>0.99999999999999978</v>
      </c>
      <c r="AB33" s="338">
        <f t="shared" si="24"/>
        <v>0.99999999999999967</v>
      </c>
      <c r="AC33" s="335">
        <f t="shared" si="24"/>
        <v>0.99999999999999967</v>
      </c>
      <c r="AE33" s="389">
        <f t="shared" si="7"/>
        <v>-3.0780135695259017E-2</v>
      </c>
      <c r="AF33" s="390">
        <f t="shared" si="7"/>
        <v>-6.8463154804570381E-2</v>
      </c>
      <c r="AG33" s="391">
        <f t="shared" si="7"/>
        <v>-6.1953261013759017E-2</v>
      </c>
      <c r="AI33" s="403">
        <f t="shared" si="17"/>
        <v>1.4674552502165774</v>
      </c>
      <c r="AJ33" s="404">
        <f t="shared" si="17"/>
        <v>1.2340363929209801</v>
      </c>
      <c r="AK33" s="405">
        <f t="shared" si="17"/>
        <v>1.2689044877244904</v>
      </c>
      <c r="AL33" s="404">
        <f t="shared" si="17"/>
        <v>1.6932828223888741</v>
      </c>
      <c r="AM33" s="404">
        <f t="shared" si="17"/>
        <v>1.3809084548508566</v>
      </c>
      <c r="AN33" s="405">
        <f t="shared" si="17"/>
        <v>1.4279279792042097</v>
      </c>
      <c r="AO33" s="389">
        <f t="shared" si="16"/>
        <v>0.15389060221016446</v>
      </c>
      <c r="AP33" s="390">
        <f t="shared" si="16"/>
        <v>0.11901760983096162</v>
      </c>
      <c r="AQ33" s="391">
        <f t="shared" si="16"/>
        <v>0.12532345264606479</v>
      </c>
    </row>
    <row r="36" spans="1:43" ht="15.75" thickBot="1"/>
    <row r="37" spans="1:43">
      <c r="A37" s="492" t="s">
        <v>2</v>
      </c>
      <c r="B37" s="457" t="s">
        <v>132</v>
      </c>
      <c r="C37" s="511"/>
      <c r="D37" s="511"/>
      <c r="E37" s="511"/>
      <c r="F37" s="511"/>
      <c r="G37" s="522"/>
      <c r="H37" s="512" t="s">
        <v>134</v>
      </c>
      <c r="I37" s="511"/>
      <c r="J37" s="511"/>
      <c r="K37" s="511"/>
      <c r="L37" s="511"/>
      <c r="M37" s="522"/>
      <c r="N37" s="526" t="s">
        <v>152</v>
      </c>
      <c r="O37" s="517"/>
      <c r="P37" s="527"/>
      <c r="R37" s="512" t="s">
        <v>133</v>
      </c>
      <c r="S37" s="511"/>
      <c r="T37" s="511"/>
      <c r="U37" s="511"/>
      <c r="V37" s="511"/>
      <c r="W37" s="522"/>
      <c r="X37" s="511" t="s">
        <v>135</v>
      </c>
      <c r="Y37" s="511"/>
      <c r="Z37" s="511"/>
      <c r="AA37" s="511"/>
      <c r="AB37" s="511"/>
      <c r="AC37" s="458"/>
      <c r="AE37" s="517" t="s">
        <v>152</v>
      </c>
      <c r="AF37" s="517"/>
      <c r="AG37" s="517"/>
      <c r="AI37" s="475" t="s">
        <v>138</v>
      </c>
      <c r="AJ37" s="480"/>
      <c r="AK37" s="480"/>
      <c r="AL37" s="480"/>
      <c r="AM37" s="480"/>
      <c r="AN37" s="476"/>
      <c r="AO37" s="517" t="s">
        <v>152</v>
      </c>
      <c r="AP37" s="517"/>
      <c r="AQ37" s="517"/>
    </row>
    <row r="38" spans="1:43" ht="15" customHeight="1">
      <c r="A38" s="493"/>
      <c r="B38" s="523" t="str">
        <f>B5</f>
        <v>jan-jul 2025</v>
      </c>
      <c r="C38" s="498"/>
      <c r="D38" s="499"/>
      <c r="E38" s="524" t="str">
        <f>E5</f>
        <v>jan-jul 2026</v>
      </c>
      <c r="F38" s="514"/>
      <c r="G38" s="525"/>
      <c r="H38" s="533" t="str">
        <f>B38</f>
        <v>jan-jul 2025</v>
      </c>
      <c r="I38" s="498"/>
      <c r="J38" s="499"/>
      <c r="K38" s="523" t="str">
        <f>E38</f>
        <v>jan-jul 2026</v>
      </c>
      <c r="L38" s="498"/>
      <c r="M38" s="499"/>
      <c r="N38" s="500" t="s">
        <v>136</v>
      </c>
      <c r="O38" s="498"/>
      <c r="P38" s="501"/>
      <c r="R38" s="521" t="str">
        <f>H38</f>
        <v>jan-jul 2025</v>
      </c>
      <c r="S38" s="498"/>
      <c r="T38" s="499"/>
      <c r="U38" s="538" t="str">
        <f>K38</f>
        <v>jan-jul 2026</v>
      </c>
      <c r="V38" s="514"/>
      <c r="W38" s="525"/>
      <c r="X38" s="533" t="str">
        <f>R38</f>
        <v>jan-jul 2025</v>
      </c>
      <c r="Y38" s="498"/>
      <c r="Z38" s="499"/>
      <c r="AA38" s="523" t="str">
        <f>U38</f>
        <v>jan-jul 2026</v>
      </c>
      <c r="AB38" s="498"/>
      <c r="AC38" s="501"/>
      <c r="AE38" s="497" t="s">
        <v>137</v>
      </c>
      <c r="AF38" s="498"/>
      <c r="AG38" s="501"/>
      <c r="AI38" s="528" t="str">
        <f>X38</f>
        <v>jan-jul 2025</v>
      </c>
      <c r="AJ38" s="529"/>
      <c r="AK38" s="540"/>
      <c r="AL38" s="539" t="str">
        <f>AA38</f>
        <v>jan-jul 2026</v>
      </c>
      <c r="AM38" s="529"/>
      <c r="AN38" s="540"/>
      <c r="AO38" s="498" t="s">
        <v>138</v>
      </c>
      <c r="AP38" s="498"/>
      <c r="AQ38" s="501"/>
    </row>
    <row r="39" spans="1:43" ht="18.75" customHeight="1" thickBot="1">
      <c r="A39" s="494"/>
      <c r="B39" s="99" t="s">
        <v>29</v>
      </c>
      <c r="C39" s="135" t="s">
        <v>30</v>
      </c>
      <c r="D39" s="263" t="s">
        <v>12</v>
      </c>
      <c r="E39" s="159" t="s">
        <v>29</v>
      </c>
      <c r="F39" s="353" t="s">
        <v>30</v>
      </c>
      <c r="G39" s="134" t="s">
        <v>12</v>
      </c>
      <c r="H39" s="176" t="s">
        <v>29</v>
      </c>
      <c r="I39" s="135" t="s">
        <v>30</v>
      </c>
      <c r="J39" s="176" t="s">
        <v>12</v>
      </c>
      <c r="K39" s="99" t="s">
        <v>29</v>
      </c>
      <c r="L39" s="135" t="s">
        <v>30</v>
      </c>
      <c r="M39" s="133" t="s">
        <v>12</v>
      </c>
      <c r="N39" s="99" t="s">
        <v>29</v>
      </c>
      <c r="O39" s="135" t="s">
        <v>30</v>
      </c>
      <c r="P39" s="166" t="s">
        <v>12</v>
      </c>
      <c r="R39" s="25" t="s">
        <v>29</v>
      </c>
      <c r="S39" s="160" t="s">
        <v>30</v>
      </c>
      <c r="T39" s="134" t="s">
        <v>12</v>
      </c>
      <c r="U39" s="352" t="s">
        <v>29</v>
      </c>
      <c r="V39" s="353" t="s">
        <v>30</v>
      </c>
      <c r="W39" s="134" t="s">
        <v>12</v>
      </c>
      <c r="X39" s="176" t="s">
        <v>29</v>
      </c>
      <c r="Y39" s="135" t="s">
        <v>30</v>
      </c>
      <c r="Z39" s="176" t="s">
        <v>12</v>
      </c>
      <c r="AA39" s="99" t="s">
        <v>29</v>
      </c>
      <c r="AB39" s="135" t="s">
        <v>30</v>
      </c>
      <c r="AC39" s="166" t="s">
        <v>12</v>
      </c>
      <c r="AE39" s="25" t="s">
        <v>29</v>
      </c>
      <c r="AF39" s="135" t="s">
        <v>30</v>
      </c>
      <c r="AG39" s="166" t="s">
        <v>12</v>
      </c>
      <c r="AI39" s="407" t="s">
        <v>29</v>
      </c>
      <c r="AJ39" s="135" t="s">
        <v>30</v>
      </c>
      <c r="AK39" s="263" t="s">
        <v>12</v>
      </c>
      <c r="AL39" s="408" t="s">
        <v>29</v>
      </c>
      <c r="AM39" s="135" t="s">
        <v>30</v>
      </c>
      <c r="AN39" s="263" t="s">
        <v>12</v>
      </c>
      <c r="AO39" s="176" t="s">
        <v>29</v>
      </c>
      <c r="AP39" s="135" t="s">
        <v>30</v>
      </c>
      <c r="AQ39" s="166" t="s">
        <v>12</v>
      </c>
    </row>
    <row r="40" spans="1:43" ht="19.5" customHeight="1">
      <c r="A40" s="8" t="s">
        <v>165</v>
      </c>
      <c r="B40" s="39">
        <v>4712.2599999999984</v>
      </c>
      <c r="C40" s="370">
        <v>40686.149999999987</v>
      </c>
      <c r="D40" s="375">
        <v>45398.409999999989</v>
      </c>
      <c r="E40" s="39">
        <v>4364.6500000000005</v>
      </c>
      <c r="F40" s="379">
        <v>35107.090000000011</v>
      </c>
      <c r="G40" s="377">
        <v>39471.740000000013</v>
      </c>
      <c r="H40" s="345">
        <f>B40/$B$63</f>
        <v>6.2824805789802332E-2</v>
      </c>
      <c r="I40" s="323">
        <f>C40/$C$63</f>
        <v>0.17275721425157264</v>
      </c>
      <c r="J40" s="398">
        <f>D40/$D$63</f>
        <v>0.14620268852973645</v>
      </c>
      <c r="K40" s="323">
        <f>E40/$E$63</f>
        <v>7.2087116627644554E-2</v>
      </c>
      <c r="L40" s="323">
        <f>F40/$F$63</f>
        <v>0.25897627068782236</v>
      </c>
      <c r="M40" s="399">
        <f>G40/$G$63</f>
        <v>0.20127561402291222</v>
      </c>
      <c r="N40" s="392">
        <f t="shared" ref="N40:P63" si="25">(E40-B40)/B40</f>
        <v>-7.3767152067160544E-2</v>
      </c>
      <c r="O40" s="393">
        <f t="shared" si="25"/>
        <v>-0.137124303970761</v>
      </c>
      <c r="P40" s="382">
        <f t="shared" si="25"/>
        <v>-0.13054796412473427</v>
      </c>
      <c r="R40" s="401">
        <v>859.33</v>
      </c>
      <c r="S40" s="369">
        <v>6349.6030000000001</v>
      </c>
      <c r="T40" s="374">
        <v>7208.933</v>
      </c>
      <c r="U40" s="39">
        <v>854.83100000000002</v>
      </c>
      <c r="V40" s="112">
        <v>5714.9500000000016</v>
      </c>
      <c r="W40" s="380">
        <v>6569.7810000000018</v>
      </c>
      <c r="X40" s="345">
        <f>R40/$R$63</f>
        <v>8.1780847352474359E-2</v>
      </c>
      <c r="Y40" s="323">
        <f>S40/$S$63</f>
        <v>0.22078665605804484</v>
      </c>
      <c r="Z40" s="398">
        <f>T40/$T$63</f>
        <v>0.18358889965712683</v>
      </c>
      <c r="AA40" s="323">
        <f>U40/$U$63</f>
        <v>8.3976989488914203E-2</v>
      </c>
      <c r="AB40" s="323">
        <f>V40/$V$63</f>
        <v>0.22729831731353398</v>
      </c>
      <c r="AC40" s="399">
        <f>W40/$W$63</f>
        <v>0.18599529356768618</v>
      </c>
      <c r="AE40" s="392">
        <f t="shared" ref="AE40:AG63" si="26">(U40-R40)/R40</f>
        <v>-5.2354741484645284E-3</v>
      </c>
      <c r="AF40" s="393">
        <f t="shared" si="26"/>
        <v>-9.9951603273464251E-2</v>
      </c>
      <c r="AG40" s="382">
        <f t="shared" si="26"/>
        <v>-8.8661109764787416E-2</v>
      </c>
      <c r="AI40" s="27">
        <f t="shared" ref="AI40:AN63" si="27">(R40/B40)*10</f>
        <v>1.8236048095818149</v>
      </c>
      <c r="AJ40" s="28">
        <f t="shared" si="27"/>
        <v>1.5606300915667868</v>
      </c>
      <c r="AK40" s="406">
        <f t="shared" si="27"/>
        <v>1.5879263172432694</v>
      </c>
      <c r="AL40" s="28">
        <f t="shared" si="27"/>
        <v>1.9585327574948732</v>
      </c>
      <c r="AM40" s="28">
        <f t="shared" si="27"/>
        <v>1.6278620643294559</v>
      </c>
      <c r="AN40" s="402">
        <f t="shared" si="27"/>
        <v>1.6644264985531421</v>
      </c>
      <c r="AO40" s="383">
        <f t="shared" ref="AO40:AQ53" si="28">(AL40-AI40)/AI40</f>
        <v>7.398968636411947E-2</v>
      </c>
      <c r="AP40" s="381">
        <f t="shared" si="28"/>
        <v>4.3080018209293865E-2</v>
      </c>
      <c r="AQ40" s="382">
        <f t="shared" si="28"/>
        <v>4.8176153061485469E-2</v>
      </c>
    </row>
    <row r="41" spans="1:43" ht="19.5" customHeight="1">
      <c r="A41" s="8" t="s">
        <v>178</v>
      </c>
      <c r="B41" s="19">
        <v>17013.13</v>
      </c>
      <c r="C41" s="371">
        <v>107678.48</v>
      </c>
      <c r="D41" s="375">
        <v>124691.61</v>
      </c>
      <c r="E41" s="19">
        <v>6699.9800000000023</v>
      </c>
      <c r="F41" s="369">
        <v>22534.349999999995</v>
      </c>
      <c r="G41" s="377">
        <v>29234.329999999998</v>
      </c>
      <c r="H41" s="345">
        <f t="shared" ref="H41:H62" si="29">B41/$B$63</f>
        <v>0.22682249878543634</v>
      </c>
      <c r="I41" s="323">
        <f t="shared" ref="I41:I62" si="30">C41/$C$63</f>
        <v>0.45721293952963565</v>
      </c>
      <c r="J41" s="399">
        <f t="shared" ref="J41:J62" si="31">D41/$D$63</f>
        <v>0.40156138990553575</v>
      </c>
      <c r="K41" s="323">
        <f t="shared" ref="K41:K62" si="32">E41/$E$63</f>
        <v>0.11065772505536207</v>
      </c>
      <c r="L41" s="323">
        <f t="shared" ref="L41:L62" si="33">F41/$F$63</f>
        <v>0.16623029494538361</v>
      </c>
      <c r="M41" s="399">
        <f t="shared" ref="M41:M62" si="34">G41/$G$63</f>
        <v>0.14907267126552923</v>
      </c>
      <c r="N41" s="394">
        <f t="shared" si="25"/>
        <v>-0.60618769150650098</v>
      </c>
      <c r="O41" s="395">
        <f t="shared" si="25"/>
        <v>-0.79072559345191362</v>
      </c>
      <c r="P41" s="386">
        <f t="shared" si="25"/>
        <v>-0.76554693615713199</v>
      </c>
      <c r="R41" s="401">
        <v>1147.3059999999996</v>
      </c>
      <c r="S41" s="369">
        <v>6955.5690000000022</v>
      </c>
      <c r="T41" s="374">
        <v>8102.8750000000018</v>
      </c>
      <c r="U41" s="19">
        <v>1254.9339999999995</v>
      </c>
      <c r="V41" s="119">
        <v>4197.9809999999998</v>
      </c>
      <c r="W41" s="375">
        <v>5452.9149999999991</v>
      </c>
      <c r="X41" s="345">
        <f t="shared" ref="X41:X62" si="35">R41/$R$63</f>
        <v>0.10918699085633914</v>
      </c>
      <c r="Y41" s="323">
        <f t="shared" ref="Y41:Y62" si="36">S41/$S$63</f>
        <v>0.24185713980716581</v>
      </c>
      <c r="Z41" s="399">
        <f t="shared" ref="Z41:Z62" si="37">T41/$T$63</f>
        <v>0.20635479693170153</v>
      </c>
      <c r="AA41" s="323">
        <f t="shared" ref="AA41:AA62" si="38">U41/$U$63</f>
        <v>0.12328235560863027</v>
      </c>
      <c r="AB41" s="323">
        <f t="shared" ref="AB41:AB62" si="39">V41/$V$63</f>
        <v>0.16696454341931011</v>
      </c>
      <c r="AC41" s="399">
        <f t="shared" ref="AC41:AC62" si="40">W41/$W$63</f>
        <v>0.15437600221752279</v>
      </c>
      <c r="AE41" s="394">
        <f t="shared" si="26"/>
        <v>9.3809323754952878E-2</v>
      </c>
      <c r="AF41" s="395">
        <f t="shared" si="26"/>
        <v>-0.39645757234239237</v>
      </c>
      <c r="AG41" s="386">
        <f t="shared" si="26"/>
        <v>-0.32703947672893907</v>
      </c>
      <c r="AI41" s="27">
        <f t="shared" si="27"/>
        <v>0.67436503453509111</v>
      </c>
      <c r="AJ41" s="28">
        <f t="shared" si="27"/>
        <v>0.64595720519086108</v>
      </c>
      <c r="AK41" s="402">
        <f t="shared" si="27"/>
        <v>0.64983321652515369</v>
      </c>
      <c r="AL41" s="28">
        <f t="shared" si="27"/>
        <v>1.8730414120639152</v>
      </c>
      <c r="AM41" s="28">
        <f t="shared" si="27"/>
        <v>1.8629252674250645</v>
      </c>
      <c r="AN41" s="402">
        <f t="shared" si="27"/>
        <v>1.8652437049181558</v>
      </c>
      <c r="AO41" s="384">
        <f t="shared" si="28"/>
        <v>1.7774889209005245</v>
      </c>
      <c r="AP41" s="385">
        <f t="shared" si="28"/>
        <v>1.8839762951086299</v>
      </c>
      <c r="AQ41" s="386">
        <f t="shared" si="28"/>
        <v>1.8703422008683301</v>
      </c>
    </row>
    <row r="42" spans="1:43" ht="19.5" customHeight="1">
      <c r="A42" s="8" t="s">
        <v>170</v>
      </c>
      <c r="B42" s="19">
        <v>11127.600000000002</v>
      </c>
      <c r="C42" s="371">
        <v>1258.8</v>
      </c>
      <c r="D42" s="375">
        <v>12386.400000000001</v>
      </c>
      <c r="E42" s="19">
        <v>10986.380000000001</v>
      </c>
      <c r="F42" s="369">
        <v>7912.5899999999992</v>
      </c>
      <c r="G42" s="377">
        <v>18898.97</v>
      </c>
      <c r="H42" s="345">
        <f t="shared" si="29"/>
        <v>0.14835541946042979</v>
      </c>
      <c r="I42" s="323">
        <f t="shared" si="30"/>
        <v>5.3449830298487253E-3</v>
      </c>
      <c r="J42" s="399">
        <f t="shared" si="31"/>
        <v>3.9889612460099991E-2</v>
      </c>
      <c r="K42" s="323">
        <f t="shared" si="32"/>
        <v>0.18145245469295856</v>
      </c>
      <c r="L42" s="323">
        <f t="shared" si="33"/>
        <v>5.8369208318939443E-2</v>
      </c>
      <c r="M42" s="399">
        <f t="shared" si="34"/>
        <v>9.6370258598951972E-2</v>
      </c>
      <c r="N42" s="394">
        <f t="shared" si="25"/>
        <v>-1.2690966605557455E-2</v>
      </c>
      <c r="O42" s="395">
        <f t="shared" si="25"/>
        <v>5.2858198284080071</v>
      </c>
      <c r="P42" s="386">
        <f t="shared" si="25"/>
        <v>0.52578392430407539</v>
      </c>
      <c r="R42" s="401">
        <v>2367.047</v>
      </c>
      <c r="S42" s="369">
        <v>355.608</v>
      </c>
      <c r="T42" s="374">
        <v>2722.6550000000002</v>
      </c>
      <c r="U42" s="19">
        <v>2386.6610000000005</v>
      </c>
      <c r="V42" s="119">
        <v>2122.2030000000004</v>
      </c>
      <c r="W42" s="375">
        <v>4508.8640000000014</v>
      </c>
      <c r="X42" s="345">
        <f t="shared" si="35"/>
        <v>0.2252674867433144</v>
      </c>
      <c r="Y42" s="323">
        <f t="shared" si="36"/>
        <v>1.236510395807253E-2</v>
      </c>
      <c r="Z42" s="399">
        <f t="shared" si="37"/>
        <v>6.9337478319742282E-2</v>
      </c>
      <c r="AA42" s="323">
        <f t="shared" si="38"/>
        <v>0.23446108729164186</v>
      </c>
      <c r="AB42" s="323">
        <f t="shared" si="39"/>
        <v>8.4405492768569054E-2</v>
      </c>
      <c r="AC42" s="399">
        <f t="shared" si="40"/>
        <v>0.12764922960701</v>
      </c>
      <c r="AE42" s="394">
        <f t="shared" si="26"/>
        <v>8.286273994559671E-3</v>
      </c>
      <c r="AF42" s="395">
        <f t="shared" si="26"/>
        <v>4.96781568468651</v>
      </c>
      <c r="AG42" s="386">
        <f t="shared" si="26"/>
        <v>0.65605410894880223</v>
      </c>
      <c r="AI42" s="27">
        <f t="shared" si="27"/>
        <v>2.1271855566339548</v>
      </c>
      <c r="AJ42" s="28">
        <f t="shared" si="27"/>
        <v>2.824976167778837</v>
      </c>
      <c r="AK42" s="402">
        <f t="shared" si="27"/>
        <v>2.1981003358522249</v>
      </c>
      <c r="AL42" s="28">
        <f t="shared" si="27"/>
        <v>2.1723816216078458</v>
      </c>
      <c r="AM42" s="28">
        <f t="shared" si="27"/>
        <v>2.6820585926984726</v>
      </c>
      <c r="AN42" s="402">
        <f t="shared" si="27"/>
        <v>2.3857723463236362</v>
      </c>
      <c r="AO42" s="384">
        <f t="shared" si="28"/>
        <v>2.1246884096660059E-2</v>
      </c>
      <c r="AP42" s="385">
        <f t="shared" si="28"/>
        <v>-5.0590718856483183E-2</v>
      </c>
      <c r="AQ42" s="386">
        <f t="shared" si="28"/>
        <v>8.5379182838188822E-2</v>
      </c>
    </row>
    <row r="43" spans="1:43" ht="19.5" customHeight="1">
      <c r="A43" s="8" t="s">
        <v>203</v>
      </c>
      <c r="B43" s="19">
        <v>1318.2300000000002</v>
      </c>
      <c r="C43" s="371">
        <v>9159.2199999999993</v>
      </c>
      <c r="D43" s="375">
        <v>10477.449999999999</v>
      </c>
      <c r="E43" s="19">
        <v>1490.7199999999998</v>
      </c>
      <c r="F43" s="369">
        <v>9213.86</v>
      </c>
      <c r="G43" s="377">
        <v>10704.58</v>
      </c>
      <c r="H43" s="345">
        <f t="shared" si="29"/>
        <v>1.7574909647661882E-2</v>
      </c>
      <c r="I43" s="323">
        <f t="shared" si="30"/>
        <v>3.8890908378337335E-2</v>
      </c>
      <c r="J43" s="399">
        <f t="shared" si="31"/>
        <v>3.3741960543020942E-2</v>
      </c>
      <c r="K43" s="323">
        <f t="shared" si="32"/>
        <v>2.4620921837756125E-2</v>
      </c>
      <c r="L43" s="323">
        <f t="shared" si="33"/>
        <v>6.7968353441988455E-2</v>
      </c>
      <c r="M43" s="399">
        <f t="shared" si="34"/>
        <v>5.4585151613721232E-2</v>
      </c>
      <c r="N43" s="394">
        <f t="shared" si="25"/>
        <v>0.13084969997648327</v>
      </c>
      <c r="O43" s="395">
        <f t="shared" si="25"/>
        <v>5.9655734876988701E-3</v>
      </c>
      <c r="P43" s="386">
        <f t="shared" si="25"/>
        <v>2.1677984624121426E-2</v>
      </c>
      <c r="R43" s="401">
        <v>383.57299999999998</v>
      </c>
      <c r="S43" s="369">
        <v>2750.64</v>
      </c>
      <c r="T43" s="374">
        <v>3134.2129999999997</v>
      </c>
      <c r="U43" s="19">
        <v>434.19399999999996</v>
      </c>
      <c r="V43" s="119">
        <v>2832.2779999999989</v>
      </c>
      <c r="W43" s="375">
        <v>3266.4719999999988</v>
      </c>
      <c r="X43" s="345">
        <f t="shared" si="35"/>
        <v>3.6503933252104132E-2</v>
      </c>
      <c r="Y43" s="323">
        <f t="shared" si="36"/>
        <v>9.5644500549010761E-2</v>
      </c>
      <c r="Z43" s="399">
        <f t="shared" si="37"/>
        <v>7.9818568983934565E-2</v>
      </c>
      <c r="AA43" s="323">
        <f t="shared" si="38"/>
        <v>4.2654401833987783E-2</v>
      </c>
      <c r="AB43" s="323">
        <f t="shared" si="39"/>
        <v>0.112647008908939</v>
      </c>
      <c r="AC43" s="399">
        <f t="shared" si="40"/>
        <v>9.247620561029761E-2</v>
      </c>
      <c r="AE43" s="394">
        <f t="shared" si="26"/>
        <v>0.13197227124954047</v>
      </c>
      <c r="AF43" s="395">
        <f t="shared" si="26"/>
        <v>2.9679638193292838E-2</v>
      </c>
      <c r="AG43" s="386">
        <f t="shared" si="26"/>
        <v>4.219847215233908E-2</v>
      </c>
      <c r="AI43" s="27">
        <f t="shared" si="27"/>
        <v>2.909757781267305</v>
      </c>
      <c r="AJ43" s="28">
        <f t="shared" si="27"/>
        <v>3.0031378217795841</v>
      </c>
      <c r="AK43" s="402">
        <f t="shared" si="27"/>
        <v>2.9913891261709673</v>
      </c>
      <c r="AL43" s="28">
        <f t="shared" si="27"/>
        <v>2.9126462380594615</v>
      </c>
      <c r="AM43" s="28">
        <f t="shared" si="27"/>
        <v>3.0739320979480897</v>
      </c>
      <c r="AN43" s="402">
        <f t="shared" si="27"/>
        <v>3.0514714262493241</v>
      </c>
      <c r="AO43" s="384">
        <f t="shared" si="28"/>
        <v>9.9267946313336044E-4</v>
      </c>
      <c r="AP43" s="385">
        <f t="shared" si="28"/>
        <v>2.3573435642908567E-2</v>
      </c>
      <c r="AQ43" s="386">
        <f t="shared" si="28"/>
        <v>2.0085083399117399E-2</v>
      </c>
    </row>
    <row r="44" spans="1:43" ht="19.5" customHeight="1">
      <c r="A44" s="8" t="s">
        <v>172</v>
      </c>
      <c r="B44" s="19">
        <v>14997.640000000001</v>
      </c>
      <c r="C44" s="371">
        <v>27497.519999999997</v>
      </c>
      <c r="D44" s="375">
        <v>42495.159999999996</v>
      </c>
      <c r="E44" s="19">
        <v>13540.429999999998</v>
      </c>
      <c r="F44" s="369">
        <v>18798.950000000004</v>
      </c>
      <c r="G44" s="377">
        <v>32339.380000000005</v>
      </c>
      <c r="H44" s="345">
        <f t="shared" si="29"/>
        <v>0.19995157743956649</v>
      </c>
      <c r="I44" s="323">
        <f t="shared" si="30"/>
        <v>0.1167570525603161</v>
      </c>
      <c r="J44" s="399">
        <f t="shared" si="31"/>
        <v>0.13685295677759013</v>
      </c>
      <c r="K44" s="323">
        <f t="shared" si="32"/>
        <v>0.22363547056429656</v>
      </c>
      <c r="L44" s="323">
        <f t="shared" si="33"/>
        <v>0.13867517825735023</v>
      </c>
      <c r="M44" s="399">
        <f t="shared" si="34"/>
        <v>0.16490604586015933</v>
      </c>
      <c r="N44" s="394">
        <f t="shared" si="25"/>
        <v>-9.7162620252253196E-2</v>
      </c>
      <c r="O44" s="395">
        <f t="shared" si="25"/>
        <v>-0.31634016449483421</v>
      </c>
      <c r="P44" s="386">
        <f t="shared" si="25"/>
        <v>-0.23898674578469625</v>
      </c>
      <c r="R44" s="401">
        <v>1377.2169999999999</v>
      </c>
      <c r="S44" s="369">
        <v>2381.2379999999998</v>
      </c>
      <c r="T44" s="374">
        <v>3758.4549999999999</v>
      </c>
      <c r="U44" s="19">
        <v>1170.7130000000004</v>
      </c>
      <c r="V44" s="119">
        <v>1770.703</v>
      </c>
      <c r="W44" s="375">
        <v>2941.4160000000002</v>
      </c>
      <c r="X44" s="345">
        <f t="shared" si="35"/>
        <v>0.13106719566200722</v>
      </c>
      <c r="Y44" s="323">
        <f t="shared" si="36"/>
        <v>8.2799755401770245E-2</v>
      </c>
      <c r="Z44" s="399">
        <f t="shared" si="37"/>
        <v>9.5716053660205552E-2</v>
      </c>
      <c r="AA44" s="323">
        <f t="shared" si="38"/>
        <v>0.1150086429897082</v>
      </c>
      <c r="AB44" s="323">
        <f t="shared" si="39"/>
        <v>7.0425430207093048E-2</v>
      </c>
      <c r="AC44" s="399">
        <f t="shared" si="40"/>
        <v>8.3273633082242629E-2</v>
      </c>
      <c r="AE44" s="394">
        <f t="shared" si="26"/>
        <v>-0.14994296468893389</v>
      </c>
      <c r="AF44" s="395">
        <f t="shared" si="26"/>
        <v>-0.25639394298259977</v>
      </c>
      <c r="AG44" s="386">
        <f t="shared" si="26"/>
        <v>-0.21738693159822314</v>
      </c>
      <c r="AI44" s="27">
        <f t="shared" si="27"/>
        <v>0.91828914415868068</v>
      </c>
      <c r="AJ44" s="28">
        <f t="shared" si="27"/>
        <v>0.86598282317823572</v>
      </c>
      <c r="AK44" s="402">
        <f t="shared" si="27"/>
        <v>0.88444307539964562</v>
      </c>
      <c r="AL44" s="28">
        <f t="shared" si="27"/>
        <v>0.86460548150981942</v>
      </c>
      <c r="AM44" s="28">
        <f t="shared" si="27"/>
        <v>0.94191590487766585</v>
      </c>
      <c r="AN44" s="402">
        <f t="shared" si="27"/>
        <v>0.90954619414472371</v>
      </c>
      <c r="AO44" s="384">
        <f t="shared" si="28"/>
        <v>-5.8460521928575371E-2</v>
      </c>
      <c r="AP44" s="385">
        <f t="shared" si="28"/>
        <v>8.7684281566635269E-2</v>
      </c>
      <c r="AQ44" s="386">
        <f t="shared" si="28"/>
        <v>2.8382967138653851E-2</v>
      </c>
    </row>
    <row r="45" spans="1:43" ht="19.5" customHeight="1">
      <c r="A45" s="8" t="s">
        <v>177</v>
      </c>
      <c r="B45" s="19">
        <v>7485.9299999999994</v>
      </c>
      <c r="C45" s="371">
        <v>7419.68</v>
      </c>
      <c r="D45" s="375">
        <v>14905.61</v>
      </c>
      <c r="E45" s="19">
        <v>5956.590000000002</v>
      </c>
      <c r="F45" s="369">
        <v>8512.92</v>
      </c>
      <c r="G45" s="377">
        <v>14469.510000000002</v>
      </c>
      <c r="H45" s="345">
        <f t="shared" si="29"/>
        <v>9.9803936626174095E-2</v>
      </c>
      <c r="I45" s="323">
        <f t="shared" si="30"/>
        <v>3.1504658156107396E-2</v>
      </c>
      <c r="J45" s="399">
        <f t="shared" si="31"/>
        <v>4.8002567847105777E-2</v>
      </c>
      <c r="K45" s="323">
        <f t="shared" si="32"/>
        <v>9.8379800907990644E-2</v>
      </c>
      <c r="L45" s="323">
        <f t="shared" si="33"/>
        <v>6.2797693407906391E-2</v>
      </c>
      <c r="M45" s="399">
        <f t="shared" si="34"/>
        <v>7.3783408328608469E-2</v>
      </c>
      <c r="N45" s="394">
        <f t="shared" si="25"/>
        <v>-0.20429525790382724</v>
      </c>
      <c r="O45" s="395">
        <f t="shared" si="25"/>
        <v>0.14734328165096067</v>
      </c>
      <c r="P45" s="386">
        <f t="shared" si="25"/>
        <v>-2.9257440654894266E-2</v>
      </c>
      <c r="R45" s="401">
        <v>1235.0419999999999</v>
      </c>
      <c r="S45" s="369">
        <v>1321.5340000000001</v>
      </c>
      <c r="T45" s="374">
        <v>2556.576</v>
      </c>
      <c r="U45" s="19">
        <v>1082.9659999999999</v>
      </c>
      <c r="V45" s="119">
        <v>1277.3910000000001</v>
      </c>
      <c r="W45" s="375">
        <v>2360.357</v>
      </c>
      <c r="X45" s="345">
        <f t="shared" si="35"/>
        <v>0.11753666376816198</v>
      </c>
      <c r="Y45" s="323">
        <f t="shared" si="36"/>
        <v>4.5952018217046364E-2</v>
      </c>
      <c r="Z45" s="399">
        <f t="shared" si="37"/>
        <v>6.5107967396814292E-2</v>
      </c>
      <c r="AA45" s="323">
        <f t="shared" si="38"/>
        <v>0.10638854276324965</v>
      </c>
      <c r="AB45" s="323">
        <f t="shared" si="39"/>
        <v>5.0805138251682411E-2</v>
      </c>
      <c r="AC45" s="399">
        <f t="shared" si="40"/>
        <v>6.6823428838730381E-2</v>
      </c>
      <c r="AE45" s="394">
        <f t="shared" si="26"/>
        <v>-0.12313427397610772</v>
      </c>
      <c r="AF45" s="395">
        <f t="shared" si="26"/>
        <v>-3.3402848507870418E-2</v>
      </c>
      <c r="AG45" s="386">
        <f t="shared" si="26"/>
        <v>-7.6750700937503927E-2</v>
      </c>
      <c r="AI45" s="27">
        <f t="shared" si="27"/>
        <v>1.649817724718238</v>
      </c>
      <c r="AJ45" s="28">
        <f t="shared" si="27"/>
        <v>1.7811199404826084</v>
      </c>
      <c r="AK45" s="402">
        <f t="shared" si="27"/>
        <v>1.7151770373704933</v>
      </c>
      <c r="AL45" s="28">
        <f t="shared" si="27"/>
        <v>1.8180972670605153</v>
      </c>
      <c r="AM45" s="28">
        <f t="shared" si="27"/>
        <v>1.5005321323353211</v>
      </c>
      <c r="AN45" s="402">
        <f t="shared" si="27"/>
        <v>1.6312625652147168</v>
      </c>
      <c r="AO45" s="384">
        <f t="shared" si="28"/>
        <v>0.10199886922115399</v>
      </c>
      <c r="AP45" s="385">
        <f t="shared" si="28"/>
        <v>-0.15753448252971655</v>
      </c>
      <c r="AQ45" s="386">
        <f t="shared" si="28"/>
        <v>-4.8924670939172708E-2</v>
      </c>
    </row>
    <row r="46" spans="1:43" ht="19.5" customHeight="1">
      <c r="A46" s="8" t="s">
        <v>173</v>
      </c>
      <c r="B46" s="19">
        <v>5165.21</v>
      </c>
      <c r="C46" s="371">
        <v>5576.6900000000005</v>
      </c>
      <c r="D46" s="375">
        <v>10741.900000000001</v>
      </c>
      <c r="E46" s="19">
        <v>7077.93</v>
      </c>
      <c r="F46" s="369">
        <v>6879.6999999999989</v>
      </c>
      <c r="G46" s="377">
        <v>13957.63</v>
      </c>
      <c r="H46" s="345">
        <f t="shared" si="29"/>
        <v>6.8863627031094429E-2</v>
      </c>
      <c r="I46" s="323">
        <f t="shared" si="30"/>
        <v>2.3679149517577922E-2</v>
      </c>
      <c r="J46" s="399">
        <f t="shared" si="31"/>
        <v>3.4593604928401162E-2</v>
      </c>
      <c r="K46" s="323">
        <f t="shared" si="32"/>
        <v>0.11689999550761325</v>
      </c>
      <c r="L46" s="323">
        <f t="shared" si="33"/>
        <v>5.0749835701307366E-2</v>
      </c>
      <c r="M46" s="399">
        <f t="shared" si="34"/>
        <v>7.1173212748022227E-2</v>
      </c>
      <c r="N46" s="394">
        <f t="shared" si="25"/>
        <v>0.37030827401015648</v>
      </c>
      <c r="O46" s="395">
        <f t="shared" si="25"/>
        <v>0.23365293749518051</v>
      </c>
      <c r="P46" s="386">
        <f t="shared" si="25"/>
        <v>0.29936324113983537</v>
      </c>
      <c r="R46" s="401">
        <v>810.74000000000012</v>
      </c>
      <c r="S46" s="369">
        <v>931.79499999999996</v>
      </c>
      <c r="T46" s="374">
        <v>1742.5350000000001</v>
      </c>
      <c r="U46" s="19">
        <v>1196.4140000000002</v>
      </c>
      <c r="V46" s="119">
        <v>1117.049</v>
      </c>
      <c r="W46" s="375">
        <v>2313.4630000000002</v>
      </c>
      <c r="X46" s="345">
        <f t="shared" si="35"/>
        <v>7.7156626886696694E-2</v>
      </c>
      <c r="Y46" s="323">
        <f t="shared" si="36"/>
        <v>3.2400120477076425E-2</v>
      </c>
      <c r="Z46" s="399">
        <f t="shared" si="37"/>
        <v>4.4376897838283628E-2</v>
      </c>
      <c r="AA46" s="323">
        <f t="shared" si="38"/>
        <v>0.11753346088570703</v>
      </c>
      <c r="AB46" s="323">
        <f t="shared" si="39"/>
        <v>4.442792291389526E-2</v>
      </c>
      <c r="AC46" s="399">
        <f t="shared" si="40"/>
        <v>6.5495825483829651E-2</v>
      </c>
      <c r="AE46" s="394">
        <f t="shared" si="26"/>
        <v>0.47570614500333031</v>
      </c>
      <c r="AF46" s="395">
        <f t="shared" si="26"/>
        <v>0.19881411683900432</v>
      </c>
      <c r="AG46" s="386">
        <f t="shared" si="26"/>
        <v>0.32764219943932266</v>
      </c>
      <c r="AI46" s="27">
        <f t="shared" si="27"/>
        <v>1.5696167241990164</v>
      </c>
      <c r="AJ46" s="28">
        <f t="shared" si="27"/>
        <v>1.6708746586236636</v>
      </c>
      <c r="AK46" s="402">
        <f t="shared" si="27"/>
        <v>1.6221850882990905</v>
      </c>
      <c r="AL46" s="28">
        <f t="shared" si="27"/>
        <v>1.6903444933758884</v>
      </c>
      <c r="AM46" s="28">
        <f t="shared" si="27"/>
        <v>1.6236885329302153</v>
      </c>
      <c r="AN46" s="402">
        <f t="shared" si="27"/>
        <v>1.6574898460555267</v>
      </c>
      <c r="AO46" s="384">
        <f t="shared" si="28"/>
        <v>7.6915445226591869E-2</v>
      </c>
      <c r="AP46" s="385">
        <f t="shared" si="28"/>
        <v>-2.8240374255431296E-2</v>
      </c>
      <c r="AQ46" s="386">
        <f t="shared" si="28"/>
        <v>2.1763705024224062E-2</v>
      </c>
    </row>
    <row r="47" spans="1:43" ht="19.5" customHeight="1">
      <c r="A47" s="8" t="s">
        <v>174</v>
      </c>
      <c r="B47" s="19">
        <v>554.49000000000012</v>
      </c>
      <c r="C47" s="371">
        <v>7822.9299999999994</v>
      </c>
      <c r="D47" s="375">
        <v>8377.42</v>
      </c>
      <c r="E47" s="19">
        <v>682.96</v>
      </c>
      <c r="F47" s="369">
        <v>8132.6900000000005</v>
      </c>
      <c r="G47" s="377">
        <v>8815.6500000000015</v>
      </c>
      <c r="H47" s="345">
        <f t="shared" si="29"/>
        <v>7.3925731098002908E-3</v>
      </c>
      <c r="I47" s="323">
        <f t="shared" si="30"/>
        <v>3.3216895530421418E-2</v>
      </c>
      <c r="J47" s="399">
        <f t="shared" si="31"/>
        <v>2.6978947653514405E-2</v>
      </c>
      <c r="K47" s="323">
        <f t="shared" si="32"/>
        <v>1.12798545523733E-2</v>
      </c>
      <c r="L47" s="323">
        <f t="shared" si="33"/>
        <v>5.9992831273117359E-2</v>
      </c>
      <c r="M47" s="399">
        <f t="shared" si="34"/>
        <v>4.4953056712500786E-2</v>
      </c>
      <c r="N47" s="394">
        <f t="shared" si="25"/>
        <v>0.23169038215296919</v>
      </c>
      <c r="O47" s="395">
        <f t="shared" si="25"/>
        <v>3.9596417199182554E-2</v>
      </c>
      <c r="P47" s="386">
        <f t="shared" si="25"/>
        <v>5.2310854654535811E-2</v>
      </c>
      <c r="R47" s="401">
        <v>115.98100000000001</v>
      </c>
      <c r="S47" s="369">
        <v>1700.5989999999999</v>
      </c>
      <c r="T47" s="374">
        <v>1816.58</v>
      </c>
      <c r="U47" s="19">
        <v>135.47099999999998</v>
      </c>
      <c r="V47" s="119">
        <v>1848.01</v>
      </c>
      <c r="W47" s="375">
        <v>1983.481</v>
      </c>
      <c r="X47" s="345">
        <f t="shared" si="35"/>
        <v>1.1037697341867884E-2</v>
      </c>
      <c r="Y47" s="323">
        <f t="shared" si="36"/>
        <v>5.9132762553132059E-2</v>
      </c>
      <c r="Z47" s="399">
        <f t="shared" si="37"/>
        <v>4.6262591612259873E-2</v>
      </c>
      <c r="AA47" s="323">
        <f t="shared" si="38"/>
        <v>1.3308416216834314E-2</v>
      </c>
      <c r="AB47" s="323">
        <f t="shared" si="39"/>
        <v>7.3500129201232514E-2</v>
      </c>
      <c r="AC47" s="399">
        <f t="shared" si="40"/>
        <v>5.6153794301655964E-2</v>
      </c>
      <c r="AE47" s="394">
        <f t="shared" si="26"/>
        <v>0.16804476595304374</v>
      </c>
      <c r="AF47" s="395">
        <f t="shared" si="26"/>
        <v>8.6681810350353064E-2</v>
      </c>
      <c r="AG47" s="386">
        <f t="shared" si="26"/>
        <v>9.1876493190500869E-2</v>
      </c>
      <c r="AI47" s="27">
        <f t="shared" si="27"/>
        <v>2.0916698227199766</v>
      </c>
      <c r="AJ47" s="28">
        <f t="shared" si="27"/>
        <v>2.1738645239060044</v>
      </c>
      <c r="AK47" s="402">
        <f t="shared" si="27"/>
        <v>2.1684241687774994</v>
      </c>
      <c r="AL47" s="28">
        <f t="shared" si="27"/>
        <v>1.9835861543867863</v>
      </c>
      <c r="AM47" s="28">
        <f t="shared" si="27"/>
        <v>2.2723231796613419</v>
      </c>
      <c r="AN47" s="402">
        <f t="shared" si="27"/>
        <v>2.2499543425612401</v>
      </c>
      <c r="AO47" s="384">
        <f t="shared" si="28"/>
        <v>-5.1673388963770515E-2</v>
      </c>
      <c r="AP47" s="385">
        <f t="shared" si="28"/>
        <v>4.5291992519582956E-2</v>
      </c>
      <c r="AQ47" s="386">
        <f t="shared" si="28"/>
        <v>3.7598812519095456E-2</v>
      </c>
    </row>
    <row r="48" spans="1:43" ht="19.5" customHeight="1">
      <c r="A48" s="8" t="s">
        <v>179</v>
      </c>
      <c r="B48" s="19">
        <v>7110.3600000000006</v>
      </c>
      <c r="C48" s="371">
        <v>4619.4000000000005</v>
      </c>
      <c r="D48" s="375">
        <v>11729.760000000002</v>
      </c>
      <c r="E48" s="19">
        <v>5965.22</v>
      </c>
      <c r="F48" s="369">
        <v>2894.7200000000003</v>
      </c>
      <c r="G48" s="377">
        <v>8859.94</v>
      </c>
      <c r="H48" s="345">
        <f t="shared" si="29"/>
        <v>9.4796761234647309E-2</v>
      </c>
      <c r="I48" s="323">
        <f t="shared" si="30"/>
        <v>1.9614406266351449E-2</v>
      </c>
      <c r="J48" s="399">
        <f t="shared" si="31"/>
        <v>3.7774945153554097E-2</v>
      </c>
      <c r="K48" s="323">
        <f t="shared" si="32"/>
        <v>9.8522335089768445E-2</v>
      </c>
      <c r="L48" s="323">
        <f t="shared" si="33"/>
        <v>2.13536294317032E-2</v>
      </c>
      <c r="M48" s="399">
        <f t="shared" si="34"/>
        <v>4.5178901758730683E-2</v>
      </c>
      <c r="N48" s="394">
        <f t="shared" si="25"/>
        <v>-0.16105232365168573</v>
      </c>
      <c r="O48" s="395">
        <f t="shared" si="25"/>
        <v>-0.37335584707970731</v>
      </c>
      <c r="P48" s="386">
        <f t="shared" si="25"/>
        <v>-0.24466144234835163</v>
      </c>
      <c r="R48" s="401">
        <v>1047.6559999999999</v>
      </c>
      <c r="S48" s="369">
        <v>887.27200000000005</v>
      </c>
      <c r="T48" s="374">
        <v>1934.9279999999999</v>
      </c>
      <c r="U48" s="19">
        <v>993.66600000000005</v>
      </c>
      <c r="V48" s="119">
        <v>663.78800000000001</v>
      </c>
      <c r="W48" s="375">
        <v>1657.4540000000002</v>
      </c>
      <c r="X48" s="345">
        <f t="shared" si="35"/>
        <v>9.9703484591372196E-2</v>
      </c>
      <c r="Y48" s="323">
        <f t="shared" si="36"/>
        <v>3.0851978918041579E-2</v>
      </c>
      <c r="Z48" s="399">
        <f t="shared" si="37"/>
        <v>4.9276543759772085E-2</v>
      </c>
      <c r="AA48" s="323">
        <f t="shared" si="38"/>
        <v>9.7615878738009532E-2</v>
      </c>
      <c r="AB48" s="323">
        <f t="shared" si="39"/>
        <v>2.6400562638853542E-2</v>
      </c>
      <c r="AC48" s="399">
        <f t="shared" si="40"/>
        <v>4.6923732055137862E-2</v>
      </c>
      <c r="AE48" s="394">
        <f t="shared" si="26"/>
        <v>-5.1534091342959804E-2</v>
      </c>
      <c r="AF48" s="395">
        <f t="shared" si="26"/>
        <v>-0.25187766547349633</v>
      </c>
      <c r="AG48" s="386">
        <f t="shared" si="26"/>
        <v>-0.14340275193702284</v>
      </c>
      <c r="AI48" s="27">
        <f t="shared" si="27"/>
        <v>1.4734218801860945</v>
      </c>
      <c r="AJ48" s="28">
        <f t="shared" si="27"/>
        <v>1.9207516127635624</v>
      </c>
      <c r="AK48" s="402">
        <f t="shared" si="27"/>
        <v>1.6495887383885088</v>
      </c>
      <c r="AL48" s="28">
        <f t="shared" si="27"/>
        <v>1.6657658896067538</v>
      </c>
      <c r="AM48" s="28">
        <f t="shared" si="27"/>
        <v>2.2930991598496573</v>
      </c>
      <c r="AN48" s="402">
        <f t="shared" si="27"/>
        <v>1.8707282442093287</v>
      </c>
      <c r="AO48" s="384">
        <f t="shared" si="28"/>
        <v>0.1305423870835731</v>
      </c>
      <c r="AP48" s="385">
        <f t="shared" si="28"/>
        <v>0.19385512661388013</v>
      </c>
      <c r="AQ48" s="386">
        <f t="shared" si="28"/>
        <v>0.13405735664566437</v>
      </c>
    </row>
    <row r="49" spans="1:43" ht="19.5" customHeight="1">
      <c r="A49" s="8" t="s">
        <v>207</v>
      </c>
      <c r="B49" s="19">
        <v>888.49999999999977</v>
      </c>
      <c r="C49" s="371">
        <v>7104.7000000000016</v>
      </c>
      <c r="D49" s="375">
        <v>7993.2000000000016</v>
      </c>
      <c r="E49" s="19">
        <v>440.09</v>
      </c>
      <c r="F49" s="369">
        <v>4369.6400000000003</v>
      </c>
      <c r="G49" s="377">
        <v>4809.7300000000005</v>
      </c>
      <c r="H49" s="345">
        <f t="shared" si="29"/>
        <v>1.1845662154515961E-2</v>
      </c>
      <c r="I49" s="323">
        <f t="shared" si="30"/>
        <v>3.0167223492346875E-2</v>
      </c>
      <c r="J49" s="399">
        <f t="shared" si="31"/>
        <v>2.5741591609835891E-2</v>
      </c>
      <c r="K49" s="323">
        <f t="shared" si="32"/>
        <v>7.2685826255622071E-3</v>
      </c>
      <c r="L49" s="323">
        <f t="shared" si="33"/>
        <v>3.2233747412512288E-2</v>
      </c>
      <c r="M49" s="399">
        <f t="shared" si="34"/>
        <v>2.4525935746293966E-2</v>
      </c>
      <c r="N49" s="394">
        <f t="shared" si="25"/>
        <v>-0.50468204839617326</v>
      </c>
      <c r="O49" s="395">
        <f t="shared" si="25"/>
        <v>-0.38496488240179044</v>
      </c>
      <c r="P49" s="386">
        <f t="shared" si="25"/>
        <v>-0.39827228143922339</v>
      </c>
      <c r="R49" s="401">
        <v>279.92399999999998</v>
      </c>
      <c r="S49" s="369">
        <v>2249.9760000000001</v>
      </c>
      <c r="T49" s="374">
        <v>2529.9</v>
      </c>
      <c r="U49" s="19">
        <v>139.02000000000001</v>
      </c>
      <c r="V49" s="119">
        <v>1406.4419999999998</v>
      </c>
      <c r="W49" s="375">
        <v>1545.4619999999998</v>
      </c>
      <c r="X49" s="345">
        <f t="shared" si="35"/>
        <v>2.6639849550573157E-2</v>
      </c>
      <c r="Y49" s="323">
        <f t="shared" si="36"/>
        <v>7.8235549096668799E-2</v>
      </c>
      <c r="Z49" s="399">
        <f t="shared" si="37"/>
        <v>6.4428613394321349E-2</v>
      </c>
      <c r="AA49" s="323">
        <f t="shared" si="38"/>
        <v>1.3657063301107299E-2</v>
      </c>
      <c r="AB49" s="323">
        <f t="shared" si="39"/>
        <v>5.5937829727133431E-2</v>
      </c>
      <c r="AC49" s="399">
        <f t="shared" si="40"/>
        <v>4.3753156823294913E-2</v>
      </c>
      <c r="AE49" s="394">
        <f t="shared" si="26"/>
        <v>-0.50336519912547684</v>
      </c>
      <c r="AF49" s="395">
        <f t="shared" si="26"/>
        <v>-0.37490799901865635</v>
      </c>
      <c r="AG49" s="386">
        <f t="shared" si="26"/>
        <v>-0.38912130914265397</v>
      </c>
      <c r="AI49" s="27">
        <f t="shared" si="27"/>
        <v>3.1505233539673609</v>
      </c>
      <c r="AJ49" s="28">
        <f t="shared" si="27"/>
        <v>3.1668838937604677</v>
      </c>
      <c r="AK49" s="402">
        <f t="shared" si="27"/>
        <v>3.1650653055096827</v>
      </c>
      <c r="AL49" s="28">
        <f t="shared" si="27"/>
        <v>3.1588993160489904</v>
      </c>
      <c r="AM49" s="28">
        <f t="shared" si="27"/>
        <v>3.2186678994150544</v>
      </c>
      <c r="AN49" s="402">
        <f t="shared" si="27"/>
        <v>3.2131990777029058</v>
      </c>
      <c r="AO49" s="384">
        <f t="shared" si="28"/>
        <v>2.6585938717394028E-3</v>
      </c>
      <c r="AP49" s="385">
        <f t="shared" si="28"/>
        <v>1.63517221949986E-2</v>
      </c>
      <c r="AQ49" s="386">
        <f t="shared" si="28"/>
        <v>1.5207829079998068E-2</v>
      </c>
    </row>
    <row r="50" spans="1:43" ht="19.5" customHeight="1">
      <c r="A50" s="8" t="s">
        <v>182</v>
      </c>
      <c r="B50" s="19">
        <v>1817.8200000000002</v>
      </c>
      <c r="C50" s="371">
        <v>11302.02</v>
      </c>
      <c r="D50" s="375">
        <v>13119.84</v>
      </c>
      <c r="E50" s="19">
        <v>1983.2599999999998</v>
      </c>
      <c r="F50" s="369">
        <v>6734.96</v>
      </c>
      <c r="G50" s="377">
        <v>8718.2199999999993</v>
      </c>
      <c r="H50" s="345">
        <f t="shared" si="29"/>
        <v>2.4235544825798774E-2</v>
      </c>
      <c r="I50" s="323">
        <f t="shared" si="30"/>
        <v>4.7989438435820535E-2</v>
      </c>
      <c r="J50" s="399">
        <f t="shared" si="31"/>
        <v>4.2251609276183412E-2</v>
      </c>
      <c r="K50" s="323">
        <f t="shared" si="32"/>
        <v>3.2755775359523058E-2</v>
      </c>
      <c r="L50" s="323">
        <f t="shared" si="33"/>
        <v>4.9682124722717144E-2</v>
      </c>
      <c r="M50" s="399">
        <f t="shared" si="34"/>
        <v>4.4456238404661994E-2</v>
      </c>
      <c r="N50" s="394">
        <f t="shared" si="25"/>
        <v>9.101011101209118E-2</v>
      </c>
      <c r="O50" s="395">
        <f t="shared" si="25"/>
        <v>-0.40409236578947838</v>
      </c>
      <c r="P50" s="386">
        <f t="shared" si="25"/>
        <v>-0.33549342065147142</v>
      </c>
      <c r="R50" s="401">
        <v>262.70300000000003</v>
      </c>
      <c r="S50" s="369">
        <v>1546.4490000000003</v>
      </c>
      <c r="T50" s="374">
        <v>1809.1520000000003</v>
      </c>
      <c r="U50" s="19">
        <v>247.33299999999994</v>
      </c>
      <c r="V50" s="119">
        <v>1019.7190000000001</v>
      </c>
      <c r="W50" s="375">
        <v>1267.0519999999999</v>
      </c>
      <c r="X50" s="345">
        <f t="shared" si="35"/>
        <v>2.5000958819123124E-2</v>
      </c>
      <c r="Y50" s="323">
        <f t="shared" si="36"/>
        <v>5.3772700982141312E-2</v>
      </c>
      <c r="Z50" s="399">
        <f t="shared" si="37"/>
        <v>4.6073423763612502E-2</v>
      </c>
      <c r="AA50" s="323">
        <f t="shared" si="38"/>
        <v>2.4297528682583589E-2</v>
      </c>
      <c r="AB50" s="323">
        <f t="shared" si="39"/>
        <v>4.0556857511026251E-2</v>
      </c>
      <c r="AC50" s="399">
        <f t="shared" si="40"/>
        <v>3.5871166589194349E-2</v>
      </c>
      <c r="AE50" s="394">
        <f t="shared" si="26"/>
        <v>-5.8507135434312088E-2</v>
      </c>
      <c r="AF50" s="395">
        <f t="shared" si="26"/>
        <v>-0.34060612409461943</v>
      </c>
      <c r="AG50" s="386">
        <f t="shared" si="26"/>
        <v>-0.29964314772888084</v>
      </c>
      <c r="AI50" s="27">
        <f t="shared" si="27"/>
        <v>1.4451540856630471</v>
      </c>
      <c r="AJ50" s="28">
        <f t="shared" si="27"/>
        <v>1.3682943403037688</v>
      </c>
      <c r="AK50" s="402">
        <f t="shared" si="27"/>
        <v>1.3789436456542157</v>
      </c>
      <c r="AL50" s="28">
        <f t="shared" si="27"/>
        <v>1.2471032542379716</v>
      </c>
      <c r="AM50" s="28">
        <f t="shared" si="27"/>
        <v>1.5140683834796347</v>
      </c>
      <c r="AN50" s="402">
        <f t="shared" si="27"/>
        <v>1.4533379520131404</v>
      </c>
      <c r="AO50" s="384">
        <f t="shared" si="28"/>
        <v>-0.13704478532073511</v>
      </c>
      <c r="AP50" s="385">
        <f t="shared" si="28"/>
        <v>0.10653705045911628</v>
      </c>
      <c r="AQ50" s="386">
        <f t="shared" si="28"/>
        <v>5.3950215147211232E-2</v>
      </c>
    </row>
    <row r="51" spans="1:43" ht="19.5" customHeight="1">
      <c r="A51" s="8" t="s">
        <v>186</v>
      </c>
      <c r="B51" s="19">
        <v>48.370000000000005</v>
      </c>
      <c r="C51" s="371">
        <v>1054.4399999999998</v>
      </c>
      <c r="D51" s="375">
        <v>1102.81</v>
      </c>
      <c r="E51" s="19">
        <v>81.549999999999983</v>
      </c>
      <c r="F51" s="369">
        <v>1203.48</v>
      </c>
      <c r="G51" s="377">
        <v>1285.03</v>
      </c>
      <c r="H51" s="345">
        <f t="shared" si="29"/>
        <v>6.4487864762401484E-4</v>
      </c>
      <c r="I51" s="323">
        <f t="shared" si="30"/>
        <v>4.4772512758132262E-3</v>
      </c>
      <c r="J51" s="399">
        <f t="shared" si="31"/>
        <v>3.5515293803787111E-3</v>
      </c>
      <c r="K51" s="323">
        <f t="shared" si="32"/>
        <v>1.3468902113535821E-3</v>
      </c>
      <c r="L51" s="323">
        <f t="shared" si="33"/>
        <v>8.8777726165108067E-3</v>
      </c>
      <c r="M51" s="399">
        <f t="shared" si="34"/>
        <v>6.5526678653604524E-3</v>
      </c>
      <c r="N51" s="394">
        <f t="shared" si="25"/>
        <v>0.68596237337192423</v>
      </c>
      <c r="O51" s="395">
        <f t="shared" si="25"/>
        <v>0.14134516899965879</v>
      </c>
      <c r="P51" s="386">
        <f t="shared" si="25"/>
        <v>0.16523245164624917</v>
      </c>
      <c r="R51" s="401">
        <v>12.933</v>
      </c>
      <c r="S51" s="369">
        <v>313.40100000000001</v>
      </c>
      <c r="T51" s="374">
        <v>326.334</v>
      </c>
      <c r="U51" s="19">
        <v>26.85</v>
      </c>
      <c r="V51" s="119">
        <v>351.85399999999998</v>
      </c>
      <c r="W51" s="375">
        <v>378.70400000000001</v>
      </c>
      <c r="X51" s="345">
        <f t="shared" si="35"/>
        <v>1.2308096991953624E-3</v>
      </c>
      <c r="Y51" s="323">
        <f t="shared" si="36"/>
        <v>1.0897493716575243E-2</v>
      </c>
      <c r="Z51" s="399">
        <f t="shared" si="37"/>
        <v>8.3107028433623709E-3</v>
      </c>
      <c r="AA51" s="323">
        <f t="shared" si="38"/>
        <v>2.637693494711056E-3</v>
      </c>
      <c r="AB51" s="323">
        <f t="shared" si="39"/>
        <v>1.3994142055492376E-2</v>
      </c>
      <c r="AC51" s="399">
        <f t="shared" si="40"/>
        <v>1.072138655082369E-2</v>
      </c>
      <c r="AE51" s="394">
        <f t="shared" si="26"/>
        <v>1.0760844351658549</v>
      </c>
      <c r="AF51" s="395">
        <f t="shared" si="26"/>
        <v>0.12269584334446915</v>
      </c>
      <c r="AG51" s="386">
        <f t="shared" si="26"/>
        <v>0.16047975387180008</v>
      </c>
      <c r="AI51" s="27">
        <f t="shared" si="27"/>
        <v>2.6737647302046721</v>
      </c>
      <c r="AJ51" s="28">
        <f t="shared" si="27"/>
        <v>2.9722032548082398</v>
      </c>
      <c r="AK51" s="402">
        <f t="shared" si="27"/>
        <v>2.9591135372366955</v>
      </c>
      <c r="AL51" s="28">
        <f t="shared" si="27"/>
        <v>3.2924586143470274</v>
      </c>
      <c r="AM51" s="28">
        <f t="shared" si="27"/>
        <v>2.9236381161298897</v>
      </c>
      <c r="AN51" s="402">
        <f t="shared" si="27"/>
        <v>2.9470440378823843</v>
      </c>
      <c r="AO51" s="384">
        <f t="shared" si="28"/>
        <v>0.23139428729579933</v>
      </c>
      <c r="AP51" s="385">
        <f t="shared" si="28"/>
        <v>-1.6339777099626192E-2</v>
      </c>
      <c r="AQ51" s="386">
        <f t="shared" si="28"/>
        <v>-4.0787550739205371E-3</v>
      </c>
    </row>
    <row r="52" spans="1:43" ht="19.5" customHeight="1">
      <c r="A52" s="8" t="s">
        <v>183</v>
      </c>
      <c r="B52" s="19">
        <v>953.46</v>
      </c>
      <c r="C52" s="371">
        <v>2030.85</v>
      </c>
      <c r="D52" s="375">
        <v>2984.31</v>
      </c>
      <c r="E52" s="19">
        <v>362.34000000000003</v>
      </c>
      <c r="F52" s="369">
        <v>925.61</v>
      </c>
      <c r="G52" s="377">
        <v>1287.95</v>
      </c>
      <c r="H52" s="345">
        <f t="shared" si="29"/>
        <v>1.2711722045970502E-2</v>
      </c>
      <c r="I52" s="323">
        <f t="shared" si="30"/>
        <v>8.6231798428410261E-3</v>
      </c>
      <c r="J52" s="399">
        <f t="shared" si="31"/>
        <v>9.6107803204160194E-3</v>
      </c>
      <c r="K52" s="323">
        <f t="shared" si="32"/>
        <v>5.9844536993483386E-3</v>
      </c>
      <c r="L52" s="323">
        <f t="shared" si="33"/>
        <v>6.8279947415566256E-3</v>
      </c>
      <c r="M52" s="399">
        <f t="shared" si="34"/>
        <v>6.5675576268188259E-3</v>
      </c>
      <c r="N52" s="394">
        <f t="shared" si="25"/>
        <v>-0.61997356994525199</v>
      </c>
      <c r="O52" s="395">
        <f t="shared" si="25"/>
        <v>-0.54422532437156845</v>
      </c>
      <c r="P52" s="386">
        <f t="shared" si="25"/>
        <v>-0.56842620237173747</v>
      </c>
      <c r="R52" s="401">
        <v>190.19799999999998</v>
      </c>
      <c r="S52" s="369">
        <v>360.34</v>
      </c>
      <c r="T52" s="374">
        <v>550.53800000000001</v>
      </c>
      <c r="U52" s="19">
        <v>60.00800000000001</v>
      </c>
      <c r="V52" s="119">
        <v>165.24900000000002</v>
      </c>
      <c r="W52" s="375">
        <v>225.25700000000003</v>
      </c>
      <c r="X52" s="345">
        <f t="shared" si="35"/>
        <v>1.810079201790455E-2</v>
      </c>
      <c r="Y52" s="323">
        <f t="shared" si="36"/>
        <v>1.2529643765752893E-2</v>
      </c>
      <c r="Z52" s="399">
        <f t="shared" si="37"/>
        <v>1.402047510213166E-2</v>
      </c>
      <c r="AA52" s="323">
        <f t="shared" si="38"/>
        <v>5.895073043970989E-3</v>
      </c>
      <c r="AB52" s="323">
        <f t="shared" si="39"/>
        <v>6.5723793975002703E-3</v>
      </c>
      <c r="AC52" s="399">
        <f t="shared" si="40"/>
        <v>6.3771900224948563E-3</v>
      </c>
      <c r="AE52" s="394">
        <f t="shared" si="26"/>
        <v>-0.6844972081725359</v>
      </c>
      <c r="AF52" s="395">
        <f t="shared" si="26"/>
        <v>-0.54140811455847249</v>
      </c>
      <c r="AG52" s="386">
        <f t="shared" si="26"/>
        <v>-0.59084204905020166</v>
      </c>
      <c r="AI52" s="27">
        <f t="shared" si="27"/>
        <v>1.9948188702200405</v>
      </c>
      <c r="AJ52" s="28">
        <f t="shared" si="27"/>
        <v>1.7743309451707412</v>
      </c>
      <c r="AK52" s="402">
        <f t="shared" si="27"/>
        <v>1.8447748390750291</v>
      </c>
      <c r="AL52" s="28">
        <f t="shared" si="27"/>
        <v>1.6561240823535905</v>
      </c>
      <c r="AM52" s="28">
        <f t="shared" si="27"/>
        <v>1.785298343794903</v>
      </c>
      <c r="AN52" s="402">
        <f t="shared" si="27"/>
        <v>1.7489576458713461</v>
      </c>
      <c r="AO52" s="384">
        <f t="shared" si="28"/>
        <v>-0.16978723879280821</v>
      </c>
      <c r="AP52" s="385">
        <f>(AM52-AJ52)/AJ52</f>
        <v>6.1811459998554405E-3</v>
      </c>
      <c r="AQ52" s="386">
        <f>(AN52-AK52)/AK52</f>
        <v>-5.1939776700188449E-2</v>
      </c>
    </row>
    <row r="53" spans="1:43" ht="19.5" customHeight="1">
      <c r="A53" s="8" t="s">
        <v>214</v>
      </c>
      <c r="B53" s="19">
        <v>9.7200000000000006</v>
      </c>
      <c r="C53" s="371">
        <v>90</v>
      </c>
      <c r="D53" s="375">
        <v>99.72</v>
      </c>
      <c r="E53" s="19">
        <v>35.46</v>
      </c>
      <c r="F53" s="369">
        <v>471.62</v>
      </c>
      <c r="G53" s="377">
        <v>507.08</v>
      </c>
      <c r="H53" s="345">
        <f t="shared" si="29"/>
        <v>1.2958901085187977E-4</v>
      </c>
      <c r="I53" s="323">
        <f t="shared" si="30"/>
        <v>3.8214845303970868E-4</v>
      </c>
      <c r="J53" s="399">
        <f t="shared" si="31"/>
        <v>3.2114191004013846E-4</v>
      </c>
      <c r="K53" s="323">
        <f t="shared" si="32"/>
        <v>5.8566188711953442E-4</v>
      </c>
      <c r="L53" s="323">
        <f t="shared" si="33"/>
        <v>3.4790234332093819E-3</v>
      </c>
      <c r="M53" s="399">
        <f t="shared" si="34"/>
        <v>2.5857192603806747E-3</v>
      </c>
      <c r="N53" s="394">
        <f t="shared" si="25"/>
        <v>2.6481481481481484</v>
      </c>
      <c r="O53" s="395">
        <f t="shared" si="25"/>
        <v>4.2402222222222221</v>
      </c>
      <c r="P53" s="386">
        <f t="shared" si="25"/>
        <v>4.0850381066987564</v>
      </c>
      <c r="R53" s="401">
        <v>4.4450000000000003</v>
      </c>
      <c r="S53" s="369">
        <v>34.244999999999997</v>
      </c>
      <c r="T53" s="374">
        <v>38.69</v>
      </c>
      <c r="U53" s="19">
        <v>14.167999999999999</v>
      </c>
      <c r="V53" s="119">
        <v>154.886</v>
      </c>
      <c r="W53" s="375">
        <v>169.054</v>
      </c>
      <c r="X53" s="345">
        <f t="shared" si="35"/>
        <v>4.2302243198974612E-4</v>
      </c>
      <c r="Y53" s="323">
        <f t="shared" si="36"/>
        <v>1.1907577586673915E-3</v>
      </c>
      <c r="Z53" s="399">
        <f t="shared" si="37"/>
        <v>9.8531287885935911E-4</v>
      </c>
      <c r="AA53" s="323">
        <f t="shared" si="38"/>
        <v>1.3918376697603812E-3</v>
      </c>
      <c r="AB53" s="323">
        <f t="shared" si="39"/>
        <v>6.1602161305740226E-3</v>
      </c>
      <c r="AC53" s="399">
        <f t="shared" si="40"/>
        <v>4.7860420855416049E-3</v>
      </c>
      <c r="AE53" s="394">
        <f t="shared" ref="AE53:AE60" si="41">(U53-R53)/R53</f>
        <v>2.1874015748031495</v>
      </c>
      <c r="AF53" s="395">
        <f t="shared" ref="AF53:AF60" si="42">(V53-S53)/S53</f>
        <v>3.5228792524456125</v>
      </c>
      <c r="AG53" s="386">
        <f t="shared" ref="AG53:AG60" si="43">(W53-T53)/T53</f>
        <v>3.369449470147325</v>
      </c>
      <c r="AI53" s="27">
        <f t="shared" si="27"/>
        <v>4.5730452674897117</v>
      </c>
      <c r="AJ53" s="28">
        <f t="shared" si="27"/>
        <v>3.8049999999999997</v>
      </c>
      <c r="AK53" s="402">
        <f t="shared" si="27"/>
        <v>3.879863618130766</v>
      </c>
      <c r="AL53" s="28">
        <f t="shared" si="27"/>
        <v>3.995487873660462</v>
      </c>
      <c r="AM53" s="28">
        <f t="shared" si="27"/>
        <v>3.2841270514397181</v>
      </c>
      <c r="AN53" s="402">
        <f t="shared" si="27"/>
        <v>3.3338723672793247</v>
      </c>
      <c r="AO53" s="384">
        <f t="shared" si="28"/>
        <v>-0.12629601502857835</v>
      </c>
      <c r="AP53" s="385">
        <f t="shared" ref="AO53:AQ63" si="44">(AM53-AJ53)/AJ53</f>
        <v>-0.13689170790020544</v>
      </c>
      <c r="AQ53" s="386">
        <f t="shared" si="44"/>
        <v>-0.14072434100518411</v>
      </c>
    </row>
    <row r="54" spans="1:43" ht="19.5" customHeight="1">
      <c r="A54" s="8" t="s">
        <v>212</v>
      </c>
      <c r="B54" s="19">
        <v>448.3</v>
      </c>
      <c r="C54" s="371">
        <v>678.75</v>
      </c>
      <c r="D54" s="375">
        <v>1127.05</v>
      </c>
      <c r="E54" s="19">
        <v>277.17</v>
      </c>
      <c r="F54" s="369">
        <v>520.74</v>
      </c>
      <c r="G54" s="377">
        <v>797.91000000000008</v>
      </c>
      <c r="H54" s="345">
        <f t="shared" si="29"/>
        <v>5.9768264984462654E-3</v>
      </c>
      <c r="I54" s="323">
        <f t="shared" si="30"/>
        <v>2.8820362500078028E-3</v>
      </c>
      <c r="J54" s="399">
        <f t="shared" si="31"/>
        <v>3.6295927568264943E-3</v>
      </c>
      <c r="K54" s="323">
        <f t="shared" si="32"/>
        <v>4.5777751058353458E-3</v>
      </c>
      <c r="L54" s="323">
        <f t="shared" si="33"/>
        <v>3.8413694555138747E-3</v>
      </c>
      <c r="M54" s="399">
        <f t="shared" si="34"/>
        <v>4.0687293031678321E-3</v>
      </c>
      <c r="N54" s="394">
        <f t="shared" ref="N54:N61" si="45">(E54-B54)/B54</f>
        <v>-0.38173098371626141</v>
      </c>
      <c r="O54" s="395">
        <f t="shared" ref="O54:O61" si="46">(F54-C54)/C54</f>
        <v>-0.23279558011049722</v>
      </c>
      <c r="P54" s="386">
        <f t="shared" ref="P54:P61" si="47">(G54-D54)/D54</f>
        <v>-0.29203673306419403</v>
      </c>
      <c r="R54" s="401">
        <v>107.61799999999999</v>
      </c>
      <c r="S54" s="369">
        <v>182.28500000000003</v>
      </c>
      <c r="T54" s="374">
        <v>289.90300000000002</v>
      </c>
      <c r="U54" s="19">
        <v>45.995999999999988</v>
      </c>
      <c r="V54" s="119">
        <v>122.69999999999999</v>
      </c>
      <c r="W54" s="375">
        <v>168.69599999999997</v>
      </c>
      <c r="X54" s="345">
        <f t="shared" si="35"/>
        <v>1.0241806093559616E-2</v>
      </c>
      <c r="Y54" s="323">
        <f t="shared" si="36"/>
        <v>6.3383640834774567E-3</v>
      </c>
      <c r="Z54" s="399">
        <f t="shared" si="37"/>
        <v>7.3829196050649989E-3</v>
      </c>
      <c r="AA54" s="323">
        <f t="shared" si="38"/>
        <v>4.5185605207720553E-3</v>
      </c>
      <c r="AB54" s="323">
        <f t="shared" si="39"/>
        <v>4.8800958073772485E-3</v>
      </c>
      <c r="AC54" s="399">
        <f t="shared" si="40"/>
        <v>4.7759068443368772E-3</v>
      </c>
      <c r="AE54" s="394">
        <f t="shared" si="41"/>
        <v>-0.57259937928599314</v>
      </c>
      <c r="AF54" s="395">
        <f t="shared" si="42"/>
        <v>-0.32687824011849592</v>
      </c>
      <c r="AG54" s="386">
        <f t="shared" si="43"/>
        <v>-0.41809501798877569</v>
      </c>
      <c r="AI54" s="27">
        <f t="shared" ref="AI54:AI61" si="48">(R54/B54)*10</f>
        <v>2.4005799687709124</v>
      </c>
      <c r="AJ54" s="28">
        <f t="shared" ref="AJ54:AJ61" si="49">(S54/C54)*10</f>
        <v>2.6855985267034992</v>
      </c>
      <c r="AK54" s="402">
        <f t="shared" ref="AK54:AK61" si="50">(T54/D54)*10</f>
        <v>2.5722283838339028</v>
      </c>
      <c r="AL54" s="28">
        <f t="shared" si="27"/>
        <v>1.6594869574629283</v>
      </c>
      <c r="AM54" s="28">
        <f t="shared" si="27"/>
        <v>2.3562622421938011</v>
      </c>
      <c r="AN54" s="402">
        <f t="shared" si="27"/>
        <v>2.114223408655111</v>
      </c>
      <c r="AO54" s="384">
        <f t="shared" ref="AO54:AO61" si="51">(AL54-AI54)/AI54</f>
        <v>-0.30871415280842357</v>
      </c>
      <c r="AP54" s="385">
        <f t="shared" ref="AP54:AP61" si="52">(AM54-AJ54)/AJ54</f>
        <v>-0.12263049790764878</v>
      </c>
      <c r="AQ54" s="386">
        <f t="shared" ref="AQ54:AQ61" si="53">(AN54-AK54)/AK54</f>
        <v>-0.17805766317535771</v>
      </c>
    </row>
    <row r="55" spans="1:43" ht="19.5" customHeight="1">
      <c r="A55" s="8" t="s">
        <v>210</v>
      </c>
      <c r="B55" s="19">
        <v>172.25</v>
      </c>
      <c r="C55" s="371">
        <v>102.32000000000001</v>
      </c>
      <c r="D55" s="375">
        <v>274.57</v>
      </c>
      <c r="E55" s="19">
        <v>351.42999999999995</v>
      </c>
      <c r="F55" s="369">
        <v>136.66000000000003</v>
      </c>
      <c r="G55" s="377">
        <v>488.09</v>
      </c>
      <c r="H55" s="345">
        <f t="shared" si="29"/>
        <v>2.296471925847355E-3</v>
      </c>
      <c r="I55" s="323">
        <f t="shared" si="30"/>
        <v>4.3446033016692213E-4</v>
      </c>
      <c r="J55" s="399">
        <f t="shared" si="31"/>
        <v>8.8423520095989579E-4</v>
      </c>
      <c r="K55" s="323">
        <f t="shared" si="32"/>
        <v>5.8042627464866877E-3</v>
      </c>
      <c r="L55" s="323">
        <f t="shared" si="33"/>
        <v>1.008106828341449E-3</v>
      </c>
      <c r="M55" s="399">
        <f t="shared" si="34"/>
        <v>2.4888848185674914E-3</v>
      </c>
      <c r="N55" s="394">
        <f t="shared" si="45"/>
        <v>1.0402322206095789</v>
      </c>
      <c r="O55" s="395">
        <f t="shared" si="46"/>
        <v>0.33561376075058652</v>
      </c>
      <c r="P55" s="386">
        <f t="shared" si="47"/>
        <v>0.77765232909640525</v>
      </c>
      <c r="R55" s="401">
        <v>39.999000000000002</v>
      </c>
      <c r="S55" s="369">
        <v>32.183000000000007</v>
      </c>
      <c r="T55" s="374">
        <v>72.182000000000016</v>
      </c>
      <c r="U55" s="19">
        <v>71.284000000000006</v>
      </c>
      <c r="V55" s="119">
        <v>46.364000000000011</v>
      </c>
      <c r="W55" s="375">
        <v>117.64800000000002</v>
      </c>
      <c r="X55" s="345">
        <f t="shared" si="35"/>
        <v>3.8066308790006423E-3</v>
      </c>
      <c r="Y55" s="323">
        <f t="shared" si="36"/>
        <v>1.1190584595471651E-3</v>
      </c>
      <c r="Z55" s="399">
        <f t="shared" si="37"/>
        <v>1.8382490106442564E-3</v>
      </c>
      <c r="AA55" s="323">
        <f t="shared" si="38"/>
        <v>7.0028060736306488E-3</v>
      </c>
      <c r="AB55" s="323">
        <f t="shared" si="39"/>
        <v>1.8440159903279449E-3</v>
      </c>
      <c r="AC55" s="399">
        <f t="shared" si="40"/>
        <v>3.3307007185857706E-3</v>
      </c>
      <c r="AE55" s="394">
        <f t="shared" si="41"/>
        <v>0.78214455361384039</v>
      </c>
      <c r="AF55" s="395">
        <f t="shared" si="42"/>
        <v>0.44063636081160867</v>
      </c>
      <c r="AG55" s="386">
        <f t="shared" si="43"/>
        <v>0.62988002549111966</v>
      </c>
      <c r="AI55" s="27">
        <f t="shared" si="48"/>
        <v>2.322148040638607</v>
      </c>
      <c r="AJ55" s="28">
        <f t="shared" si="49"/>
        <v>3.1453283815480848</v>
      </c>
      <c r="AK55" s="402">
        <f t="shared" si="50"/>
        <v>2.6289106603052055</v>
      </c>
      <c r="AL55" s="28">
        <f t="shared" si="27"/>
        <v>2.0283982585436648</v>
      </c>
      <c r="AM55" s="28">
        <f t="shared" si="27"/>
        <v>3.3926533001609838</v>
      </c>
      <c r="AN55" s="402">
        <f t="shared" si="27"/>
        <v>2.4103751357331644</v>
      </c>
      <c r="AO55" s="384">
        <f t="shared" si="51"/>
        <v>-0.1264991623936943</v>
      </c>
      <c r="AP55" s="385">
        <f t="shared" si="52"/>
        <v>7.8632463326824151E-2</v>
      </c>
      <c r="AQ55" s="386">
        <f t="shared" si="53"/>
        <v>-8.3127786680537108E-2</v>
      </c>
    </row>
    <row r="56" spans="1:43" ht="19.5" customHeight="1">
      <c r="A56" s="8" t="s">
        <v>206</v>
      </c>
      <c r="B56" s="19">
        <v>1029.1199999999999</v>
      </c>
      <c r="C56" s="371">
        <v>399.6099999999999</v>
      </c>
      <c r="D56" s="375">
        <v>1428.7299999999998</v>
      </c>
      <c r="E56" s="19">
        <v>90.499999999999986</v>
      </c>
      <c r="F56" s="369">
        <v>385.00999999999993</v>
      </c>
      <c r="G56" s="377">
        <v>475.50999999999993</v>
      </c>
      <c r="H56" s="345">
        <f t="shared" si="29"/>
        <v>1.3720436506984205E-2</v>
      </c>
      <c r="I56" s="323">
        <f t="shared" si="30"/>
        <v>1.6967815924355326E-3</v>
      </c>
      <c r="J56" s="399">
        <f t="shared" si="31"/>
        <v>4.6011339864786092E-3</v>
      </c>
      <c r="K56" s="323">
        <f t="shared" si="32"/>
        <v>1.4947095539852751E-3</v>
      </c>
      <c r="L56" s="323">
        <f t="shared" si="33"/>
        <v>2.8401230058520501E-3</v>
      </c>
      <c r="M56" s="399">
        <f t="shared" si="34"/>
        <v>2.4247364626954612E-3</v>
      </c>
      <c r="N56" s="394">
        <f t="shared" si="45"/>
        <v>-0.91206078980099503</v>
      </c>
      <c r="O56" s="395">
        <f t="shared" si="46"/>
        <v>-3.6535622231675807E-2</v>
      </c>
      <c r="P56" s="386">
        <f t="shared" si="47"/>
        <v>-0.667179943026324</v>
      </c>
      <c r="R56" s="401">
        <v>221.33199999999994</v>
      </c>
      <c r="S56" s="369">
        <v>104.46999999999998</v>
      </c>
      <c r="T56" s="374">
        <v>325.80199999999991</v>
      </c>
      <c r="U56" s="19">
        <v>18.348999999999997</v>
      </c>
      <c r="V56" s="119">
        <v>94.65600000000002</v>
      </c>
      <c r="W56" s="375">
        <v>113.00500000000002</v>
      </c>
      <c r="X56" s="345">
        <f t="shared" si="35"/>
        <v>2.1063757236705165E-2</v>
      </c>
      <c r="Y56" s="323">
        <f t="shared" si="36"/>
        <v>3.6326022207032378E-3</v>
      </c>
      <c r="Z56" s="399">
        <f t="shared" si="37"/>
        <v>8.2971544729422801E-3</v>
      </c>
      <c r="AA56" s="323">
        <f t="shared" si="38"/>
        <v>1.8025712452310299E-3</v>
      </c>
      <c r="AB56" s="323">
        <f t="shared" si="39"/>
        <v>3.7647135186886795E-3</v>
      </c>
      <c r="AC56" s="399">
        <f t="shared" si="40"/>
        <v>3.1992540009501648E-3</v>
      </c>
      <c r="AE56" s="394">
        <f t="shared" si="41"/>
        <v>-0.91709739215296482</v>
      </c>
      <c r="AF56" s="395">
        <f t="shared" si="42"/>
        <v>-9.3940844261510156E-2</v>
      </c>
      <c r="AG56" s="386">
        <f t="shared" si="43"/>
        <v>-0.65314823113424703</v>
      </c>
      <c r="AI56" s="27">
        <f t="shared" si="48"/>
        <v>2.1506918532338304</v>
      </c>
      <c r="AJ56" s="28">
        <f t="shared" si="49"/>
        <v>2.6142989414679314</v>
      </c>
      <c r="AK56" s="402">
        <f t="shared" si="50"/>
        <v>2.2803608799423261</v>
      </c>
      <c r="AL56" s="28">
        <f t="shared" si="27"/>
        <v>2.0275138121546958</v>
      </c>
      <c r="AM56" s="28">
        <f t="shared" si="27"/>
        <v>2.4585335445832586</v>
      </c>
      <c r="AN56" s="402">
        <f t="shared" si="27"/>
        <v>2.3765010199575203</v>
      </c>
      <c r="AO56" s="384">
        <f t="shared" si="51"/>
        <v>-5.727368190562547E-2</v>
      </c>
      <c r="AP56" s="385">
        <f t="shared" si="52"/>
        <v>-5.9582090790738111E-2</v>
      </c>
      <c r="AQ56" s="386">
        <f t="shared" si="53"/>
        <v>4.216005495482178E-2</v>
      </c>
    </row>
    <row r="57" spans="1:43" ht="19.5" customHeight="1">
      <c r="A57" s="8" t="s">
        <v>208</v>
      </c>
      <c r="B57" s="19">
        <v>9.32</v>
      </c>
      <c r="C57" s="371">
        <v>401.62999999999994</v>
      </c>
      <c r="D57" s="375">
        <v>410.94999999999993</v>
      </c>
      <c r="E57" s="19">
        <v>22.889999999999997</v>
      </c>
      <c r="F57" s="369">
        <v>304.56999999999994</v>
      </c>
      <c r="G57" s="377">
        <v>327.45999999999992</v>
      </c>
      <c r="H57" s="345">
        <f t="shared" si="29"/>
        <v>1.2425612974686413E-4</v>
      </c>
      <c r="I57" s="323">
        <f t="shared" si="30"/>
        <v>1.705358702159313E-3</v>
      </c>
      <c r="J57" s="399">
        <f t="shared" si="31"/>
        <v>1.3234383065683401E-3</v>
      </c>
      <c r="K57" s="323">
        <f t="shared" si="32"/>
        <v>3.7805416232843033E-4</v>
      </c>
      <c r="L57" s="323">
        <f t="shared" si="33"/>
        <v>2.2467371338208328E-3</v>
      </c>
      <c r="M57" s="399">
        <f t="shared" si="34"/>
        <v>1.6697949613557141E-3</v>
      </c>
      <c r="N57" s="394">
        <f t="shared" si="45"/>
        <v>1.4560085836909866</v>
      </c>
      <c r="O57" s="395">
        <f t="shared" si="46"/>
        <v>-0.24166521425192344</v>
      </c>
      <c r="P57" s="386">
        <f t="shared" si="47"/>
        <v>-0.20316340187370732</v>
      </c>
      <c r="R57" s="401">
        <v>3.4740000000000002</v>
      </c>
      <c r="S57" s="369">
        <v>106.815</v>
      </c>
      <c r="T57" s="374">
        <v>110.289</v>
      </c>
      <c r="U57" s="19">
        <v>5.4589999999999996</v>
      </c>
      <c r="V57" s="119">
        <v>73.595999999999989</v>
      </c>
      <c r="W57" s="375">
        <v>79.054999999999993</v>
      </c>
      <c r="X57" s="345">
        <f t="shared" si="35"/>
        <v>3.3061415719513567E-4</v>
      </c>
      <c r="Y57" s="323">
        <f t="shared" si="36"/>
        <v>3.7141419182963186E-3</v>
      </c>
      <c r="Z57" s="399">
        <f t="shared" si="37"/>
        <v>2.8087147091372415E-3</v>
      </c>
      <c r="AA57" s="323">
        <f t="shared" si="38"/>
        <v>5.3628189153175608E-4</v>
      </c>
      <c r="AB57" s="323">
        <f t="shared" si="39"/>
        <v>2.9271029424591359E-3</v>
      </c>
      <c r="AC57" s="399">
        <f t="shared" si="40"/>
        <v>2.2381047302784409E-3</v>
      </c>
      <c r="AE57" s="394">
        <f t="shared" si="41"/>
        <v>0.57138744962579135</v>
      </c>
      <c r="AF57" s="395">
        <f t="shared" si="42"/>
        <v>-0.31099564667883733</v>
      </c>
      <c r="AG57" s="386">
        <f t="shared" si="43"/>
        <v>-0.28320140721196135</v>
      </c>
      <c r="AI57" s="27">
        <f t="shared" si="48"/>
        <v>3.7274678111587982</v>
      </c>
      <c r="AJ57" s="28">
        <f t="shared" si="49"/>
        <v>2.6595373851554918</v>
      </c>
      <c r="AK57" s="402">
        <f t="shared" si="50"/>
        <v>2.6837571480715421</v>
      </c>
      <c r="AL57" s="28">
        <f t="shared" si="27"/>
        <v>2.3848842289209262</v>
      </c>
      <c r="AM57" s="28">
        <f t="shared" si="27"/>
        <v>2.4163903207801161</v>
      </c>
      <c r="AN57" s="402">
        <f t="shared" si="27"/>
        <v>2.4141879924265561</v>
      </c>
      <c r="AO57" s="384">
        <f t="shared" si="51"/>
        <v>-0.36018649932230762</v>
      </c>
      <c r="AP57" s="385">
        <f t="shared" si="52"/>
        <v>-9.1424570954530854E-2</v>
      </c>
      <c r="AQ57" s="386">
        <f t="shared" si="53"/>
        <v>-0.10044469032478938</v>
      </c>
    </row>
    <row r="58" spans="1:43" ht="19.5" customHeight="1">
      <c r="A58" s="8" t="s">
        <v>211</v>
      </c>
      <c r="B58" s="19">
        <v>30.849999999999998</v>
      </c>
      <c r="C58" s="371">
        <v>153.97</v>
      </c>
      <c r="D58" s="375">
        <v>184.82</v>
      </c>
      <c r="E58" s="19">
        <v>18.940000000000001</v>
      </c>
      <c r="F58" s="369">
        <v>159.29000000000005</v>
      </c>
      <c r="G58" s="377">
        <v>178.23000000000005</v>
      </c>
      <c r="H58" s="345">
        <f t="shared" si="29"/>
        <v>4.1129845522433028E-4</v>
      </c>
      <c r="I58" s="323">
        <f t="shared" si="30"/>
        <v>6.5377108127248824E-4</v>
      </c>
      <c r="J58" s="399">
        <f t="shared" si="31"/>
        <v>5.9520104105112697E-4</v>
      </c>
      <c r="K58" s="323">
        <f t="shared" si="32"/>
        <v>3.1281545803846537E-4</v>
      </c>
      <c r="L58" s="323">
        <f t="shared" si="33"/>
        <v>1.1750427095456567E-3</v>
      </c>
      <c r="M58" s="399">
        <f t="shared" si="34"/>
        <v>9.0883636463210489E-4</v>
      </c>
      <c r="N58" s="394">
        <f t="shared" si="45"/>
        <v>-0.38606158833063203</v>
      </c>
      <c r="O58" s="395">
        <f t="shared" si="46"/>
        <v>3.4552185490680329E-2</v>
      </c>
      <c r="P58" s="386">
        <f t="shared" si="47"/>
        <v>-3.5656314251704076E-2</v>
      </c>
      <c r="R58" s="401">
        <v>6.4399999999999995</v>
      </c>
      <c r="S58" s="369">
        <v>49.622999999999998</v>
      </c>
      <c r="T58" s="374">
        <v>56.062999999999995</v>
      </c>
      <c r="U58" s="19">
        <v>4.4849999999999994</v>
      </c>
      <c r="V58" s="119">
        <v>47.429000000000002</v>
      </c>
      <c r="W58" s="375">
        <v>51.914000000000001</v>
      </c>
      <c r="X58" s="345">
        <f t="shared" si="35"/>
        <v>6.1288289359144317E-4</v>
      </c>
      <c r="Y58" s="323">
        <f t="shared" si="36"/>
        <v>1.7254773619025249E-3</v>
      </c>
      <c r="Z58" s="399">
        <f t="shared" si="37"/>
        <v>1.4277486670326246E-3</v>
      </c>
      <c r="AA58" s="323">
        <f t="shared" si="38"/>
        <v>4.4059796364167908E-4</v>
      </c>
      <c r="AB58" s="323">
        <f t="shared" si="39"/>
        <v>1.8863737901230282E-3</v>
      </c>
      <c r="AC58" s="399">
        <f t="shared" si="40"/>
        <v>1.4697232176038833E-3</v>
      </c>
      <c r="AE58" s="394">
        <f t="shared" si="41"/>
        <v>-0.3035714285714286</v>
      </c>
      <c r="AF58" s="395">
        <f t="shared" si="42"/>
        <v>-4.4213368800757623E-2</v>
      </c>
      <c r="AG58" s="386">
        <f t="shared" si="43"/>
        <v>-7.4006028931737411E-2</v>
      </c>
      <c r="AI58" s="27">
        <f t="shared" si="48"/>
        <v>2.087520259319287</v>
      </c>
      <c r="AJ58" s="28">
        <f t="shared" si="49"/>
        <v>3.2229005650451388</v>
      </c>
      <c r="AK58" s="402">
        <f t="shared" si="50"/>
        <v>3.0333838329185152</v>
      </c>
      <c r="AL58" s="28">
        <f t="shared" ref="AL58" si="54">(U58/E58)*10</f>
        <v>2.368004223864836</v>
      </c>
      <c r="AM58" s="28">
        <f t="shared" ref="AM58" si="55">(V58/F58)*10</f>
        <v>2.9775252683784288</v>
      </c>
      <c r="AN58" s="402">
        <f t="shared" ref="AN58" si="56">(W58/G58)*10</f>
        <v>2.9127531840879755</v>
      </c>
      <c r="AO58" s="384">
        <f t="shared" si="51"/>
        <v>0.13436227183587246</v>
      </c>
      <c r="AP58" s="385">
        <f t="shared" si="52"/>
        <v>-7.6134926199087793E-2</v>
      </c>
      <c r="AQ58" s="386">
        <f t="shared" si="53"/>
        <v>-3.9767683707365567E-2</v>
      </c>
    </row>
    <row r="59" spans="1:43" ht="19.5" customHeight="1">
      <c r="A59" s="8" t="s">
        <v>231</v>
      </c>
      <c r="B59" s="19">
        <v>31.73</v>
      </c>
      <c r="C59" s="371">
        <v>151.01999999999998</v>
      </c>
      <c r="D59" s="375">
        <v>182.74999999999997</v>
      </c>
      <c r="E59" s="19">
        <v>4.59</v>
      </c>
      <c r="F59" s="369">
        <v>91.210000000000008</v>
      </c>
      <c r="G59" s="377">
        <v>95.800000000000011</v>
      </c>
      <c r="H59" s="345">
        <f t="shared" si="29"/>
        <v>4.230307936553647E-4</v>
      </c>
      <c r="I59" s="323">
        <f t="shared" si="30"/>
        <v>6.4124510420063101E-4</v>
      </c>
      <c r="J59" s="399">
        <f t="shared" si="31"/>
        <v>5.8853473786437316E-4</v>
      </c>
      <c r="K59" s="323">
        <f t="shared" si="32"/>
        <v>7.5809025997706218E-5</v>
      </c>
      <c r="L59" s="323">
        <f t="shared" si="33"/>
        <v>6.7283348319203539E-4</v>
      </c>
      <c r="M59" s="399">
        <f t="shared" si="34"/>
        <v>4.8850655743564852E-4</v>
      </c>
      <c r="N59" s="394">
        <f t="shared" si="45"/>
        <v>-0.85534194768358018</v>
      </c>
      <c r="O59" s="395">
        <f t="shared" si="46"/>
        <v>-0.39604025956826899</v>
      </c>
      <c r="P59" s="386">
        <f t="shared" si="47"/>
        <v>-0.47578659370725018</v>
      </c>
      <c r="R59" s="401">
        <v>12.004</v>
      </c>
      <c r="S59" s="369">
        <v>51.633000000000003</v>
      </c>
      <c r="T59" s="374">
        <v>63.637</v>
      </c>
      <c r="U59" s="19">
        <v>1.6</v>
      </c>
      <c r="V59" s="119">
        <v>32.669000000000004</v>
      </c>
      <c r="W59" s="375">
        <v>34.269000000000005</v>
      </c>
      <c r="X59" s="345">
        <f t="shared" si="35"/>
        <v>1.1423984867502614E-3</v>
      </c>
      <c r="Y59" s="323">
        <f t="shared" si="36"/>
        <v>1.7953685312680225E-3</v>
      </c>
      <c r="Z59" s="399">
        <f t="shared" si="37"/>
        <v>1.620634677487026E-3</v>
      </c>
      <c r="AA59" s="323">
        <f t="shared" si="38"/>
        <v>1.5718099037384317E-4</v>
      </c>
      <c r="AB59" s="323">
        <f t="shared" si="39"/>
        <v>1.2993304802869387E-3</v>
      </c>
      <c r="AC59" s="399">
        <f t="shared" si="40"/>
        <v>9.7018039342118664E-4</v>
      </c>
      <c r="AE59" s="394">
        <f t="shared" si="41"/>
        <v>-0.866711096301233</v>
      </c>
      <c r="AF59" s="395">
        <f t="shared" si="42"/>
        <v>-0.36728448860225044</v>
      </c>
      <c r="AG59" s="386">
        <f t="shared" si="43"/>
        <v>-0.46149252793186346</v>
      </c>
      <c r="AI59" s="27">
        <f t="shared" si="48"/>
        <v>3.783170501103057</v>
      </c>
      <c r="AJ59" s="28">
        <f t="shared" si="49"/>
        <v>3.4189511323003581</v>
      </c>
      <c r="AK59" s="402">
        <f t="shared" si="50"/>
        <v>3.4821887824897408</v>
      </c>
      <c r="AL59" s="28">
        <f t="shared" ref="AL59" si="57">(U59/E59)*10</f>
        <v>3.4858387799564272</v>
      </c>
      <c r="AM59" s="28">
        <f t="shared" ref="AM59" si="58">(V59/F59)*10</f>
        <v>3.5817344589409057</v>
      </c>
      <c r="AN59" s="402">
        <f t="shared" ref="AN59" si="59">(W59/G59)*10</f>
        <v>3.5771398747390397</v>
      </c>
      <c r="AO59" s="384">
        <f t="shared" si="51"/>
        <v>-7.8593264844906391E-2</v>
      </c>
      <c r="AP59" s="385">
        <f t="shared" si="52"/>
        <v>4.7612065906020372E-2</v>
      </c>
      <c r="AQ59" s="386">
        <f t="shared" si="53"/>
        <v>2.7267646351272632E-2</v>
      </c>
    </row>
    <row r="60" spans="1:43" ht="19.5" customHeight="1">
      <c r="A60" s="8" t="s">
        <v>213</v>
      </c>
      <c r="B60" s="19">
        <v>4.7300000000000004</v>
      </c>
      <c r="C60" s="371">
        <v>65.709999999999994</v>
      </c>
      <c r="D60" s="375">
        <v>70.44</v>
      </c>
      <c r="E60" s="19">
        <v>33.739999999999995</v>
      </c>
      <c r="F60" s="369">
        <v>57.379999999999995</v>
      </c>
      <c r="G60" s="377">
        <v>91.11999999999999</v>
      </c>
      <c r="H60" s="345">
        <f t="shared" si="29"/>
        <v>6.3061319066809809E-5</v>
      </c>
      <c r="I60" s="323">
        <f t="shared" si="30"/>
        <v>2.7901083165821392E-4</v>
      </c>
      <c r="J60" s="399">
        <f t="shared" si="31"/>
        <v>2.2684753452895459E-4</v>
      </c>
      <c r="K60" s="323">
        <f t="shared" si="32"/>
        <v>5.5725414752997985E-4</v>
      </c>
      <c r="L60" s="323">
        <f t="shared" si="33"/>
        <v>4.2327798778159177E-4</v>
      </c>
      <c r="M60" s="399">
        <f t="shared" si="34"/>
        <v>4.6464214523524308E-4</v>
      </c>
      <c r="N60" s="394">
        <f t="shared" si="45"/>
        <v>6.1331923890063411</v>
      </c>
      <c r="O60" s="395">
        <f t="shared" si="46"/>
        <v>-0.1267691371176381</v>
      </c>
      <c r="P60" s="386">
        <f t="shared" si="47"/>
        <v>0.2935831913685405</v>
      </c>
      <c r="R60" s="401">
        <v>2.0369999999999999</v>
      </c>
      <c r="S60" s="369">
        <v>23.548000000000002</v>
      </c>
      <c r="T60" s="374">
        <v>25.585000000000001</v>
      </c>
      <c r="U60" s="19">
        <v>11.747999999999999</v>
      </c>
      <c r="V60" s="119">
        <v>21.843</v>
      </c>
      <c r="W60" s="375">
        <v>33.591000000000001</v>
      </c>
      <c r="X60" s="345">
        <f t="shared" si="35"/>
        <v>1.9385752395120647E-4</v>
      </c>
      <c r="Y60" s="323">
        <f t="shared" si="36"/>
        <v>8.1880460508394618E-4</v>
      </c>
      <c r="Z60" s="399">
        <f t="shared" si="37"/>
        <v>6.5156965638709502E-4</v>
      </c>
      <c r="AA60" s="323">
        <f t="shared" si="38"/>
        <v>1.1541014218199434E-3</v>
      </c>
      <c r="AB60" s="323">
        <f t="shared" si="39"/>
        <v>8.6875250790987169E-4</v>
      </c>
      <c r="AC60" s="399">
        <f t="shared" si="40"/>
        <v>9.509857187373742E-4</v>
      </c>
      <c r="AE60" s="394">
        <f t="shared" si="41"/>
        <v>4.7673048600883643</v>
      </c>
      <c r="AF60" s="395">
        <f t="shared" si="42"/>
        <v>-7.240529981314768E-2</v>
      </c>
      <c r="AG60" s="386">
        <f t="shared" si="43"/>
        <v>0.31291772522962674</v>
      </c>
      <c r="AI60" s="27">
        <f t="shared" si="48"/>
        <v>4.3065539112050732</v>
      </c>
      <c r="AJ60" s="28">
        <f t="shared" si="49"/>
        <v>3.5836250190229801</v>
      </c>
      <c r="AK60" s="402">
        <f t="shared" si="50"/>
        <v>3.6321692220329362</v>
      </c>
      <c r="AL60" s="28">
        <f t="shared" si="27"/>
        <v>3.481920569057499</v>
      </c>
      <c r="AM60" s="28">
        <f t="shared" si="27"/>
        <v>3.8067270826071802</v>
      </c>
      <c r="AN60" s="402">
        <f t="shared" si="27"/>
        <v>3.6864574187884114</v>
      </c>
      <c r="AO60" s="384">
        <f t="shared" si="51"/>
        <v>-0.19148334356200425</v>
      </c>
      <c r="AP60" s="385">
        <f t="shared" si="52"/>
        <v>6.225597332307535E-2</v>
      </c>
      <c r="AQ60" s="386">
        <f t="shared" si="53"/>
        <v>1.4946494350031926E-2</v>
      </c>
    </row>
    <row r="61" spans="1:43" ht="19.5" customHeight="1">
      <c r="A61" s="8" t="s">
        <v>227</v>
      </c>
      <c r="B61" s="19">
        <v>6.5100000000000007</v>
      </c>
      <c r="C61" s="371">
        <v>91.899999999999991</v>
      </c>
      <c r="D61" s="375">
        <v>98.41</v>
      </c>
      <c r="E61" s="19">
        <v>8.0100000000000016</v>
      </c>
      <c r="F61" s="369">
        <v>80.42</v>
      </c>
      <c r="G61" s="377">
        <v>88.43</v>
      </c>
      <c r="H61" s="345">
        <f t="shared" si="29"/>
        <v>8.679263998412935E-5</v>
      </c>
      <c r="I61" s="323">
        <f t="shared" si="30"/>
        <v>3.9021603149276915E-4</v>
      </c>
      <c r="J61" s="399">
        <f t="shared" si="31"/>
        <v>3.1692313845818317E-4</v>
      </c>
      <c r="K61" s="323">
        <f t="shared" si="32"/>
        <v>1.3229418262344813E-4</v>
      </c>
      <c r="L61" s="323">
        <f t="shared" si="33"/>
        <v>5.9323833700584896E-4</v>
      </c>
      <c r="M61" s="399">
        <f t="shared" si="34"/>
        <v>4.509252074533862E-4</v>
      </c>
      <c r="N61" s="394">
        <f t="shared" si="45"/>
        <v>0.23041474654377891</v>
      </c>
      <c r="O61" s="395">
        <f t="shared" si="46"/>
        <v>-0.12491838955386279</v>
      </c>
      <c r="P61" s="386">
        <f t="shared" si="47"/>
        <v>-0.101412458083528</v>
      </c>
      <c r="R61" s="401">
        <v>1.895</v>
      </c>
      <c r="S61" s="369">
        <v>26.802</v>
      </c>
      <c r="T61" s="374">
        <v>28.696999999999999</v>
      </c>
      <c r="U61" s="19">
        <v>7.1109999999999998</v>
      </c>
      <c r="V61" s="119">
        <v>25.773000000000003</v>
      </c>
      <c r="W61" s="375">
        <v>32.884</v>
      </c>
      <c r="X61" s="345">
        <f t="shared" si="35"/>
        <v>1.8034364648381753E-4</v>
      </c>
      <c r="Y61" s="323">
        <f t="shared" si="36"/>
        <v>9.3195180165873645E-4</v>
      </c>
      <c r="Z61" s="399">
        <f t="shared" si="37"/>
        <v>7.3082252997226746E-4</v>
      </c>
      <c r="AA61" s="323">
        <f t="shared" si="38"/>
        <v>6.9857126409274923E-4</v>
      </c>
      <c r="AB61" s="323">
        <f t="shared" si="39"/>
        <v>1.0250587550410257E-3</v>
      </c>
      <c r="AC61" s="399">
        <f t="shared" si="40"/>
        <v>9.3097003289451972E-4</v>
      </c>
      <c r="AE61" s="394">
        <f t="shared" si="26"/>
        <v>2.7525065963060684</v>
      </c>
      <c r="AF61" s="395">
        <f t="shared" si="26"/>
        <v>-3.8392657264383123E-2</v>
      </c>
      <c r="AG61" s="386">
        <f t="shared" si="26"/>
        <v>0.1459037530055407</v>
      </c>
      <c r="AI61" s="27">
        <f t="shared" si="48"/>
        <v>2.9109062980030718</v>
      </c>
      <c r="AJ61" s="28">
        <f t="shared" si="49"/>
        <v>2.9164309031556042</v>
      </c>
      <c r="AK61" s="402">
        <f t="shared" si="50"/>
        <v>2.9160654405040138</v>
      </c>
      <c r="AL61" s="28">
        <f t="shared" si="27"/>
        <v>8.8776529338327066</v>
      </c>
      <c r="AM61" s="28">
        <f t="shared" si="27"/>
        <v>3.2047998010445164</v>
      </c>
      <c r="AN61" s="402">
        <f t="shared" si="27"/>
        <v>3.7186475178106977</v>
      </c>
      <c r="AO61" s="384">
        <f t="shared" si="51"/>
        <v>2.049790005237516</v>
      </c>
      <c r="AP61" s="385">
        <f t="shared" si="52"/>
        <v>9.8877328990340407E-2</v>
      </c>
      <c r="AQ61" s="386">
        <f t="shared" si="53"/>
        <v>0.27522773191535965</v>
      </c>
    </row>
    <row r="62" spans="1:43" ht="19.5" customHeight="1" thickBot="1">
      <c r="A62" s="8" t="s">
        <v>17</v>
      </c>
      <c r="B62" s="19">
        <f>B63-SUM(B40:B61)</f>
        <v>70.829999999987194</v>
      </c>
      <c r="C62" s="123">
        <f t="shared" ref="C62:G62" si="60">C63-SUM(C40:C61)</f>
        <v>164.78000000002794</v>
      </c>
      <c r="D62" s="437">
        <f t="shared" si="60"/>
        <v>235.61000000010245</v>
      </c>
      <c r="E62" s="19">
        <f t="shared" si="60"/>
        <v>72.050000000010186</v>
      </c>
      <c r="F62" s="123">
        <f t="shared" si="60"/>
        <v>133.56999999997788</v>
      </c>
      <c r="G62" s="437">
        <f t="shared" si="60"/>
        <v>205.62000000002445</v>
      </c>
      <c r="H62" s="345">
        <f t="shared" si="29"/>
        <v>9.443199216704716E-4</v>
      </c>
      <c r="I62" s="323">
        <f t="shared" si="30"/>
        <v>6.9967135657659856E-4</v>
      </c>
      <c r="J62" s="399">
        <f t="shared" si="31"/>
        <v>7.5876700185108215E-4</v>
      </c>
      <c r="K62" s="323">
        <f t="shared" si="32"/>
        <v>1.1899869985044676E-3</v>
      </c>
      <c r="L62" s="323">
        <f t="shared" si="33"/>
        <v>9.8531266692188655E-4</v>
      </c>
      <c r="M62" s="399">
        <f t="shared" si="34"/>
        <v>1.0485043668051147E-3</v>
      </c>
      <c r="N62" s="396">
        <f t="shared" si="25"/>
        <v>1.7224339969267439E-2</v>
      </c>
      <c r="O62" s="397">
        <f t="shared" si="25"/>
        <v>-0.18940405389030687</v>
      </c>
      <c r="P62" s="388">
        <f t="shared" si="25"/>
        <v>-0.12728661771599234</v>
      </c>
      <c r="R62" s="19">
        <f t="shared" ref="R62:W62" si="61">R63-SUM(R40:R61)</f>
        <v>18.82300000000032</v>
      </c>
      <c r="S62" s="119">
        <f t="shared" si="61"/>
        <v>43.370000000002619</v>
      </c>
      <c r="T62" s="375">
        <f t="shared" si="61"/>
        <v>62.193000000006577</v>
      </c>
      <c r="U62" s="119">
        <f t="shared" si="61"/>
        <v>16.087000000001353</v>
      </c>
      <c r="V62" s="123">
        <f t="shared" si="61"/>
        <v>35.415999999997439</v>
      </c>
      <c r="W62" s="376">
        <f t="shared" si="61"/>
        <v>51.503000000011525</v>
      </c>
      <c r="X62" s="345">
        <f t="shared" si="35"/>
        <v>1.7913501096384987E-3</v>
      </c>
      <c r="Y62" s="323">
        <f t="shared" si="36"/>
        <v>1.5080497588964197E-3</v>
      </c>
      <c r="Z62" s="399">
        <f t="shared" si="37"/>
        <v>1.5838605292040995E-3</v>
      </c>
      <c r="AA62" s="323">
        <f t="shared" si="38"/>
        <v>1.5803566200901424E-3</v>
      </c>
      <c r="AB62" s="323">
        <f t="shared" si="39"/>
        <v>1.4085857629507754E-3</v>
      </c>
      <c r="AC62" s="399">
        <f t="shared" si="40"/>
        <v>1.4580875077295091E-3</v>
      </c>
      <c r="AE62" s="396">
        <f t="shared" si="26"/>
        <v>-0.14535408808366998</v>
      </c>
      <c r="AF62" s="397">
        <f t="shared" si="26"/>
        <v>-0.18339866267015678</v>
      </c>
      <c r="AG62" s="388">
        <f t="shared" si="26"/>
        <v>-0.17188429566018559</v>
      </c>
      <c r="AI62" s="27">
        <f t="shared" si="27"/>
        <v>2.6574897642247248</v>
      </c>
      <c r="AJ62" s="28">
        <f t="shared" si="27"/>
        <v>2.6319941740499613</v>
      </c>
      <c r="AK62" s="402">
        <f t="shared" si="27"/>
        <v>2.6396587581163589</v>
      </c>
      <c r="AL62" s="28">
        <f t="shared" si="27"/>
        <v>2.2327550312281859</v>
      </c>
      <c r="AM62" s="28">
        <f t="shared" si="27"/>
        <v>2.6514935988622672</v>
      </c>
      <c r="AN62" s="402">
        <f t="shared" si="27"/>
        <v>2.5047660733394324</v>
      </c>
      <c r="AO62" s="387">
        <f t="shared" si="44"/>
        <v>-0.15982553863963714</v>
      </c>
      <c r="AP62" s="385">
        <f t="shared" si="44"/>
        <v>7.4086124523221643E-3</v>
      </c>
      <c r="AQ62" s="386">
        <f t="shared" si="44"/>
        <v>-5.1102319329027569E-2</v>
      </c>
    </row>
    <row r="63" spans="1:43" ht="25.5" customHeight="1" thickBot="1">
      <c r="A63" s="12" t="s">
        <v>18</v>
      </c>
      <c r="B63" s="17">
        <v>75006.36</v>
      </c>
      <c r="C63" s="372">
        <v>235510.56999999995</v>
      </c>
      <c r="D63" s="18">
        <v>310516.93000000011</v>
      </c>
      <c r="E63" s="17">
        <v>60546.880000000012</v>
      </c>
      <c r="F63" s="373">
        <v>135561.03</v>
      </c>
      <c r="G63" s="378">
        <v>196107.91000000003</v>
      </c>
      <c r="H63" s="334">
        <f t="shared" ref="H63:M63" si="62">SUM(H40:H62)</f>
        <v>0.99999999999999989</v>
      </c>
      <c r="I63" s="338">
        <f t="shared" si="62"/>
        <v>1.0000000000000004</v>
      </c>
      <c r="J63" s="335">
        <f t="shared" si="62"/>
        <v>1.0000000000000002</v>
      </c>
      <c r="K63" s="338">
        <f t="shared" si="62"/>
        <v>0.99999999999999978</v>
      </c>
      <c r="L63" s="338">
        <f t="shared" si="62"/>
        <v>0.99999999999999978</v>
      </c>
      <c r="M63" s="335">
        <f t="shared" si="62"/>
        <v>0.99999999999999978</v>
      </c>
      <c r="N63" s="389">
        <f t="shared" si="25"/>
        <v>-0.19277671920087827</v>
      </c>
      <c r="O63" s="390">
        <f t="shared" si="25"/>
        <v>-0.42439513436700516</v>
      </c>
      <c r="P63" s="391">
        <f t="shared" si="25"/>
        <v>-0.36844696358424012</v>
      </c>
      <c r="R63" s="17">
        <v>10507.717000000002</v>
      </c>
      <c r="S63" s="372">
        <v>28758.998000000003</v>
      </c>
      <c r="T63" s="18">
        <v>39266.715000000018</v>
      </c>
      <c r="U63" s="17">
        <v>10179.348000000002</v>
      </c>
      <c r="V63" s="373">
        <v>25142.949000000001</v>
      </c>
      <c r="W63" s="378">
        <v>35322.297000000006</v>
      </c>
      <c r="X63" s="334">
        <f t="shared" ref="X63:AC63" si="63">SUM(X40:X62)</f>
        <v>0.99999999999999967</v>
      </c>
      <c r="Y63" s="338">
        <f t="shared" si="63"/>
        <v>1</v>
      </c>
      <c r="Z63" s="335">
        <f t="shared" si="63"/>
        <v>0.99999999999999967</v>
      </c>
      <c r="AA63" s="338">
        <f t="shared" si="63"/>
        <v>1</v>
      </c>
      <c r="AB63" s="338">
        <f t="shared" si="63"/>
        <v>1</v>
      </c>
      <c r="AC63" s="335">
        <f t="shared" si="63"/>
        <v>1.0000000000000002</v>
      </c>
      <c r="AE63" s="389">
        <f t="shared" si="26"/>
        <v>-3.1250270634429964E-2</v>
      </c>
      <c r="AF63" s="390">
        <f t="shared" si="26"/>
        <v>-0.12573626522036693</v>
      </c>
      <c r="AG63" s="391">
        <f t="shared" si="26"/>
        <v>-0.10045194766101545</v>
      </c>
      <c r="AI63" s="403">
        <f t="shared" si="27"/>
        <v>1.4009101361537879</v>
      </c>
      <c r="AJ63" s="404">
        <f t="shared" si="27"/>
        <v>1.2211340662968975</v>
      </c>
      <c r="AK63" s="405">
        <f t="shared" si="27"/>
        <v>1.2645595523567752</v>
      </c>
      <c r="AL63" s="404">
        <f t="shared" si="27"/>
        <v>1.6812341114851832</v>
      </c>
      <c r="AM63" s="404">
        <f t="shared" si="27"/>
        <v>1.8547328092741697</v>
      </c>
      <c r="AN63" s="405">
        <f t="shared" si="27"/>
        <v>1.8011663578485948</v>
      </c>
      <c r="AO63" s="389">
        <f t="shared" si="44"/>
        <v>0.20010132562894251</v>
      </c>
      <c r="AP63" s="390">
        <f t="shared" si="44"/>
        <v>0.51886091827629333</v>
      </c>
      <c r="AQ63" s="391">
        <f t="shared" si="44"/>
        <v>0.42434285083034556</v>
      </c>
    </row>
    <row r="64" spans="1:43" ht="20.100000000000001" customHeight="1"/>
    <row r="65" spans="1:43" ht="20.100000000000001" customHeight="1" thickBot="1"/>
    <row r="66" spans="1:43" ht="15" customHeight="1">
      <c r="A66" s="492" t="s">
        <v>15</v>
      </c>
      <c r="B66" s="457" t="s">
        <v>132</v>
      </c>
      <c r="C66" s="511"/>
      <c r="D66" s="511"/>
      <c r="E66" s="511"/>
      <c r="F66" s="511"/>
      <c r="G66" s="522"/>
      <c r="H66" s="512" t="s">
        <v>134</v>
      </c>
      <c r="I66" s="511"/>
      <c r="J66" s="511"/>
      <c r="K66" s="511"/>
      <c r="L66" s="511"/>
      <c r="M66" s="522"/>
      <c r="N66" s="526" t="s">
        <v>152</v>
      </c>
      <c r="O66" s="517"/>
      <c r="P66" s="527"/>
      <c r="R66" s="512" t="s">
        <v>133</v>
      </c>
      <c r="S66" s="511"/>
      <c r="T66" s="511"/>
      <c r="U66" s="511"/>
      <c r="V66" s="511"/>
      <c r="W66" s="522"/>
      <c r="X66" s="511" t="s">
        <v>135</v>
      </c>
      <c r="Y66" s="511"/>
      <c r="Z66" s="511"/>
      <c r="AA66" s="511"/>
      <c r="AB66" s="511"/>
      <c r="AC66" s="458"/>
      <c r="AE66" s="517" t="s">
        <v>152</v>
      </c>
      <c r="AF66" s="517"/>
      <c r="AG66" s="517"/>
      <c r="AI66" s="475" t="s">
        <v>138</v>
      </c>
      <c r="AJ66" s="480"/>
      <c r="AK66" s="480"/>
      <c r="AL66" s="480"/>
      <c r="AM66" s="480"/>
      <c r="AN66" s="476"/>
      <c r="AO66" s="517" t="s">
        <v>152</v>
      </c>
      <c r="AP66" s="517"/>
      <c r="AQ66" s="517"/>
    </row>
    <row r="67" spans="1:43" ht="15" customHeight="1">
      <c r="A67" s="493"/>
      <c r="B67" s="523" t="str">
        <f>B38</f>
        <v>jan-jul 2025</v>
      </c>
      <c r="C67" s="498"/>
      <c r="D67" s="499"/>
      <c r="E67" s="524" t="str">
        <f>E38</f>
        <v>jan-jul 2026</v>
      </c>
      <c r="F67" s="514"/>
      <c r="G67" s="525"/>
      <c r="H67" s="533" t="str">
        <f>B67</f>
        <v>jan-jul 2025</v>
      </c>
      <c r="I67" s="498"/>
      <c r="J67" s="499"/>
      <c r="K67" s="523" t="str">
        <f>E67</f>
        <v>jan-jul 2026</v>
      </c>
      <c r="L67" s="498"/>
      <c r="M67" s="499"/>
      <c r="N67" s="500" t="s">
        <v>136</v>
      </c>
      <c r="O67" s="498"/>
      <c r="P67" s="501"/>
      <c r="R67" s="521" t="str">
        <f>H67</f>
        <v>jan-jul 2025</v>
      </c>
      <c r="S67" s="498"/>
      <c r="T67" s="499"/>
      <c r="U67" s="538" t="str">
        <f>K67</f>
        <v>jan-jul 2026</v>
      </c>
      <c r="V67" s="514"/>
      <c r="W67" s="525"/>
      <c r="X67" s="533" t="str">
        <f>R67</f>
        <v>jan-jul 2025</v>
      </c>
      <c r="Y67" s="498"/>
      <c r="Z67" s="499"/>
      <c r="AA67" s="523" t="str">
        <f>U67</f>
        <v>jan-jul 2026</v>
      </c>
      <c r="AB67" s="498"/>
      <c r="AC67" s="501"/>
      <c r="AE67" s="497" t="s">
        <v>137</v>
      </c>
      <c r="AF67" s="498"/>
      <c r="AG67" s="501"/>
      <c r="AI67" s="528" t="str">
        <f>X67</f>
        <v>jan-jul 2025</v>
      </c>
      <c r="AJ67" s="529"/>
      <c r="AK67" s="540"/>
      <c r="AL67" s="539" t="str">
        <f>AA67</f>
        <v>jan-jul 2026</v>
      </c>
      <c r="AM67" s="529"/>
      <c r="AN67" s="540"/>
      <c r="AO67" s="498" t="s">
        <v>138</v>
      </c>
      <c r="AP67" s="498"/>
      <c r="AQ67" s="501"/>
    </row>
    <row r="68" spans="1:43" ht="19.5" customHeight="1" thickBot="1">
      <c r="A68" s="494"/>
      <c r="B68" s="99" t="s">
        <v>29</v>
      </c>
      <c r="C68" s="135" t="s">
        <v>30</v>
      </c>
      <c r="D68" s="263" t="s">
        <v>12</v>
      </c>
      <c r="E68" s="159" t="s">
        <v>29</v>
      </c>
      <c r="F68" s="353" t="s">
        <v>30</v>
      </c>
      <c r="G68" s="134" t="s">
        <v>12</v>
      </c>
      <c r="H68" s="176" t="s">
        <v>29</v>
      </c>
      <c r="I68" s="135" t="s">
        <v>30</v>
      </c>
      <c r="J68" s="176" t="s">
        <v>12</v>
      </c>
      <c r="K68" s="99" t="s">
        <v>29</v>
      </c>
      <c r="L68" s="135" t="s">
        <v>30</v>
      </c>
      <c r="M68" s="133" t="s">
        <v>12</v>
      </c>
      <c r="N68" s="99" t="s">
        <v>29</v>
      </c>
      <c r="O68" s="135" t="s">
        <v>30</v>
      </c>
      <c r="P68" s="166" t="s">
        <v>12</v>
      </c>
      <c r="R68" s="25" t="s">
        <v>29</v>
      </c>
      <c r="S68" s="160" t="s">
        <v>30</v>
      </c>
      <c r="T68" s="134" t="s">
        <v>12</v>
      </c>
      <c r="U68" s="352" t="s">
        <v>29</v>
      </c>
      <c r="V68" s="353" t="s">
        <v>30</v>
      </c>
      <c r="W68" s="134" t="s">
        <v>12</v>
      </c>
      <c r="X68" s="176" t="s">
        <v>29</v>
      </c>
      <c r="Y68" s="135" t="s">
        <v>30</v>
      </c>
      <c r="Z68" s="176" t="s">
        <v>12</v>
      </c>
      <c r="AA68" s="99" t="s">
        <v>29</v>
      </c>
      <c r="AB68" s="135" t="s">
        <v>30</v>
      </c>
      <c r="AC68" s="166" t="s">
        <v>12</v>
      </c>
      <c r="AE68" s="25" t="s">
        <v>29</v>
      </c>
      <c r="AF68" s="135" t="s">
        <v>30</v>
      </c>
      <c r="AG68" s="166" t="s">
        <v>12</v>
      </c>
      <c r="AI68" s="407" t="s">
        <v>29</v>
      </c>
      <c r="AJ68" s="135" t="s">
        <v>30</v>
      </c>
      <c r="AK68" s="263" t="s">
        <v>12</v>
      </c>
      <c r="AL68" s="408" t="s">
        <v>29</v>
      </c>
      <c r="AM68" s="135" t="s">
        <v>30</v>
      </c>
      <c r="AN68" s="263" t="s">
        <v>12</v>
      </c>
      <c r="AO68" s="176" t="s">
        <v>29</v>
      </c>
      <c r="AP68" s="135" t="s">
        <v>30</v>
      </c>
      <c r="AQ68" s="166" t="s">
        <v>12</v>
      </c>
    </row>
    <row r="69" spans="1:43" ht="19.5" customHeight="1">
      <c r="A69" s="8" t="s">
        <v>169</v>
      </c>
      <c r="B69" s="39">
        <v>3245.7099999999996</v>
      </c>
      <c r="C69" s="370">
        <v>199840.19</v>
      </c>
      <c r="D69" s="375">
        <v>203085.9</v>
      </c>
      <c r="E69" s="39">
        <v>3984.4400000000005</v>
      </c>
      <c r="F69" s="379">
        <v>215230.21</v>
      </c>
      <c r="G69" s="377">
        <v>219214.65</v>
      </c>
      <c r="H69" s="345">
        <f t="shared" ref="H69:H96" si="64">B69/$B$97</f>
        <v>8.9429216484880766E-2</v>
      </c>
      <c r="I69" s="323">
        <f t="shared" ref="I69:I96" si="65">C69/$C$97</f>
        <v>0.50177154009970326</v>
      </c>
      <c r="J69" s="398">
        <f t="shared" ref="J69:J96" si="66">D69/$D$97</f>
        <v>0.46733372775264526</v>
      </c>
      <c r="K69" s="323">
        <f t="shared" ref="K69:K96" si="67">E69/$E$97</f>
        <v>0.12095888186105527</v>
      </c>
      <c r="L69" s="323">
        <f t="shared" ref="L69:L96" si="68">F69/$F$97</f>
        <v>0.54900759761187667</v>
      </c>
      <c r="M69" s="399">
        <f t="shared" ref="M69:M96" si="69">G69/$G$97</f>
        <v>0.51582893676595165</v>
      </c>
      <c r="N69" s="392">
        <f t="shared" ref="N69:P97" si="70">(E69-B69)/B69</f>
        <v>0.22760197306598587</v>
      </c>
      <c r="O69" s="393">
        <f t="shared" si="70"/>
        <v>7.7011636147863896E-2</v>
      </c>
      <c r="P69" s="382">
        <f t="shared" si="70"/>
        <v>7.9418364347303289E-2</v>
      </c>
      <c r="R69" s="401">
        <v>357.21999999999997</v>
      </c>
      <c r="S69" s="369">
        <v>18997.631999999998</v>
      </c>
      <c r="T69" s="374">
        <v>19354.851999999999</v>
      </c>
      <c r="U69" s="39">
        <v>478.04800000000006</v>
      </c>
      <c r="V69" s="112">
        <v>20533.224999999999</v>
      </c>
      <c r="W69" s="380">
        <v>21011.272999999997</v>
      </c>
      <c r="X69" s="345">
        <f t="shared" ref="X69:X96" si="71">R69/$R$97</f>
        <v>6.1324721801005552E-2</v>
      </c>
      <c r="Y69" s="323">
        <f t="shared" ref="Y69:Y96" si="72">S69/$S$97</f>
        <v>0.38416507147513607</v>
      </c>
      <c r="Z69" s="398">
        <f t="shared" ref="Z69:Z96" si="73">T69/$T$97</f>
        <v>0.35014422597082734</v>
      </c>
      <c r="AA69" s="323">
        <f t="shared" ref="AA69:AA96" si="74">U69/$U$97</f>
        <v>8.4599769125989849E-2</v>
      </c>
      <c r="AB69" s="323">
        <f t="shared" ref="AB69:AB96" si="75">V69/$V$97</f>
        <v>0.43034650950217451</v>
      </c>
      <c r="AC69" s="399">
        <f t="shared" ref="AC69:AC96" si="76">W69/$W$97</f>
        <v>0.39373542859599286</v>
      </c>
      <c r="AE69" s="392">
        <f t="shared" ref="AE69:AG97" si="77">(U69-R69)/R69</f>
        <v>0.33824533900677484</v>
      </c>
      <c r="AF69" s="393">
        <f t="shared" si="77"/>
        <v>8.083075827555776E-2</v>
      </c>
      <c r="AG69" s="382">
        <f t="shared" si="77"/>
        <v>8.5581692900570799E-2</v>
      </c>
      <c r="AI69" s="27">
        <f t="shared" ref="AI69:AN97" si="78">(R69/B69)*10</f>
        <v>1.1005912419778725</v>
      </c>
      <c r="AJ69" s="28">
        <f t="shared" si="78"/>
        <v>0.95064120985873746</v>
      </c>
      <c r="AK69" s="406">
        <f t="shared" si="78"/>
        <v>0.95303770473479443</v>
      </c>
      <c r="AL69" s="28">
        <f t="shared" si="78"/>
        <v>1.1997871720994671</v>
      </c>
      <c r="AM69" s="28">
        <f t="shared" si="78"/>
        <v>0.95401221789450474</v>
      </c>
      <c r="AN69" s="402">
        <f t="shared" si="78"/>
        <v>0.95847941731996456</v>
      </c>
      <c r="AO69" s="383">
        <f t="shared" ref="AO69:AQ76" si="79">(AL69-AI69)/AI69</f>
        <v>9.0129674249751032E-2</v>
      </c>
      <c r="AP69" s="381">
        <f t="shared" si="79"/>
        <v>3.5460360868094587E-3</v>
      </c>
      <c r="AQ69" s="382">
        <f t="shared" si="79"/>
        <v>5.7098607517153885E-3</v>
      </c>
    </row>
    <row r="70" spans="1:43" ht="19.5" customHeight="1">
      <c r="A70" s="8" t="s">
        <v>167</v>
      </c>
      <c r="B70" s="19">
        <v>6805.7400000000007</v>
      </c>
      <c r="C70" s="371">
        <v>29266.700000000004</v>
      </c>
      <c r="D70" s="375">
        <v>36072.44</v>
      </c>
      <c r="E70" s="19">
        <v>6169.0400000000009</v>
      </c>
      <c r="F70" s="369">
        <v>28331.24</v>
      </c>
      <c r="G70" s="377">
        <v>34500.28</v>
      </c>
      <c r="H70" s="345">
        <f t="shared" si="64"/>
        <v>0.18751890828195142</v>
      </c>
      <c r="I70" s="323">
        <f t="shared" si="65"/>
        <v>7.3484703615603983E-2</v>
      </c>
      <c r="J70" s="399">
        <f t="shared" si="66"/>
        <v>8.300855871497545E-2</v>
      </c>
      <c r="K70" s="323">
        <f t="shared" si="67"/>
        <v>0.18727855873250054</v>
      </c>
      <c r="L70" s="323">
        <f t="shared" si="68"/>
        <v>7.2267113477078829E-2</v>
      </c>
      <c r="M70" s="399">
        <f t="shared" si="69"/>
        <v>8.118181312484192E-2</v>
      </c>
      <c r="N70" s="394">
        <f t="shared" si="70"/>
        <v>-9.3553382879745586E-2</v>
      </c>
      <c r="O70" s="395">
        <f t="shared" si="70"/>
        <v>-3.1963289335661442E-2</v>
      </c>
      <c r="P70" s="386">
        <f t="shared" si="70"/>
        <v>-4.3583411601765876E-2</v>
      </c>
      <c r="R70" s="401">
        <v>1242.393</v>
      </c>
      <c r="S70" s="369">
        <v>5466.195999999999</v>
      </c>
      <c r="T70" s="374">
        <v>6708.588999999999</v>
      </c>
      <c r="U70" s="19">
        <v>1205.9880000000001</v>
      </c>
      <c r="V70" s="119">
        <v>5239.2690000000011</v>
      </c>
      <c r="W70" s="375">
        <v>6445.2570000000014</v>
      </c>
      <c r="X70" s="345">
        <f t="shared" si="71"/>
        <v>0.21328426485783747</v>
      </c>
      <c r="Y70" s="323">
        <f t="shared" si="72"/>
        <v>0.11053596453690137</v>
      </c>
      <c r="Z70" s="399">
        <f t="shared" si="73"/>
        <v>0.12136355797302951</v>
      </c>
      <c r="AA70" s="323">
        <f t="shared" si="74"/>
        <v>0.21342272401247206</v>
      </c>
      <c r="AB70" s="323">
        <f t="shared" si="75"/>
        <v>0.10980745238475442</v>
      </c>
      <c r="AC70" s="399">
        <f t="shared" si="76"/>
        <v>0.12077926108076956</v>
      </c>
      <c r="AE70" s="394">
        <f t="shared" si="77"/>
        <v>-2.9302322212053651E-2</v>
      </c>
      <c r="AF70" s="395">
        <f t="shared" si="77"/>
        <v>-4.1514610892108131E-2</v>
      </c>
      <c r="AG70" s="386">
        <f t="shared" si="77"/>
        <v>-3.9252963626180949E-2</v>
      </c>
      <c r="AI70" s="27">
        <f t="shared" si="78"/>
        <v>1.8255075862433767</v>
      </c>
      <c r="AJ70" s="28">
        <f t="shared" si="78"/>
        <v>1.8677186016872414</v>
      </c>
      <c r="AK70" s="402">
        <f t="shared" si="78"/>
        <v>1.8597547046997649</v>
      </c>
      <c r="AL70" s="28">
        <f t="shared" si="78"/>
        <v>1.9549038424130818</v>
      </c>
      <c r="AM70" s="28">
        <f t="shared" si="78"/>
        <v>1.8492903946315096</v>
      </c>
      <c r="AN70" s="402">
        <f t="shared" si="78"/>
        <v>1.8681752727803951</v>
      </c>
      <c r="AO70" s="384">
        <f t="shared" si="79"/>
        <v>7.0882343708022238E-2</v>
      </c>
      <c r="AP70" s="385">
        <f t="shared" si="79"/>
        <v>-9.8666935367481418E-3</v>
      </c>
      <c r="AQ70" s="386">
        <f t="shared" si="79"/>
        <v>4.5277842606611853E-3</v>
      </c>
    </row>
    <row r="71" spans="1:43" ht="19.5" customHeight="1">
      <c r="A71" s="8" t="s">
        <v>204</v>
      </c>
      <c r="B71" s="19">
        <v>5406.0000000000009</v>
      </c>
      <c r="C71" s="371">
        <v>45687.939999999995</v>
      </c>
      <c r="D71" s="375">
        <v>51093.939999999995</v>
      </c>
      <c r="E71" s="19">
        <v>3305.4100000000003</v>
      </c>
      <c r="F71" s="369">
        <v>40252.040000000008</v>
      </c>
      <c r="G71" s="377">
        <v>43557.450000000012</v>
      </c>
      <c r="H71" s="345">
        <f t="shared" si="64"/>
        <v>0.14895179924185017</v>
      </c>
      <c r="I71" s="323">
        <f t="shared" si="65"/>
        <v>0.11471620407177771</v>
      </c>
      <c r="J71" s="399">
        <f t="shared" si="66"/>
        <v>0.11757547641549704</v>
      </c>
      <c r="K71" s="323">
        <f t="shared" si="67"/>
        <v>0.10034501653741823</v>
      </c>
      <c r="L71" s="323">
        <f t="shared" si="68"/>
        <v>0.10267460027742932</v>
      </c>
      <c r="M71" s="399">
        <f t="shared" si="69"/>
        <v>0.10249403094973858</v>
      </c>
      <c r="N71" s="394">
        <f t="shared" si="70"/>
        <v>-0.3885664076951536</v>
      </c>
      <c r="O71" s="395">
        <f t="shared" si="70"/>
        <v>-0.1189788815166538</v>
      </c>
      <c r="P71" s="386">
        <f t="shared" si="70"/>
        <v>-0.14750261968444758</v>
      </c>
      <c r="R71" s="401">
        <v>355.19800000000004</v>
      </c>
      <c r="S71" s="369">
        <v>3296.7599999999998</v>
      </c>
      <c r="T71" s="374">
        <v>3651.9579999999996</v>
      </c>
      <c r="U71" s="19">
        <v>283.75799999999992</v>
      </c>
      <c r="V71" s="119">
        <v>3279.4319999999993</v>
      </c>
      <c r="W71" s="375">
        <v>3563.1899999999991</v>
      </c>
      <c r="X71" s="345">
        <f t="shared" si="71"/>
        <v>6.0977600734207417E-2</v>
      </c>
      <c r="Y71" s="323">
        <f t="shared" si="72"/>
        <v>6.6666205611118773E-2</v>
      </c>
      <c r="Z71" s="399">
        <f t="shared" si="73"/>
        <v>6.6066741672215865E-2</v>
      </c>
      <c r="AA71" s="323">
        <f t="shared" si="74"/>
        <v>5.0216424475476563E-2</v>
      </c>
      <c r="AB71" s="323">
        <f t="shared" si="75"/>
        <v>6.8732121444621333E-2</v>
      </c>
      <c r="AC71" s="399">
        <f t="shared" si="76"/>
        <v>6.6771496511370626E-2</v>
      </c>
      <c r="AE71" s="394">
        <f t="shared" si="77"/>
        <v>-0.20112725859942934</v>
      </c>
      <c r="AF71" s="395">
        <f t="shared" si="77"/>
        <v>-5.2560695956030863E-3</v>
      </c>
      <c r="AG71" s="386">
        <f t="shared" si="77"/>
        <v>-2.4306960813897775E-2</v>
      </c>
      <c r="AI71" s="27">
        <f t="shared" si="78"/>
        <v>0.6570440251572327</v>
      </c>
      <c r="AJ71" s="28">
        <f t="shared" si="78"/>
        <v>0.72158210678791823</v>
      </c>
      <c r="AK71" s="402">
        <f t="shared" si="78"/>
        <v>0.71475364788857543</v>
      </c>
      <c r="AL71" s="28">
        <f t="shared" si="78"/>
        <v>0.85846536435722021</v>
      </c>
      <c r="AM71" s="28">
        <f t="shared" si="78"/>
        <v>0.81472442142062829</v>
      </c>
      <c r="AN71" s="402">
        <f t="shared" si="78"/>
        <v>0.81804375600499979</v>
      </c>
      <c r="AO71" s="384">
        <f t="shared" si="79"/>
        <v>0.30655683864073907</v>
      </c>
      <c r="AP71" s="385">
        <f t="shared" si="79"/>
        <v>0.12908068777831505</v>
      </c>
      <c r="AQ71" s="386">
        <f t="shared" si="79"/>
        <v>0.14451148087393392</v>
      </c>
    </row>
    <row r="72" spans="1:43" ht="19.5" customHeight="1">
      <c r="A72" s="8" t="s">
        <v>175</v>
      </c>
      <c r="B72" s="19">
        <v>2135.48</v>
      </c>
      <c r="C72" s="371">
        <v>14261.9</v>
      </c>
      <c r="D72" s="375">
        <v>16397.38</v>
      </c>
      <c r="E72" s="19">
        <v>1886.1700000000003</v>
      </c>
      <c r="F72" s="369">
        <v>14077.75</v>
      </c>
      <c r="G72" s="377">
        <v>15963.92</v>
      </c>
      <c r="H72" s="345">
        <f t="shared" si="64"/>
        <v>5.8838991536253452E-2</v>
      </c>
      <c r="I72" s="323">
        <f t="shared" si="65"/>
        <v>3.5809691372631083E-2</v>
      </c>
      <c r="J72" s="399">
        <f t="shared" si="66"/>
        <v>3.7733041637930904E-2</v>
      </c>
      <c r="K72" s="323">
        <f t="shared" si="67"/>
        <v>5.7259994930245313E-2</v>
      </c>
      <c r="L72" s="323">
        <f t="shared" si="68"/>
        <v>3.5909418604760907E-2</v>
      </c>
      <c r="M72" s="399">
        <f t="shared" si="69"/>
        <v>3.7564331946869027E-2</v>
      </c>
      <c r="N72" s="394">
        <f t="shared" si="70"/>
        <v>-0.11674658624758823</v>
      </c>
      <c r="O72" s="395">
        <f t="shared" si="70"/>
        <v>-1.2912024344582393E-2</v>
      </c>
      <c r="P72" s="386">
        <f t="shared" si="70"/>
        <v>-2.6434710911133419E-2</v>
      </c>
      <c r="R72" s="401">
        <v>290.15699999999993</v>
      </c>
      <c r="S72" s="369">
        <v>2855.1199999999994</v>
      </c>
      <c r="T72" s="374">
        <v>3145.2769999999991</v>
      </c>
      <c r="U72" s="19">
        <v>306.96600000000001</v>
      </c>
      <c r="V72" s="119">
        <v>3092.3220000000001</v>
      </c>
      <c r="W72" s="375">
        <v>3399.288</v>
      </c>
      <c r="X72" s="345">
        <f t="shared" si="71"/>
        <v>4.9811873085533746E-2</v>
      </c>
      <c r="Y72" s="323">
        <f t="shared" si="72"/>
        <v>5.7735478762305233E-2</v>
      </c>
      <c r="Z72" s="399">
        <f t="shared" si="73"/>
        <v>5.6900490927486586E-2</v>
      </c>
      <c r="AA72" s="323">
        <f t="shared" si="74"/>
        <v>5.4323525523647415E-2</v>
      </c>
      <c r="AB72" s="323">
        <f t="shared" si="75"/>
        <v>6.4810568186769654E-2</v>
      </c>
      <c r="AC72" s="399">
        <f t="shared" si="76"/>
        <v>6.3700096495877032E-2</v>
      </c>
      <c r="AE72" s="394">
        <f t="shared" ref="AE72:AE73" si="80">(U72-R72)/R72</f>
        <v>5.7930706479595827E-2</v>
      </c>
      <c r="AF72" s="395">
        <f t="shared" ref="AF72:AF73" si="81">(V72-S72)/S72</f>
        <v>8.3079520300372925E-2</v>
      </c>
      <c r="AG72" s="386">
        <f t="shared" ref="AG72:AG73" si="82">(W72-T72)/T72</f>
        <v>8.075950067354988E-2</v>
      </c>
      <c r="AI72" s="27">
        <f t="shared" ref="AI72:AI73" si="83">(R72/B72)*10</f>
        <v>1.358743701650214</v>
      </c>
      <c r="AJ72" s="28">
        <f t="shared" ref="AJ72:AJ73" si="84">(S72/C72)*10</f>
        <v>2.0019212026448088</v>
      </c>
      <c r="AK72" s="402">
        <f t="shared" ref="AK72:AK73" si="85">(T72/D72)*10</f>
        <v>1.9181582667474919</v>
      </c>
      <c r="AL72" s="28">
        <f t="shared" ref="AL72:AL73" si="86">(U72/E72)*10</f>
        <v>1.6274566979646581</v>
      </c>
      <c r="AM72" s="28">
        <f t="shared" ref="AM72:AM73" si="87">(V72/F72)*10</f>
        <v>2.1966024400205999</v>
      </c>
      <c r="AN72" s="402">
        <f t="shared" ref="AN72:AN73" si="88">(W72/G72)*10</f>
        <v>2.1293566993570501</v>
      </c>
      <c r="AO72" s="384">
        <f t="shared" ref="AO72:AO73" si="89">(AL72-AI72)/AI72</f>
        <v>0.1977657714167052</v>
      </c>
      <c r="AP72" s="385">
        <f t="shared" ref="AP72:AP73" si="90">(AM72-AJ72)/AJ72</f>
        <v>9.7247202896193347E-2</v>
      </c>
      <c r="AQ72" s="386">
        <f t="shared" ref="AQ72:AQ73" si="91">(AN72-AK72)/AK72</f>
        <v>0.1101048001464837</v>
      </c>
    </row>
    <row r="73" spans="1:43" ht="19.5" customHeight="1">
      <c r="A73" s="8" t="s">
        <v>166</v>
      </c>
      <c r="B73" s="19">
        <v>2502.3599999999997</v>
      </c>
      <c r="C73" s="371">
        <v>13912.180000000002</v>
      </c>
      <c r="D73" s="375">
        <v>16414.54</v>
      </c>
      <c r="E73" s="19">
        <v>2831</v>
      </c>
      <c r="F73" s="369">
        <v>10649.390000000001</v>
      </c>
      <c r="G73" s="377">
        <v>13480.390000000001</v>
      </c>
      <c r="H73" s="345">
        <f t="shared" si="64"/>
        <v>6.8947655262825772E-2</v>
      </c>
      <c r="I73" s="323">
        <f t="shared" si="65"/>
        <v>3.4931592012318893E-2</v>
      </c>
      <c r="J73" s="399">
        <f t="shared" si="66"/>
        <v>3.7772529592378923E-2</v>
      </c>
      <c r="K73" s="323">
        <f t="shared" si="67"/>
        <v>8.5942966777927995E-2</v>
      </c>
      <c r="L73" s="323">
        <f t="shared" si="68"/>
        <v>2.716438375417626E-2</v>
      </c>
      <c r="M73" s="399">
        <f t="shared" si="69"/>
        <v>3.172039478607095E-2</v>
      </c>
      <c r="N73" s="394">
        <f t="shared" si="70"/>
        <v>0.1313320225706934</v>
      </c>
      <c r="O73" s="395">
        <f t="shared" si="70"/>
        <v>-0.23452758661834452</v>
      </c>
      <c r="P73" s="386">
        <f t="shared" si="70"/>
        <v>-0.17875310547843554</v>
      </c>
      <c r="R73" s="401">
        <v>787.64499999999998</v>
      </c>
      <c r="S73" s="369">
        <v>3768.08</v>
      </c>
      <c r="T73" s="374">
        <v>4555.7250000000004</v>
      </c>
      <c r="U73" s="19">
        <v>696.0100000000001</v>
      </c>
      <c r="V73" s="119">
        <v>2140.7349999999997</v>
      </c>
      <c r="W73" s="375">
        <v>2836.7449999999999</v>
      </c>
      <c r="X73" s="345">
        <f t="shared" si="71"/>
        <v>0.13521670260050675</v>
      </c>
      <c r="Y73" s="323">
        <f t="shared" si="72"/>
        <v>7.6197113541520894E-2</v>
      </c>
      <c r="Z73" s="399">
        <f t="shared" si="73"/>
        <v>8.2416584940093962E-2</v>
      </c>
      <c r="AA73" s="323">
        <f t="shared" si="74"/>
        <v>0.12317232853056638</v>
      </c>
      <c r="AB73" s="323">
        <f t="shared" si="75"/>
        <v>4.4866689719668368E-2</v>
      </c>
      <c r="AC73" s="399">
        <f t="shared" si="76"/>
        <v>5.3158464429667825E-2</v>
      </c>
      <c r="AE73" s="394">
        <f t="shared" si="80"/>
        <v>-0.11634048333957542</v>
      </c>
      <c r="AF73" s="395">
        <f t="shared" si="81"/>
        <v>-0.43187644635994998</v>
      </c>
      <c r="AG73" s="386">
        <f t="shared" si="82"/>
        <v>-0.37732303859429628</v>
      </c>
      <c r="AI73" s="27">
        <f t="shared" si="83"/>
        <v>3.1476086574273889</v>
      </c>
      <c r="AJ73" s="28">
        <f t="shared" si="84"/>
        <v>2.7084755947665995</v>
      </c>
      <c r="AK73" s="402">
        <f t="shared" si="85"/>
        <v>2.7754204504055551</v>
      </c>
      <c r="AL73" s="28">
        <f t="shared" si="86"/>
        <v>2.4585305545743559</v>
      </c>
      <c r="AM73" s="28">
        <f t="shared" si="87"/>
        <v>2.0101949501332936</v>
      </c>
      <c r="AN73" s="402">
        <f t="shared" si="88"/>
        <v>2.1043493548777148</v>
      </c>
      <c r="AO73" s="384">
        <f t="shared" si="89"/>
        <v>-0.21892114867171322</v>
      </c>
      <c r="AP73" s="385">
        <f t="shared" si="90"/>
        <v>-0.25781315732825705</v>
      </c>
      <c r="AQ73" s="386">
        <f t="shared" si="91"/>
        <v>-0.241790787204793</v>
      </c>
    </row>
    <row r="74" spans="1:43" ht="19.5" customHeight="1">
      <c r="A74" s="8" t="s">
        <v>205</v>
      </c>
      <c r="B74" s="19">
        <v>983.58999999999992</v>
      </c>
      <c r="C74" s="371">
        <v>20213.140000000003</v>
      </c>
      <c r="D74" s="375">
        <v>21196.730000000003</v>
      </c>
      <c r="E74" s="19">
        <v>829.88999999999976</v>
      </c>
      <c r="F74" s="369">
        <v>25815.22</v>
      </c>
      <c r="G74" s="377">
        <v>26645.11</v>
      </c>
      <c r="H74" s="345">
        <f t="shared" si="64"/>
        <v>2.710090644030547E-2</v>
      </c>
      <c r="I74" s="323">
        <f t="shared" si="65"/>
        <v>5.0752445681976767E-2</v>
      </c>
      <c r="J74" s="399">
        <f t="shared" si="66"/>
        <v>4.8777127545862761E-2</v>
      </c>
      <c r="K74" s="323">
        <f t="shared" si="67"/>
        <v>2.5193644895561515E-2</v>
      </c>
      <c r="L74" s="323">
        <f t="shared" si="68"/>
        <v>6.5849268622755475E-2</v>
      </c>
      <c r="M74" s="399">
        <f t="shared" si="69"/>
        <v>6.2697993776017383E-2</v>
      </c>
      <c r="N74" s="394">
        <f t="shared" si="70"/>
        <v>-0.15626429711566828</v>
      </c>
      <c r="O74" s="395">
        <f t="shared" si="70"/>
        <v>0.27715040810086888</v>
      </c>
      <c r="P74" s="386">
        <f t="shared" si="70"/>
        <v>0.25703870361135878</v>
      </c>
      <c r="R74" s="401">
        <v>115.28399999999998</v>
      </c>
      <c r="S74" s="369">
        <v>1882.4839999999999</v>
      </c>
      <c r="T74" s="374">
        <v>1997.7679999999998</v>
      </c>
      <c r="U74" s="19">
        <v>95.281999999999982</v>
      </c>
      <c r="V74" s="119">
        <v>2567.384</v>
      </c>
      <c r="W74" s="375">
        <v>2662.6660000000002</v>
      </c>
      <c r="X74" s="345">
        <f t="shared" si="71"/>
        <v>1.9791050971690059E-2</v>
      </c>
      <c r="Y74" s="323">
        <f t="shared" si="72"/>
        <v>3.806709175179307E-2</v>
      </c>
      <c r="Z74" s="399">
        <f t="shared" si="73"/>
        <v>3.6141166567912157E-2</v>
      </c>
      <c r="AA74" s="323">
        <f t="shared" si="74"/>
        <v>1.6861978717330816E-2</v>
      </c>
      <c r="AB74" s="323">
        <f t="shared" si="75"/>
        <v>5.3808631763969418E-2</v>
      </c>
      <c r="AC74" s="399">
        <f t="shared" si="76"/>
        <v>4.9896355100330102E-2</v>
      </c>
      <c r="AE74" s="394">
        <f t="shared" si="77"/>
        <v>-0.17350196037611462</v>
      </c>
      <c r="AF74" s="395">
        <f t="shared" si="77"/>
        <v>0.36382779348987832</v>
      </c>
      <c r="AG74" s="386">
        <f t="shared" si="77"/>
        <v>0.33282042759719871</v>
      </c>
      <c r="AI74" s="27">
        <f t="shared" si="78"/>
        <v>1.1720737299077868</v>
      </c>
      <c r="AJ74" s="28">
        <f t="shared" si="78"/>
        <v>0.93131695520834445</v>
      </c>
      <c r="AK74" s="402">
        <f t="shared" si="78"/>
        <v>0.94248877067358949</v>
      </c>
      <c r="AL74" s="28">
        <f t="shared" si="78"/>
        <v>1.148128065165263</v>
      </c>
      <c r="AM74" s="28">
        <f t="shared" si="78"/>
        <v>0.99452338581658417</v>
      </c>
      <c r="AN74" s="402">
        <f t="shared" si="78"/>
        <v>0.99930756525306152</v>
      </c>
      <c r="AO74" s="384">
        <f t="shared" si="79"/>
        <v>-2.0430169307188318E-2</v>
      </c>
      <c r="AP74" s="385">
        <f t="shared" si="79"/>
        <v>6.7867797590026521E-2</v>
      </c>
      <c r="AQ74" s="386">
        <f t="shared" si="79"/>
        <v>6.0285911458514328E-2</v>
      </c>
    </row>
    <row r="75" spans="1:43" ht="19.5" customHeight="1">
      <c r="A75" s="8" t="s">
        <v>171</v>
      </c>
      <c r="B75" s="19">
        <v>1614.0699999999997</v>
      </c>
      <c r="C75" s="371">
        <v>5819.6600000000017</v>
      </c>
      <c r="D75" s="375">
        <v>7433.7300000000014</v>
      </c>
      <c r="E75" s="19">
        <v>1678.2399999999998</v>
      </c>
      <c r="F75" s="369">
        <v>4802.3399999999992</v>
      </c>
      <c r="G75" s="377">
        <v>6480.579999999999</v>
      </c>
      <c r="H75" s="345">
        <f t="shared" si="64"/>
        <v>4.4472554680409365E-2</v>
      </c>
      <c r="I75" s="323">
        <f t="shared" si="65"/>
        <v>1.4612374823385824E-2</v>
      </c>
      <c r="J75" s="399">
        <f t="shared" si="66"/>
        <v>1.7106223287814037E-2</v>
      </c>
      <c r="K75" s="323">
        <f t="shared" si="67"/>
        <v>5.0947695007202358E-2</v>
      </c>
      <c r="L75" s="323">
        <f t="shared" si="68"/>
        <v>1.2249772679752621E-2</v>
      </c>
      <c r="M75" s="399">
        <f t="shared" si="69"/>
        <v>1.5249303324511802E-2</v>
      </c>
      <c r="N75" s="394">
        <f t="shared" si="70"/>
        <v>3.9756640046590346E-2</v>
      </c>
      <c r="O75" s="395">
        <f t="shared" si="70"/>
        <v>-0.17480746297893729</v>
      </c>
      <c r="P75" s="386">
        <f t="shared" si="70"/>
        <v>-0.12821961518645447</v>
      </c>
      <c r="R75" s="401">
        <v>522.596</v>
      </c>
      <c r="S75" s="369">
        <v>1253.2399999999996</v>
      </c>
      <c r="T75" s="374">
        <v>1775.8359999999996</v>
      </c>
      <c r="U75" s="19">
        <v>442.92999999999995</v>
      </c>
      <c r="V75" s="119">
        <v>925.14300000000014</v>
      </c>
      <c r="W75" s="375">
        <v>1368.0730000000001</v>
      </c>
      <c r="X75" s="345">
        <f t="shared" si="71"/>
        <v>8.9715173602593082E-2</v>
      </c>
      <c r="Y75" s="323">
        <f t="shared" si="72"/>
        <v>2.5342686613547383E-2</v>
      </c>
      <c r="Z75" s="399">
        <f t="shared" si="73"/>
        <v>3.2126245226319995E-2</v>
      </c>
      <c r="AA75" s="323">
        <f t="shared" si="74"/>
        <v>7.8384964980451083E-2</v>
      </c>
      <c r="AB75" s="323">
        <f t="shared" si="75"/>
        <v>1.9389650716844058E-2</v>
      </c>
      <c r="AC75" s="399">
        <f t="shared" si="76"/>
        <v>2.5636657474566431E-2</v>
      </c>
      <c r="AE75" s="394">
        <f t="shared" si="77"/>
        <v>-0.15244280476697114</v>
      </c>
      <c r="AF75" s="395">
        <f t="shared" si="77"/>
        <v>-0.26179901694807023</v>
      </c>
      <c r="AG75" s="386">
        <f t="shared" si="77"/>
        <v>-0.22961748720039438</v>
      </c>
      <c r="AI75" s="27">
        <f t="shared" si="78"/>
        <v>3.2377530094729479</v>
      </c>
      <c r="AJ75" s="28">
        <f t="shared" si="78"/>
        <v>2.1534591367880584</v>
      </c>
      <c r="AK75" s="402">
        <f t="shared" si="78"/>
        <v>2.3888895614987353</v>
      </c>
      <c r="AL75" s="28">
        <f t="shared" si="78"/>
        <v>2.6392530269806462</v>
      </c>
      <c r="AM75" s="28">
        <f t="shared" si="78"/>
        <v>1.9264421094716333</v>
      </c>
      <c r="AN75" s="402">
        <f t="shared" si="78"/>
        <v>2.1110348147850968</v>
      </c>
      <c r="AO75" s="384">
        <f t="shared" si="79"/>
        <v>-0.18485041346304776</v>
      </c>
      <c r="AP75" s="385">
        <f t="shared" si="79"/>
        <v>-0.10541970517955919</v>
      </c>
      <c r="AQ75" s="386">
        <f t="shared" si="79"/>
        <v>-0.11631125657366878</v>
      </c>
    </row>
    <row r="76" spans="1:43" ht="19.5" customHeight="1">
      <c r="A76" s="8" t="s">
        <v>168</v>
      </c>
      <c r="B76" s="19">
        <v>1682.28</v>
      </c>
      <c r="C76" s="371">
        <v>16892.75</v>
      </c>
      <c r="D76" s="375">
        <v>18575.03</v>
      </c>
      <c r="E76" s="19">
        <v>2200.21</v>
      </c>
      <c r="F76" s="369">
        <v>3288.7500000000005</v>
      </c>
      <c r="G76" s="377">
        <v>5488.9600000000009</v>
      </c>
      <c r="H76" s="345">
        <f t="shared" si="64"/>
        <v>4.6351948358967755E-2</v>
      </c>
      <c r="I76" s="323">
        <f t="shared" si="65"/>
        <v>4.2415397943823319E-2</v>
      </c>
      <c r="J76" s="399">
        <f t="shared" si="66"/>
        <v>4.2744168910875735E-2</v>
      </c>
      <c r="K76" s="323">
        <f t="shared" si="67"/>
        <v>6.6793562322311886E-2</v>
      </c>
      <c r="L76" s="323">
        <f t="shared" si="68"/>
        <v>8.3889187147383245E-3</v>
      </c>
      <c r="M76" s="399">
        <f t="shared" si="69"/>
        <v>1.2915945174060396E-2</v>
      </c>
      <c r="N76" s="394">
        <f t="shared" si="70"/>
        <v>0.30787383788667766</v>
      </c>
      <c r="O76" s="395">
        <f t="shared" si="70"/>
        <v>-0.80531588995279035</v>
      </c>
      <c r="P76" s="386">
        <f t="shared" si="70"/>
        <v>-0.70449792005719503</v>
      </c>
      <c r="R76" s="401">
        <v>362.59699999999998</v>
      </c>
      <c r="S76" s="369">
        <v>3521.7829999999999</v>
      </c>
      <c r="T76" s="374">
        <v>3884.38</v>
      </c>
      <c r="U76" s="19">
        <v>467.11900000000003</v>
      </c>
      <c r="V76" s="119">
        <v>723.62900000000013</v>
      </c>
      <c r="W76" s="375">
        <v>1190.748</v>
      </c>
      <c r="X76" s="345">
        <f t="shared" si="71"/>
        <v>6.2247802897036027E-2</v>
      </c>
      <c r="Y76" s="323">
        <f t="shared" si="72"/>
        <v>7.121656098585967E-2</v>
      </c>
      <c r="Z76" s="399">
        <f t="shared" si="73"/>
        <v>7.0271435218236866E-2</v>
      </c>
      <c r="AA76" s="323">
        <f t="shared" si="74"/>
        <v>8.2665672807674645E-2</v>
      </c>
      <c r="AB76" s="323">
        <f t="shared" si="75"/>
        <v>1.516621058428713E-2</v>
      </c>
      <c r="AC76" s="399">
        <f t="shared" si="76"/>
        <v>2.2313720550383664E-2</v>
      </c>
      <c r="AE76" s="394">
        <f t="shared" si="77"/>
        <v>0.28825941748001238</v>
      </c>
      <c r="AF76" s="395">
        <f t="shared" si="77"/>
        <v>-0.79452765829126881</v>
      </c>
      <c r="AG76" s="386">
        <f t="shared" si="77"/>
        <v>-0.69345223690782054</v>
      </c>
      <c r="AI76" s="27">
        <f t="shared" si="78"/>
        <v>2.1553903036355422</v>
      </c>
      <c r="AJ76" s="28">
        <f t="shared" si="78"/>
        <v>2.0847896286868624</v>
      </c>
      <c r="AK76" s="402">
        <f t="shared" si="78"/>
        <v>2.0911837019913291</v>
      </c>
      <c r="AL76" s="28">
        <f t="shared" si="78"/>
        <v>2.1230655255634687</v>
      </c>
      <c r="AM76" s="28">
        <f t="shared" si="78"/>
        <v>2.2003162295705057</v>
      </c>
      <c r="AN76" s="402">
        <f t="shared" si="78"/>
        <v>2.1693508424182357</v>
      </c>
      <c r="AO76" s="384">
        <f t="shared" si="79"/>
        <v>-1.4997180797162618E-2</v>
      </c>
      <c r="AP76" s="385">
        <f t="shared" si="79"/>
        <v>5.5414032808868856E-2</v>
      </c>
      <c r="AQ76" s="386">
        <f t="shared" si="79"/>
        <v>3.7379375304270018E-2</v>
      </c>
    </row>
    <row r="77" spans="1:43" ht="19.5" customHeight="1">
      <c r="A77" s="8" t="s">
        <v>216</v>
      </c>
      <c r="B77" s="19">
        <v>2420.8799999999997</v>
      </c>
      <c r="C77" s="371">
        <v>17476.159999999993</v>
      </c>
      <c r="D77" s="375">
        <v>19897.039999999994</v>
      </c>
      <c r="E77" s="19">
        <v>2592.2800000000002</v>
      </c>
      <c r="F77" s="369">
        <v>15561.100000000002</v>
      </c>
      <c r="G77" s="377">
        <v>18153.38</v>
      </c>
      <c r="H77" s="345">
        <f t="shared" si="64"/>
        <v>6.6702632583908641E-2</v>
      </c>
      <c r="I77" s="323">
        <f t="shared" si="65"/>
        <v>4.3880261113787102E-2</v>
      </c>
      <c r="J77" s="399">
        <f t="shared" si="66"/>
        <v>4.5786329205737525E-2</v>
      </c>
      <c r="K77" s="323">
        <f t="shared" si="67"/>
        <v>7.8695949812464569E-2</v>
      </c>
      <c r="L77" s="323">
        <f t="shared" si="68"/>
        <v>3.9693136605675271E-2</v>
      </c>
      <c r="M77" s="399">
        <f t="shared" si="69"/>
        <v>4.2716299773342216E-2</v>
      </c>
      <c r="N77" s="394">
        <f t="shared" si="70"/>
        <v>7.0800700571693173E-2</v>
      </c>
      <c r="O77" s="395">
        <f t="shared" si="70"/>
        <v>-0.10958128101367756</v>
      </c>
      <c r="P77" s="386">
        <f t="shared" si="70"/>
        <v>-8.7634140555579776E-2</v>
      </c>
      <c r="R77" s="401">
        <v>193.28899999999999</v>
      </c>
      <c r="S77" s="369">
        <v>743.83699999999976</v>
      </c>
      <c r="T77" s="374">
        <v>937.12599999999975</v>
      </c>
      <c r="U77" s="19">
        <v>188.51899999999998</v>
      </c>
      <c r="V77" s="119">
        <v>850.91000000000008</v>
      </c>
      <c r="W77" s="375">
        <v>1039.4290000000001</v>
      </c>
      <c r="X77" s="345">
        <f t="shared" si="71"/>
        <v>3.3182336241516605E-2</v>
      </c>
      <c r="Y77" s="323">
        <f t="shared" si="72"/>
        <v>1.5041674366092085E-2</v>
      </c>
      <c r="Z77" s="399">
        <f t="shared" si="73"/>
        <v>1.6953333350579868E-2</v>
      </c>
      <c r="AA77" s="323">
        <f t="shared" si="74"/>
        <v>3.3362055433476298E-2</v>
      </c>
      <c r="AB77" s="323">
        <f t="shared" si="75"/>
        <v>1.7833835084381307E-2</v>
      </c>
      <c r="AC77" s="399">
        <f t="shared" si="76"/>
        <v>1.9478116476336505E-2</v>
      </c>
      <c r="AE77" s="394">
        <f t="shared" si="77"/>
        <v>-2.4678072730471009E-2</v>
      </c>
      <c r="AF77" s="395">
        <f t="shared" si="77"/>
        <v>0.14394685932536341</v>
      </c>
      <c r="AG77" s="386">
        <f t="shared" si="77"/>
        <v>0.10916675025556902</v>
      </c>
      <c r="AI77" s="27">
        <f t="shared" ref="AI77" si="92">(R77/B77)*10</f>
        <v>0.79842453983675354</v>
      </c>
      <c r="AJ77" s="28">
        <f t="shared" ref="AJ77" si="93">(S77/C77)*10</f>
        <v>0.42562954333217373</v>
      </c>
      <c r="AK77" s="402">
        <f t="shared" ref="AK77" si="94">(T77/D77)*10</f>
        <v>0.47098764439333696</v>
      </c>
      <c r="AL77" s="28">
        <f t="shared" ref="AL77" si="95">(U77/E77)*10</f>
        <v>0.72723239773481252</v>
      </c>
      <c r="AM77" s="28">
        <f t="shared" ref="AM77" si="96">(V77/F77)*10</f>
        <v>0.54681866963132419</v>
      </c>
      <c r="AN77" s="402">
        <f t="shared" ref="AN77" si="97">(W77/G77)*10</f>
        <v>0.5725815247628816</v>
      </c>
      <c r="AO77" s="384">
        <f t="shared" ref="AO77" si="98">(AL77-AI77)/AI77</f>
        <v>-8.9165774033569942E-2</v>
      </c>
      <c r="AP77" s="385">
        <f t="shared" ref="AP77" si="99">(AM77-AJ77)/AJ77</f>
        <v>0.28472912230289177</v>
      </c>
      <c r="AQ77" s="386">
        <f t="shared" ref="AQ77" si="100">(AN77-AK77)/AK77</f>
        <v>0.21570391830640109</v>
      </c>
    </row>
    <row r="78" spans="1:43" ht="19.5" customHeight="1">
      <c r="A78" s="8" t="s">
        <v>218</v>
      </c>
      <c r="B78" s="19">
        <v>413.25</v>
      </c>
      <c r="C78" s="371">
        <v>2436.29</v>
      </c>
      <c r="D78" s="375">
        <v>2849.54</v>
      </c>
      <c r="E78" s="19">
        <v>680.86999999999989</v>
      </c>
      <c r="F78" s="369">
        <v>3866.78</v>
      </c>
      <c r="G78" s="377">
        <v>4547.6499999999996</v>
      </c>
      <c r="H78" s="345">
        <f t="shared" si="64"/>
        <v>1.1386298748926115E-2</v>
      </c>
      <c r="I78" s="323">
        <f t="shared" si="65"/>
        <v>6.1171928701103913E-3</v>
      </c>
      <c r="J78" s="399">
        <f t="shared" si="66"/>
        <v>6.5572555779612116E-3</v>
      </c>
      <c r="K78" s="323">
        <f t="shared" si="67"/>
        <v>2.0669723698370834E-2</v>
      </c>
      <c r="L78" s="323">
        <f t="shared" si="68"/>
        <v>9.8633532824860069E-3</v>
      </c>
      <c r="M78" s="399">
        <f t="shared" si="69"/>
        <v>1.0700970324217293E-2</v>
      </c>
      <c r="N78" s="394">
        <f t="shared" ref="N78:N84" si="101">(E78-B78)/B78</f>
        <v>0.64759830611010261</v>
      </c>
      <c r="O78" s="395">
        <f t="shared" ref="O78:O84" si="102">(F78-C78)/C78</f>
        <v>0.58715916413891622</v>
      </c>
      <c r="P78" s="386">
        <f t="shared" ref="P78:P84" si="103">(G78-D78)/D78</f>
        <v>0.59592425444106756</v>
      </c>
      <c r="R78" s="401">
        <v>68.632999999999996</v>
      </c>
      <c r="S78" s="369">
        <v>536.84900000000005</v>
      </c>
      <c r="T78" s="374">
        <v>605.48200000000008</v>
      </c>
      <c r="U78" s="19">
        <v>88.742999999999995</v>
      </c>
      <c r="V78" s="119">
        <v>770</v>
      </c>
      <c r="W78" s="375">
        <v>858.74299999999994</v>
      </c>
      <c r="X78" s="345">
        <f t="shared" si="71"/>
        <v>1.1782373975052947E-2</v>
      </c>
      <c r="Y78" s="323">
        <f t="shared" si="72"/>
        <v>1.085601797404831E-2</v>
      </c>
      <c r="Z78" s="399">
        <f t="shared" si="73"/>
        <v>1.0953637167014686E-2</v>
      </c>
      <c r="AA78" s="323">
        <f t="shared" si="74"/>
        <v>1.5704777159506401E-2</v>
      </c>
      <c r="AB78" s="323">
        <f t="shared" si="75"/>
        <v>1.6138079250418498E-2</v>
      </c>
      <c r="AC78" s="399">
        <f t="shared" si="76"/>
        <v>1.6092196943936179E-2</v>
      </c>
      <c r="AE78" s="394">
        <f t="shared" si="77"/>
        <v>0.29300773680299563</v>
      </c>
      <c r="AF78" s="395">
        <f t="shared" si="77"/>
        <v>0.43429530463873439</v>
      </c>
      <c r="AG78" s="386">
        <f t="shared" si="77"/>
        <v>0.4182799818987184</v>
      </c>
      <c r="AI78" s="27">
        <f t="shared" ref="AI78:AI80" si="104">(R78/B78)*10</f>
        <v>1.6608106473079247</v>
      </c>
      <c r="AJ78" s="28">
        <f t="shared" ref="AJ78:AJ80" si="105">(S78/C78)*10</f>
        <v>2.2035513013639592</v>
      </c>
      <c r="AK78" s="402">
        <f t="shared" ref="AK78:AK80" si="106">(T78/D78)*10</f>
        <v>2.1248412024396925</v>
      </c>
      <c r="AL78" s="28">
        <f t="shared" ref="AL78:AL80" si="107">(U78/E78)*10</f>
        <v>1.3033765623393601</v>
      </c>
      <c r="AM78" s="28">
        <f t="shared" ref="AM78:AM80" si="108">(V78/F78)*10</f>
        <v>1.9913209440412951</v>
      </c>
      <c r="AN78" s="402">
        <f t="shared" ref="AN78:AN80" si="109">(W78/G78)*10</f>
        <v>1.888322540213077</v>
      </c>
      <c r="AO78" s="384">
        <f t="shared" ref="AO78:AO80" si="110">(AL78-AI78)/AI78</f>
        <v>-0.21521663866253751</v>
      </c>
      <c r="AP78" s="385">
        <f t="shared" ref="AP78:AP80" si="111">(AM78-AJ78)/AJ78</f>
        <v>-9.6312873311048944E-2</v>
      </c>
      <c r="AQ78" s="386">
        <f t="shared" ref="AQ78:AQ80" si="112">(AN78-AK78)/AK78</f>
        <v>-0.11131121796539449</v>
      </c>
    </row>
    <row r="79" spans="1:43" ht="19.5" customHeight="1">
      <c r="A79" s="8" t="s">
        <v>223</v>
      </c>
      <c r="B79" s="19">
        <v>40.229999999999997</v>
      </c>
      <c r="C79" s="371">
        <v>623.3900000000001</v>
      </c>
      <c r="D79" s="375">
        <v>663.62000000000012</v>
      </c>
      <c r="E79" s="19">
        <v>36.049999999999997</v>
      </c>
      <c r="F79" s="369">
        <v>1923.7099999999998</v>
      </c>
      <c r="G79" s="377">
        <v>1959.7599999999998</v>
      </c>
      <c r="H79" s="345">
        <f t="shared" si="64"/>
        <v>1.1084592829263098E-3</v>
      </c>
      <c r="I79" s="323">
        <f t="shared" si="65"/>
        <v>1.5652475129389841E-3</v>
      </c>
      <c r="J79" s="399">
        <f t="shared" si="66"/>
        <v>1.5270976882748163E-3</v>
      </c>
      <c r="K79" s="323">
        <f t="shared" si="67"/>
        <v>1.0943991354095035E-3</v>
      </c>
      <c r="L79" s="323">
        <f t="shared" si="68"/>
        <v>4.9069849701951374E-3</v>
      </c>
      <c r="M79" s="399">
        <f t="shared" si="69"/>
        <v>4.6114660544650712E-3</v>
      </c>
      <c r="N79" s="394">
        <f t="shared" si="101"/>
        <v>-0.10390256027839921</v>
      </c>
      <c r="O79" s="395">
        <f t="shared" si="102"/>
        <v>2.0858852403792159</v>
      </c>
      <c r="P79" s="386">
        <f t="shared" si="103"/>
        <v>1.9531358307465108</v>
      </c>
      <c r="R79" s="401">
        <v>6.2229999999999999</v>
      </c>
      <c r="S79" s="369">
        <v>141.239</v>
      </c>
      <c r="T79" s="374">
        <v>147.46200000000002</v>
      </c>
      <c r="U79" s="19">
        <v>5.5100000000000007</v>
      </c>
      <c r="V79" s="119">
        <v>771.548</v>
      </c>
      <c r="W79" s="375">
        <v>777.05799999999999</v>
      </c>
      <c r="X79" s="345">
        <f t="shared" si="71"/>
        <v>1.0683157263525491E-3</v>
      </c>
      <c r="Y79" s="323">
        <f t="shared" si="72"/>
        <v>2.8560975667955221E-3</v>
      </c>
      <c r="Z79" s="399">
        <f t="shared" si="73"/>
        <v>2.6677015071006559E-3</v>
      </c>
      <c r="AA79" s="323">
        <f t="shared" si="74"/>
        <v>9.7510025747247987E-4</v>
      </c>
      <c r="AB79" s="323">
        <f t="shared" si="75"/>
        <v>1.6170523077275185E-2</v>
      </c>
      <c r="AC79" s="399">
        <f t="shared" si="76"/>
        <v>1.4561481575816233E-2</v>
      </c>
      <c r="AE79" s="394">
        <f t="shared" si="77"/>
        <v>-0.11457496384380511</v>
      </c>
      <c r="AF79" s="395">
        <f t="shared" ref="AF79:AF80" si="113">(V79-S79)/S79</f>
        <v>4.4627121404144745</v>
      </c>
      <c r="AG79" s="386">
        <f t="shared" ref="AG79:AG80" si="114">(W79-T79)/T79</f>
        <v>4.2695474088239678</v>
      </c>
      <c r="AI79" s="27">
        <f t="shared" si="104"/>
        <v>1.5468555804126274</v>
      </c>
      <c r="AJ79" s="28">
        <f t="shared" si="105"/>
        <v>2.2656603410385148</v>
      </c>
      <c r="AK79" s="402">
        <f t="shared" si="106"/>
        <v>2.2220849281215154</v>
      </c>
      <c r="AL79" s="28">
        <f t="shared" si="107"/>
        <v>1.5284327323162277</v>
      </c>
      <c r="AM79" s="28">
        <f t="shared" si="108"/>
        <v>4.0107292679249991</v>
      </c>
      <c r="AN79" s="402">
        <f t="shared" si="109"/>
        <v>3.9650671510797246</v>
      </c>
      <c r="AO79" s="384">
        <f t="shared" si="110"/>
        <v>-1.1909869498925927E-2</v>
      </c>
      <c r="AP79" s="385">
        <f t="shared" si="111"/>
        <v>0.77022530486038965</v>
      </c>
      <c r="AQ79" s="386">
        <f t="shared" si="112"/>
        <v>0.78439046181357019</v>
      </c>
    </row>
    <row r="80" spans="1:43" ht="19.5" customHeight="1">
      <c r="A80" s="8" t="s">
        <v>220</v>
      </c>
      <c r="B80" s="19">
        <v>1.1300000000000001</v>
      </c>
      <c r="C80" s="371">
        <v>3048.46</v>
      </c>
      <c r="D80" s="375">
        <v>3049.59</v>
      </c>
      <c r="E80" s="19">
        <v>5.01</v>
      </c>
      <c r="F80" s="369">
        <v>2228.7799999999997</v>
      </c>
      <c r="G80" s="377">
        <v>2233.79</v>
      </c>
      <c r="H80" s="345">
        <f t="shared" si="64"/>
        <v>3.1134948787142192E-5</v>
      </c>
      <c r="I80" s="323">
        <f t="shared" si="65"/>
        <v>7.6542684888977605E-3</v>
      </c>
      <c r="J80" s="399">
        <f t="shared" si="66"/>
        <v>7.0176032054277996E-3</v>
      </c>
      <c r="K80" s="323">
        <f t="shared" si="67"/>
        <v>1.5209263990018343E-4</v>
      </c>
      <c r="L80" s="323">
        <f t="shared" si="68"/>
        <v>5.685155227072438E-3</v>
      </c>
      <c r="M80" s="399">
        <f t="shared" si="69"/>
        <v>5.2562797270091907E-3</v>
      </c>
      <c r="N80" s="394">
        <f t="shared" si="101"/>
        <v>3.4336283185840704</v>
      </c>
      <c r="O80" s="395">
        <f t="shared" si="102"/>
        <v>-0.26888330501302304</v>
      </c>
      <c r="P80" s="386">
        <f t="shared" si="103"/>
        <v>-0.26751137038093648</v>
      </c>
      <c r="R80" s="401">
        <v>0.497</v>
      </c>
      <c r="S80" s="369">
        <v>747.89700000000016</v>
      </c>
      <c r="T80" s="374">
        <v>748.39400000000012</v>
      </c>
      <c r="U80" s="19">
        <v>2.1459999999999999</v>
      </c>
      <c r="V80" s="119">
        <v>539.14599999999996</v>
      </c>
      <c r="W80" s="375">
        <v>541.29199999999992</v>
      </c>
      <c r="X80" s="345">
        <f t="shared" si="71"/>
        <v>8.532105351072102E-5</v>
      </c>
      <c r="Y80" s="323">
        <f t="shared" si="72"/>
        <v>1.5123774608384872E-2</v>
      </c>
      <c r="Z80" s="399">
        <f t="shared" si="73"/>
        <v>1.3539025658848304E-2</v>
      </c>
      <c r="AA80" s="323">
        <f t="shared" si="74"/>
        <v>3.7977588975243948E-4</v>
      </c>
      <c r="AB80" s="323">
        <f t="shared" si="75"/>
        <v>1.1299715422787184E-2</v>
      </c>
      <c r="AC80" s="399">
        <f t="shared" si="76"/>
        <v>1.014340433421536E-2</v>
      </c>
      <c r="AE80" s="394">
        <f t="shared" si="77"/>
        <v>3.3179074446680081</v>
      </c>
      <c r="AF80" s="395">
        <f t="shared" si="113"/>
        <v>-0.27911731160841685</v>
      </c>
      <c r="AG80" s="386">
        <f t="shared" si="114"/>
        <v>-0.27672856810717372</v>
      </c>
      <c r="AI80" s="27">
        <f t="shared" si="104"/>
        <v>4.3982300884955752</v>
      </c>
      <c r="AJ80" s="28">
        <f t="shared" si="105"/>
        <v>2.4533600572092142</v>
      </c>
      <c r="AK80" s="402">
        <f t="shared" si="106"/>
        <v>2.4540807124892203</v>
      </c>
      <c r="AL80" s="28">
        <f t="shared" si="107"/>
        <v>4.2834331337325349</v>
      </c>
      <c r="AM80" s="28">
        <f t="shared" si="108"/>
        <v>2.4190184764759195</v>
      </c>
      <c r="AN80" s="402">
        <f t="shared" si="109"/>
        <v>2.4232000322322147</v>
      </c>
      <c r="AO80" s="384">
        <f t="shared" si="110"/>
        <v>-2.6100716072884417E-2</v>
      </c>
      <c r="AP80" s="385">
        <f t="shared" si="111"/>
        <v>-1.3997774453196051E-2</v>
      </c>
      <c r="AQ80" s="386">
        <f t="shared" si="112"/>
        <v>-1.2583400415417787E-2</v>
      </c>
    </row>
    <row r="81" spans="1:43" ht="19.5" customHeight="1">
      <c r="A81" s="8" t="s">
        <v>176</v>
      </c>
      <c r="B81" s="19">
        <v>1018.0099999999999</v>
      </c>
      <c r="C81" s="371">
        <v>1202.69</v>
      </c>
      <c r="D81" s="375">
        <v>2220.6999999999998</v>
      </c>
      <c r="E81" s="19">
        <v>1249.42</v>
      </c>
      <c r="F81" s="369">
        <v>1077.68</v>
      </c>
      <c r="G81" s="377">
        <v>2327.1000000000004</v>
      </c>
      <c r="H81" s="345">
        <f t="shared" si="64"/>
        <v>2.8049282490972226E-2</v>
      </c>
      <c r="I81" s="323">
        <f t="shared" si="65"/>
        <v>3.0197910318365494E-3</v>
      </c>
      <c r="J81" s="399">
        <f t="shared" si="66"/>
        <v>5.1101923334918838E-3</v>
      </c>
      <c r="K81" s="323">
        <f t="shared" si="67"/>
        <v>3.7929657912991452E-2</v>
      </c>
      <c r="L81" s="323">
        <f t="shared" si="68"/>
        <v>2.7489380221966393E-3</v>
      </c>
      <c r="M81" s="399">
        <f t="shared" si="69"/>
        <v>5.4758453358297286E-3</v>
      </c>
      <c r="N81" s="394">
        <f t="shared" ref="N81:N82" si="115">(E81-B81)/B81</f>
        <v>0.22731603815286708</v>
      </c>
      <c r="O81" s="395">
        <f t="shared" ref="O81:O82" si="116">(F81-C81)/C81</f>
        <v>-0.10394199669075155</v>
      </c>
      <c r="P81" s="386">
        <f t="shared" ref="P81:P82" si="117">(G81-D81)/D81</f>
        <v>4.7912820281893344E-2</v>
      </c>
      <c r="R81" s="401">
        <v>194.89199999999997</v>
      </c>
      <c r="S81" s="369">
        <v>322.07400000000001</v>
      </c>
      <c r="T81" s="374">
        <v>516.96600000000001</v>
      </c>
      <c r="U81" s="19">
        <v>252.14600000000004</v>
      </c>
      <c r="V81" s="119">
        <v>276.29899999999998</v>
      </c>
      <c r="W81" s="375">
        <v>528.44500000000005</v>
      </c>
      <c r="X81" s="345">
        <f t="shared" si="71"/>
        <v>3.3457526681713153E-2</v>
      </c>
      <c r="Y81" s="323">
        <f t="shared" si="72"/>
        <v>6.5128949350257434E-3</v>
      </c>
      <c r="Z81" s="399">
        <f t="shared" si="73"/>
        <v>9.3523143407779463E-3</v>
      </c>
      <c r="AA81" s="323">
        <f t="shared" si="74"/>
        <v>4.4622074323168046E-2</v>
      </c>
      <c r="AB81" s="323">
        <f t="shared" si="75"/>
        <v>5.7908248815732215E-3</v>
      </c>
      <c r="AC81" s="399">
        <f t="shared" si="76"/>
        <v>9.9026612316354887E-3</v>
      </c>
      <c r="AE81" s="394">
        <f t="shared" ref="AE81:AE88" si="118">(U81-R81)/R81</f>
        <v>0.29377296143505166</v>
      </c>
      <c r="AF81" s="395">
        <f t="shared" ref="AF81:AF88" si="119">(V81-S81)/S81</f>
        <v>-0.14212572266000992</v>
      </c>
      <c r="AG81" s="386">
        <f t="shared" ref="AG81:AG88" si="120">(W81-T81)/T81</f>
        <v>2.2204555038435877E-2</v>
      </c>
      <c r="AI81" s="27">
        <f t="shared" ref="AI81:AI88" si="121">(R81/B81)*10</f>
        <v>1.9144409190479463</v>
      </c>
      <c r="AJ81" s="28">
        <f t="shared" ref="AJ81:AJ88" si="122">(S81/C81)*10</f>
        <v>2.6779469356193197</v>
      </c>
      <c r="AK81" s="402">
        <f t="shared" ref="AK81:AK88" si="123">(T81/D81)*10</f>
        <v>2.3279416400234161</v>
      </c>
      <c r="AL81" s="28">
        <f t="shared" ref="AL81:AL88" si="124">(U81/E81)*10</f>
        <v>2.0181044004418052</v>
      </c>
      <c r="AM81" s="28">
        <f t="shared" ref="AM81:AM88" si="125">(V81/F81)*10</f>
        <v>2.5638315641006604</v>
      </c>
      <c r="AN81" s="402">
        <f t="shared" ref="AN81:AN88" si="126">(W81/G81)*10</f>
        <v>2.2708306475871254</v>
      </c>
      <c r="AO81" s="384">
        <f t="shared" ref="AO81:AO88" si="127">(AL81-AI81)/AI81</f>
        <v>5.414817472947183E-2</v>
      </c>
      <c r="AP81" s="385">
        <f t="shared" ref="AP81:AP88" si="128">(AM81-AJ81)/AJ81</f>
        <v>-4.2613007002048113E-2</v>
      </c>
      <c r="AQ81" s="386">
        <f t="shared" ref="AQ81:AQ88" si="129">(AN81-AK81)/AK81</f>
        <v>-2.4532828252393918E-2</v>
      </c>
    </row>
    <row r="82" spans="1:43" ht="19.5" customHeight="1">
      <c r="A82" s="8" t="s">
        <v>181</v>
      </c>
      <c r="B82" s="19">
        <v>297.13</v>
      </c>
      <c r="C82" s="371">
        <v>1619.0899999999997</v>
      </c>
      <c r="D82" s="375">
        <v>1916.2199999999998</v>
      </c>
      <c r="E82" s="19">
        <v>394.88</v>
      </c>
      <c r="F82" s="369">
        <v>1426.4199999999994</v>
      </c>
      <c r="G82" s="377">
        <v>1821.2999999999993</v>
      </c>
      <c r="H82" s="345">
        <f t="shared" si="64"/>
        <v>8.1868383478969544E-3</v>
      </c>
      <c r="I82" s="323">
        <f t="shared" si="65"/>
        <v>4.0653148040943532E-3</v>
      </c>
      <c r="J82" s="399">
        <f t="shared" si="66"/>
        <v>4.4095342699526354E-3</v>
      </c>
      <c r="K82" s="323">
        <f t="shared" si="67"/>
        <v>1.1987692942871143E-2</v>
      </c>
      <c r="L82" s="323">
        <f t="shared" si="68"/>
        <v>3.6385013859603298E-3</v>
      </c>
      <c r="M82" s="399">
        <f t="shared" si="69"/>
        <v>4.2856590220216916E-3</v>
      </c>
      <c r="N82" s="394">
        <f t="shared" si="115"/>
        <v>0.32898058089051929</v>
      </c>
      <c r="O82" s="395">
        <f t="shared" si="116"/>
        <v>-0.11899894385117586</v>
      </c>
      <c r="P82" s="386">
        <f t="shared" si="117"/>
        <v>-4.9535022074709868E-2</v>
      </c>
      <c r="R82" s="401">
        <v>122.16799999999999</v>
      </c>
      <c r="S82" s="369">
        <v>310.35300000000001</v>
      </c>
      <c r="T82" s="374">
        <v>432.52100000000002</v>
      </c>
      <c r="U82" s="19">
        <v>159.34300000000002</v>
      </c>
      <c r="V82" s="119">
        <v>259.54900000000004</v>
      </c>
      <c r="W82" s="375">
        <v>418.89200000000005</v>
      </c>
      <c r="X82" s="345">
        <f t="shared" si="71"/>
        <v>2.097284198249047E-2</v>
      </c>
      <c r="Y82" s="323">
        <f t="shared" si="72"/>
        <v>6.2758759843080927E-3</v>
      </c>
      <c r="Z82" s="399">
        <f t="shared" si="73"/>
        <v>7.8246390497394777E-3</v>
      </c>
      <c r="AA82" s="323">
        <f t="shared" si="74"/>
        <v>2.8198802237102971E-2</v>
      </c>
      <c r="AB82" s="323">
        <f t="shared" si="75"/>
        <v>5.4397692615154175E-3</v>
      </c>
      <c r="AC82" s="399">
        <f t="shared" si="76"/>
        <v>7.8497205359919255E-3</v>
      </c>
      <c r="AE82" s="394">
        <f t="shared" si="118"/>
        <v>0.30429408683124898</v>
      </c>
      <c r="AF82" s="395">
        <f t="shared" si="119"/>
        <v>-0.1636974670778113</v>
      </c>
      <c r="AG82" s="386">
        <f t="shared" si="120"/>
        <v>-3.1510608733448693E-2</v>
      </c>
      <c r="AI82" s="27">
        <f t="shared" si="121"/>
        <v>4.1116009827348297</v>
      </c>
      <c r="AJ82" s="28">
        <f t="shared" si="122"/>
        <v>1.9168360004693998</v>
      </c>
      <c r="AK82" s="402">
        <f t="shared" si="123"/>
        <v>2.2571573201406938</v>
      </c>
      <c r="AL82" s="28">
        <f t="shared" si="124"/>
        <v>4.0352258914100494</v>
      </c>
      <c r="AM82" s="28">
        <f t="shared" si="125"/>
        <v>1.8195832924384134</v>
      </c>
      <c r="AN82" s="402">
        <f t="shared" si="126"/>
        <v>2.2999615659144581</v>
      </c>
      <c r="AO82" s="384">
        <f t="shared" si="127"/>
        <v>-1.857551149673561E-2</v>
      </c>
      <c r="AP82" s="385">
        <f t="shared" si="128"/>
        <v>-5.0736060887405551E-2</v>
      </c>
      <c r="AQ82" s="386">
        <f t="shared" si="129"/>
        <v>1.8963784842031393E-2</v>
      </c>
    </row>
    <row r="83" spans="1:43" ht="19.5" customHeight="1">
      <c r="A83" s="8" t="s">
        <v>226</v>
      </c>
      <c r="B83" s="19">
        <v>1.08</v>
      </c>
      <c r="C83" s="371">
        <v>255.87</v>
      </c>
      <c r="D83" s="375">
        <v>256.95</v>
      </c>
      <c r="E83" s="19">
        <v>18.02</v>
      </c>
      <c r="F83" s="369">
        <v>352.35999999999996</v>
      </c>
      <c r="G83" s="377">
        <v>370.37999999999994</v>
      </c>
      <c r="H83" s="345">
        <f t="shared" si="64"/>
        <v>2.9757296185941207E-5</v>
      </c>
      <c r="I83" s="323">
        <f t="shared" si="65"/>
        <v>6.4245477331317119E-4</v>
      </c>
      <c r="J83" s="399">
        <f t="shared" si="66"/>
        <v>5.9128379343933871E-4</v>
      </c>
      <c r="K83" s="323">
        <f t="shared" si="67"/>
        <v>5.4704777864297512E-4</v>
      </c>
      <c r="L83" s="323">
        <f t="shared" si="68"/>
        <v>8.9879723248200544E-4</v>
      </c>
      <c r="M83" s="399">
        <f t="shared" si="69"/>
        <v>8.715326352475675E-4</v>
      </c>
      <c r="N83" s="394">
        <f t="shared" si="101"/>
        <v>15.685185185185182</v>
      </c>
      <c r="O83" s="395">
        <f t="shared" si="102"/>
        <v>0.37710556141790735</v>
      </c>
      <c r="P83" s="386">
        <f t="shared" si="103"/>
        <v>0.44144775248102724</v>
      </c>
      <c r="R83" s="401">
        <v>3.9129999999999994</v>
      </c>
      <c r="S83" s="369">
        <v>194.11100000000005</v>
      </c>
      <c r="T83" s="374">
        <v>198.02400000000006</v>
      </c>
      <c r="U83" s="19">
        <v>5.9369999999999994</v>
      </c>
      <c r="V83" s="119">
        <v>402.87199999999996</v>
      </c>
      <c r="W83" s="375">
        <v>408.80899999999997</v>
      </c>
      <c r="X83" s="345">
        <f t="shared" si="71"/>
        <v>6.7175308327454988E-4</v>
      </c>
      <c r="Y83" s="323">
        <f t="shared" si="72"/>
        <v>3.9252611161806989E-3</v>
      </c>
      <c r="Z83" s="399">
        <f t="shared" si="73"/>
        <v>3.5824071506021919E-3</v>
      </c>
      <c r="AA83" s="323">
        <f t="shared" si="74"/>
        <v>1.0506661031967535E-3</v>
      </c>
      <c r="AB83" s="323">
        <f t="shared" si="75"/>
        <v>8.4436107321748059E-3</v>
      </c>
      <c r="AC83" s="399">
        <f t="shared" si="76"/>
        <v>7.6607727113392537E-3</v>
      </c>
      <c r="AE83" s="394">
        <f t="shared" si="118"/>
        <v>0.51725019166879638</v>
      </c>
      <c r="AF83" s="395">
        <f t="shared" si="119"/>
        <v>1.075472281323572</v>
      </c>
      <c r="AG83" s="386">
        <f t="shared" si="120"/>
        <v>1.064441683836302</v>
      </c>
      <c r="AI83" s="27">
        <f t="shared" si="121"/>
        <v>36.231481481481474</v>
      </c>
      <c r="AJ83" s="28">
        <f t="shared" si="122"/>
        <v>7.5863133622542716</v>
      </c>
      <c r="AK83" s="402">
        <f t="shared" si="123"/>
        <v>7.7067133683596056</v>
      </c>
      <c r="AL83" s="28">
        <f t="shared" si="124"/>
        <v>3.2946725860155377</v>
      </c>
      <c r="AM83" s="28">
        <f t="shared" si="125"/>
        <v>11.433533885798614</v>
      </c>
      <c r="AN83" s="402">
        <f t="shared" si="126"/>
        <v>11.037556023543388</v>
      </c>
      <c r="AO83" s="384">
        <f t="shared" si="127"/>
        <v>-0.90906602624848498</v>
      </c>
      <c r="AP83" s="385">
        <f t="shared" si="128"/>
        <v>0.50712649739545446</v>
      </c>
      <c r="AQ83" s="386">
        <f t="shared" si="129"/>
        <v>0.43220014758285491</v>
      </c>
    </row>
    <row r="84" spans="1:43" ht="19.5" customHeight="1">
      <c r="A84" s="8" t="s">
        <v>229</v>
      </c>
      <c r="B84" s="19">
        <v>226.55</v>
      </c>
      <c r="C84" s="371">
        <v>161.13999999999999</v>
      </c>
      <c r="D84" s="375">
        <v>387.69</v>
      </c>
      <c r="E84" s="19">
        <v>0.6</v>
      </c>
      <c r="F84" s="369">
        <v>925.55</v>
      </c>
      <c r="G84" s="377">
        <v>926.15</v>
      </c>
      <c r="H84" s="345">
        <f t="shared" si="64"/>
        <v>6.242143936041649E-3</v>
      </c>
      <c r="I84" s="323">
        <f t="shared" si="65"/>
        <v>4.0460062598852699E-4</v>
      </c>
      <c r="J84" s="399">
        <f t="shared" si="66"/>
        <v>8.9213782400660534E-4</v>
      </c>
      <c r="K84" s="323">
        <f t="shared" si="67"/>
        <v>1.8214687413195619E-5</v>
      </c>
      <c r="L84" s="323">
        <f t="shared" si="68"/>
        <v>2.3608859647057559E-3</v>
      </c>
      <c r="M84" s="399">
        <f t="shared" si="69"/>
        <v>2.1793022035059527E-3</v>
      </c>
      <c r="N84" s="394">
        <f t="shared" si="101"/>
        <v>-0.9973515780180976</v>
      </c>
      <c r="O84" s="395">
        <f t="shared" si="102"/>
        <v>4.743763187290555</v>
      </c>
      <c r="P84" s="386">
        <f t="shared" si="103"/>
        <v>1.3888931878562771</v>
      </c>
      <c r="R84" s="401">
        <v>18.39</v>
      </c>
      <c r="S84" s="369">
        <v>13.061999999999998</v>
      </c>
      <c r="T84" s="374">
        <v>31.451999999999998</v>
      </c>
      <c r="U84" s="19">
        <v>0.108</v>
      </c>
      <c r="V84" s="119">
        <v>400.483</v>
      </c>
      <c r="W84" s="375">
        <v>400.59100000000001</v>
      </c>
      <c r="X84" s="345">
        <f t="shared" si="71"/>
        <v>3.1570506520365383E-3</v>
      </c>
      <c r="Y84" s="323">
        <f t="shared" si="72"/>
        <v>2.6413629675573391E-4</v>
      </c>
      <c r="Z84" s="399">
        <f t="shared" si="73"/>
        <v>5.6899097937997459E-4</v>
      </c>
      <c r="AA84" s="323">
        <f t="shared" si="74"/>
        <v>1.9112672923235539E-5</v>
      </c>
      <c r="AB84" s="323">
        <f t="shared" si="75"/>
        <v>8.3935407694095479E-3</v>
      </c>
      <c r="AC84" s="399">
        <f t="shared" si="76"/>
        <v>7.5067735818147435E-3</v>
      </c>
      <c r="AE84" s="394">
        <f t="shared" si="118"/>
        <v>-0.99412724306688416</v>
      </c>
      <c r="AF84" s="395">
        <f t="shared" si="119"/>
        <v>29.660159240545099</v>
      </c>
      <c r="AG84" s="386">
        <f t="shared" si="120"/>
        <v>11.736582729238206</v>
      </c>
      <c r="AI84" s="27">
        <f t="shared" si="121"/>
        <v>0.81174133745310084</v>
      </c>
      <c r="AJ84" s="28">
        <f t="shared" si="122"/>
        <v>0.81059947871416149</v>
      </c>
      <c r="AK84" s="402">
        <f t="shared" si="123"/>
        <v>0.81126673373055791</v>
      </c>
      <c r="AL84" s="28">
        <f t="shared" si="124"/>
        <v>1.7999999999999998</v>
      </c>
      <c r="AM84" s="28">
        <f t="shared" si="125"/>
        <v>4.3269731510993461</v>
      </c>
      <c r="AN84" s="402">
        <f t="shared" si="126"/>
        <v>4.3253360686713815</v>
      </c>
      <c r="AO84" s="384">
        <f t="shared" si="127"/>
        <v>1.2174551386623162</v>
      </c>
      <c r="AP84" s="385">
        <f t="shared" si="128"/>
        <v>4.3379915293840812</v>
      </c>
      <c r="AQ84" s="386">
        <f t="shared" si="129"/>
        <v>4.3315831758336767</v>
      </c>
    </row>
    <row r="85" spans="1:43" ht="19.5" customHeight="1">
      <c r="A85" s="8" t="s">
        <v>184</v>
      </c>
      <c r="B85" s="19">
        <v>487.39999999999986</v>
      </c>
      <c r="C85" s="371">
        <v>1566.15</v>
      </c>
      <c r="D85" s="375">
        <v>2053.5500000000002</v>
      </c>
      <c r="E85" s="19">
        <v>583.21</v>
      </c>
      <c r="F85" s="369">
        <v>1165.5</v>
      </c>
      <c r="G85" s="377">
        <v>1748.71</v>
      </c>
      <c r="H85" s="345">
        <f t="shared" si="64"/>
        <v>1.3429357556507166E-2</v>
      </c>
      <c r="I85" s="323">
        <f t="shared" si="65"/>
        <v>3.9323896635964483E-3</v>
      </c>
      <c r="J85" s="399">
        <f t="shared" si="66"/>
        <v>4.7255529636791365E-3</v>
      </c>
      <c r="K85" s="323">
        <f t="shared" si="67"/>
        <v>1.7704979743749696E-2</v>
      </c>
      <c r="L85" s="323">
        <f t="shared" si="68"/>
        <v>2.9729486163519625E-3</v>
      </c>
      <c r="M85" s="399">
        <f t="shared" si="69"/>
        <v>4.1148491672978399E-3</v>
      </c>
      <c r="N85" s="394">
        <f t="shared" ref="N85:N96" si="130">(E85-B85)/B85</f>
        <v>0.19657365613459213</v>
      </c>
      <c r="O85" s="395">
        <f t="shared" ref="O85:O96" si="131">(F85-C85)/C85</f>
        <v>-0.25581840819844848</v>
      </c>
      <c r="P85" s="386">
        <f t="shared" ref="P85:P96" si="132">(G85-D85)/D85</f>
        <v>-0.14844537508217484</v>
      </c>
      <c r="R85" s="401">
        <v>139.37000000000003</v>
      </c>
      <c r="S85" s="369">
        <v>353.13099999999997</v>
      </c>
      <c r="T85" s="374">
        <v>492.50099999999998</v>
      </c>
      <c r="U85" s="19">
        <v>149.33099999999999</v>
      </c>
      <c r="V85" s="119">
        <v>236.20499999999998</v>
      </c>
      <c r="W85" s="375">
        <v>385.53599999999994</v>
      </c>
      <c r="X85" s="345">
        <f t="shared" si="71"/>
        <v>2.3925946132372616E-2</v>
      </c>
      <c r="Y85" s="323">
        <f t="shared" si="72"/>
        <v>7.140921345096393E-3</v>
      </c>
      <c r="Z85" s="399">
        <f t="shared" si="73"/>
        <v>8.9097235894574876E-3</v>
      </c>
      <c r="AA85" s="323">
        <f t="shared" si="74"/>
        <v>2.6426986669441536E-2</v>
      </c>
      <c r="AB85" s="323">
        <f t="shared" si="75"/>
        <v>4.9505129991494826E-3</v>
      </c>
      <c r="AC85" s="399">
        <f t="shared" si="76"/>
        <v>7.2246542224826031E-3</v>
      </c>
      <c r="AE85" s="394">
        <f t="shared" si="118"/>
        <v>7.1471622300351242E-2</v>
      </c>
      <c r="AF85" s="395">
        <f t="shared" si="119"/>
        <v>-0.33111225012813938</v>
      </c>
      <c r="AG85" s="386">
        <f t="shared" si="120"/>
        <v>-0.21718737626928683</v>
      </c>
      <c r="AI85" s="27">
        <f t="shared" si="121"/>
        <v>2.8594583504308591</v>
      </c>
      <c r="AJ85" s="28">
        <f t="shared" si="122"/>
        <v>2.2547712543498384</v>
      </c>
      <c r="AK85" s="402">
        <f t="shared" si="123"/>
        <v>2.3982907647731975</v>
      </c>
      <c r="AL85" s="28">
        <f t="shared" si="124"/>
        <v>2.5605013631453506</v>
      </c>
      <c r="AM85" s="28">
        <f t="shared" si="125"/>
        <v>2.0266409266409267</v>
      </c>
      <c r="AN85" s="402">
        <f t="shared" si="126"/>
        <v>2.2046880271743166</v>
      </c>
      <c r="AO85" s="384">
        <f t="shared" si="127"/>
        <v>-0.10455021568698913</v>
      </c>
      <c r="AP85" s="385">
        <f t="shared" si="128"/>
        <v>-0.10117670573846878</v>
      </c>
      <c r="AQ85" s="386">
        <f t="shared" si="129"/>
        <v>-8.0725298384405703E-2</v>
      </c>
    </row>
    <row r="86" spans="1:43" ht="19.5" customHeight="1">
      <c r="A86" s="8" t="s">
        <v>187</v>
      </c>
      <c r="B86" s="19">
        <v>154.72</v>
      </c>
      <c r="C86" s="371">
        <v>1590.09</v>
      </c>
      <c r="D86" s="375">
        <v>1744.81</v>
      </c>
      <c r="E86" s="19">
        <v>316.27999999999997</v>
      </c>
      <c r="F86" s="369">
        <v>1574.7</v>
      </c>
      <c r="G86" s="377">
        <v>1890.98</v>
      </c>
      <c r="H86" s="345">
        <f t="shared" si="64"/>
        <v>4.2630082091563177E-3</v>
      </c>
      <c r="I86" s="323">
        <f t="shared" si="65"/>
        <v>3.9924997479092519E-3</v>
      </c>
      <c r="J86" s="399">
        <f t="shared" si="66"/>
        <v>4.0150919464132812E-3</v>
      </c>
      <c r="K86" s="323">
        <f t="shared" si="67"/>
        <v>9.6015688917425162E-3</v>
      </c>
      <c r="L86" s="323">
        <f t="shared" si="68"/>
        <v>4.0167328924662678E-3</v>
      </c>
      <c r="M86" s="399">
        <f t="shared" si="69"/>
        <v>4.449621422864208E-3</v>
      </c>
      <c r="N86" s="394">
        <f t="shared" si="130"/>
        <v>1.0442088934850051</v>
      </c>
      <c r="O86" s="395">
        <f t="shared" si="131"/>
        <v>-9.6786974322207384E-3</v>
      </c>
      <c r="P86" s="386">
        <f t="shared" si="132"/>
        <v>8.3774164522211633E-2</v>
      </c>
      <c r="R86" s="401">
        <v>21.802</v>
      </c>
      <c r="S86" s="369">
        <v>302.351</v>
      </c>
      <c r="T86" s="374">
        <v>324.15300000000002</v>
      </c>
      <c r="U86" s="19">
        <v>50.334000000000003</v>
      </c>
      <c r="V86" s="119">
        <v>317.37699999999995</v>
      </c>
      <c r="W86" s="375">
        <v>367.71099999999996</v>
      </c>
      <c r="X86" s="345">
        <f t="shared" si="71"/>
        <v>3.7427959932409246E-3</v>
      </c>
      <c r="Y86" s="323">
        <f t="shared" si="72"/>
        <v>6.1140616644000086E-3</v>
      </c>
      <c r="Z86" s="399">
        <f t="shared" si="73"/>
        <v>5.864178206122248E-3</v>
      </c>
      <c r="AA86" s="323">
        <f t="shared" si="74"/>
        <v>8.9075673973901641E-3</v>
      </c>
      <c r="AB86" s="323">
        <f t="shared" si="75"/>
        <v>6.6517599717663264E-3</v>
      </c>
      <c r="AC86" s="399">
        <f t="shared" si="76"/>
        <v>6.8906271497429566E-3</v>
      </c>
      <c r="AE86" s="394">
        <f t="shared" si="118"/>
        <v>1.308687276396661</v>
      </c>
      <c r="AF86" s="395">
        <f t="shared" si="119"/>
        <v>4.9697206227199357E-2</v>
      </c>
      <c r="AG86" s="386">
        <f t="shared" si="120"/>
        <v>0.13437481683032373</v>
      </c>
      <c r="AI86" s="27">
        <f t="shared" si="121"/>
        <v>1.4091261633919339</v>
      </c>
      <c r="AJ86" s="28">
        <f t="shared" si="122"/>
        <v>1.9014709859190362</v>
      </c>
      <c r="AK86" s="402">
        <f t="shared" si="123"/>
        <v>1.8578125985064278</v>
      </c>
      <c r="AL86" s="28">
        <f t="shared" si="124"/>
        <v>1.5914379663589227</v>
      </c>
      <c r="AM86" s="28">
        <f t="shared" si="125"/>
        <v>2.0154759636756205</v>
      </c>
      <c r="AN86" s="402">
        <f t="shared" si="126"/>
        <v>1.9445525600482285</v>
      </c>
      <c r="AO86" s="384">
        <f t="shared" si="127"/>
        <v>0.12937933288254519</v>
      </c>
      <c r="AP86" s="385">
        <f t="shared" si="128"/>
        <v>5.9956201593832074E-2</v>
      </c>
      <c r="AQ86" s="386">
        <f t="shared" si="129"/>
        <v>4.6689295578862249E-2</v>
      </c>
    </row>
    <row r="87" spans="1:43" ht="19.5" customHeight="1">
      <c r="A87" s="8" t="s">
        <v>221</v>
      </c>
      <c r="B87" s="19">
        <v>4.71</v>
      </c>
      <c r="C87" s="371">
        <v>44.05</v>
      </c>
      <c r="D87" s="375">
        <v>48.76</v>
      </c>
      <c r="E87" s="19">
        <v>7.83</v>
      </c>
      <c r="F87" s="369">
        <v>60.350000000000009</v>
      </c>
      <c r="G87" s="377">
        <v>68.180000000000007</v>
      </c>
      <c r="H87" s="345">
        <f t="shared" si="64"/>
        <v>1.2977487503313249E-4</v>
      </c>
      <c r="I87" s="323">
        <f t="shared" si="65"/>
        <v>1.1060355948116304E-4</v>
      </c>
      <c r="J87" s="399">
        <f t="shared" si="66"/>
        <v>1.1220470040125377E-4</v>
      </c>
      <c r="K87" s="323">
        <f t="shared" si="67"/>
        <v>2.3770167074220285E-4</v>
      </c>
      <c r="L87" s="323">
        <f t="shared" si="68"/>
        <v>1.5394032517961471E-4</v>
      </c>
      <c r="M87" s="399">
        <f t="shared" si="69"/>
        <v>1.6043278543976231E-4</v>
      </c>
      <c r="N87" s="394">
        <f t="shared" si="130"/>
        <v>0.66242038216560517</v>
      </c>
      <c r="O87" s="395">
        <f t="shared" si="131"/>
        <v>0.37003405221339414</v>
      </c>
      <c r="P87" s="386">
        <f t="shared" si="132"/>
        <v>0.39827727645611177</v>
      </c>
      <c r="R87" s="401">
        <v>4.6509999999999998</v>
      </c>
      <c r="S87" s="369">
        <v>257.88800000000003</v>
      </c>
      <c r="T87" s="374">
        <v>262.53900000000004</v>
      </c>
      <c r="U87" s="19">
        <v>12.791</v>
      </c>
      <c r="V87" s="119">
        <v>336.28499999999997</v>
      </c>
      <c r="W87" s="375">
        <v>349.07599999999996</v>
      </c>
      <c r="X87" s="345">
        <f t="shared" si="71"/>
        <v>7.9844712249167694E-4</v>
      </c>
      <c r="Y87" s="323">
        <f t="shared" si="72"/>
        <v>5.2149426808867499E-3</v>
      </c>
      <c r="Z87" s="399">
        <f t="shared" si="73"/>
        <v>4.749533343998448E-3</v>
      </c>
      <c r="AA87" s="323">
        <f t="shared" si="74"/>
        <v>2.263612957047276E-3</v>
      </c>
      <c r="AB87" s="323">
        <f t="shared" si="75"/>
        <v>7.0480441308142655E-3</v>
      </c>
      <c r="AC87" s="399">
        <f t="shared" si="76"/>
        <v>6.5414212871621252E-3</v>
      </c>
      <c r="AE87" s="394">
        <f t="shared" si="118"/>
        <v>1.7501612556439476</v>
      </c>
      <c r="AF87" s="395">
        <f t="shared" si="119"/>
        <v>0.30399630847499659</v>
      </c>
      <c r="AG87" s="386">
        <f t="shared" si="120"/>
        <v>0.32961579041589978</v>
      </c>
      <c r="AI87" s="27">
        <f t="shared" si="121"/>
        <v>9.8747346072186843</v>
      </c>
      <c r="AJ87" s="28">
        <f t="shared" si="122"/>
        <v>58.544381384790029</v>
      </c>
      <c r="AK87" s="402">
        <f t="shared" si="123"/>
        <v>53.84310910582446</v>
      </c>
      <c r="AL87" s="28">
        <f t="shared" si="124"/>
        <v>16.335887611749683</v>
      </c>
      <c r="AM87" s="28">
        <f t="shared" si="125"/>
        <v>55.722452361226175</v>
      </c>
      <c r="AN87" s="402">
        <f t="shared" si="126"/>
        <v>51.199178644763848</v>
      </c>
      <c r="AO87" s="384">
        <f t="shared" si="127"/>
        <v>0.65431155990842838</v>
      </c>
      <c r="AP87" s="385">
        <f t="shared" si="128"/>
        <v>-4.8201534576245396E-2</v>
      </c>
      <c r="AQ87" s="386">
        <f t="shared" si="129"/>
        <v>-4.9104342319166085E-2</v>
      </c>
    </row>
    <row r="88" spans="1:43" ht="19.5" customHeight="1">
      <c r="A88" s="8" t="s">
        <v>219</v>
      </c>
      <c r="B88" s="19">
        <v>474.77000000000004</v>
      </c>
      <c r="C88" s="371">
        <v>2480.84</v>
      </c>
      <c r="D88" s="375">
        <v>2955.61</v>
      </c>
      <c r="E88" s="19">
        <v>551.61</v>
      </c>
      <c r="F88" s="369">
        <v>2159.0500000000002</v>
      </c>
      <c r="G88" s="377">
        <v>2710.6600000000003</v>
      </c>
      <c r="H88" s="345">
        <f t="shared" si="64"/>
        <v>1.3081362509443804E-2</v>
      </c>
      <c r="I88" s="323">
        <f t="shared" si="65"/>
        <v>6.2290518615947463E-3</v>
      </c>
      <c r="J88" s="399">
        <f t="shared" si="66"/>
        <v>6.8013399211023316E-3</v>
      </c>
      <c r="K88" s="323">
        <f t="shared" si="67"/>
        <v>1.6745672873321394E-2</v>
      </c>
      <c r="L88" s="323">
        <f t="shared" si="68"/>
        <v>5.5072884685840456E-3</v>
      </c>
      <c r="M88" s="399">
        <f t="shared" si="69"/>
        <v>6.378391525082812E-3</v>
      </c>
      <c r="N88" s="394">
        <f t="shared" si="130"/>
        <v>0.16184678897150193</v>
      </c>
      <c r="O88" s="395">
        <f t="shared" si="131"/>
        <v>-0.12971009819254767</v>
      </c>
      <c r="P88" s="386">
        <f t="shared" si="132"/>
        <v>-8.2876292880319058E-2</v>
      </c>
      <c r="R88" s="401">
        <v>52.435000000000002</v>
      </c>
      <c r="S88" s="369">
        <v>307.93200000000002</v>
      </c>
      <c r="T88" s="374">
        <v>360.36700000000002</v>
      </c>
      <c r="U88" s="19">
        <v>74.173000000000002</v>
      </c>
      <c r="V88" s="119">
        <v>270.399</v>
      </c>
      <c r="W88" s="375">
        <v>344.572</v>
      </c>
      <c r="X88" s="345">
        <f t="shared" si="71"/>
        <v>9.0016286535908579E-3</v>
      </c>
      <c r="Y88" s="323">
        <f t="shared" si="72"/>
        <v>6.2269191649507484E-3</v>
      </c>
      <c r="Z88" s="399">
        <f t="shared" si="73"/>
        <v>6.5193174445575272E-3</v>
      </c>
      <c r="AA88" s="323">
        <f t="shared" si="74"/>
        <v>1.3126336006806941E-2</v>
      </c>
      <c r="AB88" s="323">
        <f t="shared" si="75"/>
        <v>5.6671694691349502E-3</v>
      </c>
      <c r="AC88" s="399">
        <f t="shared" si="76"/>
        <v>6.4570197199464536E-3</v>
      </c>
      <c r="AE88" s="394">
        <f t="shared" si="118"/>
        <v>0.41457042052064458</v>
      </c>
      <c r="AF88" s="395">
        <f t="shared" si="119"/>
        <v>-0.12188729979346094</v>
      </c>
      <c r="AG88" s="386">
        <f t="shared" si="120"/>
        <v>-4.3830317426401463E-2</v>
      </c>
      <c r="AI88" s="27">
        <f t="shared" si="121"/>
        <v>1.1044295132379889</v>
      </c>
      <c r="AJ88" s="28">
        <f t="shared" si="122"/>
        <v>1.2412408700278936</v>
      </c>
      <c r="AK88" s="402">
        <f t="shared" si="123"/>
        <v>1.2192643819719111</v>
      </c>
      <c r="AL88" s="28">
        <f t="shared" si="124"/>
        <v>1.344663802324106</v>
      </c>
      <c r="AM88" s="28">
        <f t="shared" si="125"/>
        <v>1.2523980454366503</v>
      </c>
      <c r="AN88" s="402">
        <f t="shared" si="126"/>
        <v>1.2711738100683965</v>
      </c>
      <c r="AO88" s="384">
        <f t="shared" si="127"/>
        <v>0.21751889659467116</v>
      </c>
      <c r="AP88" s="385">
        <f t="shared" si="128"/>
        <v>8.9887270699570074E-3</v>
      </c>
      <c r="AQ88" s="386">
        <f t="shared" si="129"/>
        <v>4.2574382442413725E-2</v>
      </c>
    </row>
    <row r="89" spans="1:43" ht="19.5" customHeight="1">
      <c r="A89" s="8" t="s">
        <v>222</v>
      </c>
      <c r="B89" s="19"/>
      <c r="C89" s="371">
        <v>578.75</v>
      </c>
      <c r="D89" s="375">
        <v>578.75</v>
      </c>
      <c r="E89" s="19">
        <v>75.5</v>
      </c>
      <c r="F89" s="369">
        <v>1980.49</v>
      </c>
      <c r="G89" s="377">
        <v>2055.9899999999998</v>
      </c>
      <c r="H89" s="345">
        <f t="shared" si="64"/>
        <v>0</v>
      </c>
      <c r="I89" s="323">
        <f t="shared" si="65"/>
        <v>1.4531625436940549E-3</v>
      </c>
      <c r="J89" s="399">
        <f t="shared" si="66"/>
        <v>1.3317979974820677E-3</v>
      </c>
      <c r="K89" s="323">
        <f t="shared" si="67"/>
        <v>2.2920148328271156E-3</v>
      </c>
      <c r="L89" s="323">
        <f t="shared" si="68"/>
        <v>5.051818966279621E-3</v>
      </c>
      <c r="M89" s="399">
        <f t="shared" si="69"/>
        <v>4.8379026479362991E-3</v>
      </c>
      <c r="N89" s="394"/>
      <c r="O89" s="395">
        <f t="shared" ref="O89:O95" si="133">(F89-C89)/C89</f>
        <v>2.4220129589632831</v>
      </c>
      <c r="P89" s="386">
        <f t="shared" ref="P89:P95" si="134">(G89-D89)/D89</f>
        <v>2.5524665226781855</v>
      </c>
      <c r="R89" s="401"/>
      <c r="S89" s="369">
        <v>108.086</v>
      </c>
      <c r="T89" s="374">
        <v>108.086</v>
      </c>
      <c r="U89" s="19">
        <v>15.127000000000001</v>
      </c>
      <c r="V89" s="119">
        <v>275.47899999999993</v>
      </c>
      <c r="W89" s="375">
        <v>290.60599999999994</v>
      </c>
      <c r="X89" s="345">
        <f t="shared" si="71"/>
        <v>0</v>
      </c>
      <c r="Y89" s="323">
        <f t="shared" si="72"/>
        <v>2.1856864010978611E-3</v>
      </c>
      <c r="Z89" s="399">
        <f t="shared" si="73"/>
        <v>1.9553592457479314E-3</v>
      </c>
      <c r="AA89" s="323">
        <f t="shared" si="74"/>
        <v>2.6770129936091111E-3</v>
      </c>
      <c r="AB89" s="323">
        <f t="shared" si="75"/>
        <v>5.7736388750987489E-3</v>
      </c>
      <c r="AC89" s="399">
        <f t="shared" si="76"/>
        <v>5.4457375315892136E-3</v>
      </c>
      <c r="AE89" s="394"/>
      <c r="AF89" s="395">
        <f t="shared" ref="AF89:AF95" si="135">(V89-S89)/S89</f>
        <v>1.5487019595507274</v>
      </c>
      <c r="AG89" s="386">
        <f t="shared" ref="AG89:AG95" si="136">(W89-T89)/T89</f>
        <v>1.6886553300149874</v>
      </c>
      <c r="AI89" s="27"/>
      <c r="AJ89" s="28">
        <f t="shared" ref="AJ89:AJ95" si="137">(S89/C89)*10</f>
        <v>1.8675766738660906</v>
      </c>
      <c r="AK89" s="402">
        <f t="shared" ref="AK89:AK95" si="138">(T89/D89)*10</f>
        <v>1.8675766738660906</v>
      </c>
      <c r="AL89" s="28">
        <f t="shared" ref="AL89:AL95" si="139">(U89/E89)*10</f>
        <v>2.0035761589403975</v>
      </c>
      <c r="AM89" s="28">
        <f t="shared" ref="AM89:AM95" si="140">(V89/F89)*10</f>
        <v>1.3909638523799661</v>
      </c>
      <c r="AN89" s="402">
        <f t="shared" ref="AN89:AN95" si="141">(W89/G89)*10</f>
        <v>1.4134601821993296</v>
      </c>
      <c r="AO89" s="384"/>
      <c r="AP89" s="385">
        <f t="shared" ref="AP89:AP94" si="142">(AM89-AJ89)/AJ89</f>
        <v>-0.2552038843468114</v>
      </c>
      <c r="AQ89" s="386">
        <f t="shared" ref="AQ89:AQ94" si="143">(AN89-AK89)/AK89</f>
        <v>-0.24315815142769459</v>
      </c>
    </row>
    <row r="90" spans="1:43" ht="19.5" customHeight="1">
      <c r="A90" s="8" t="s">
        <v>185</v>
      </c>
      <c r="B90" s="19">
        <v>2780.48</v>
      </c>
      <c r="C90" s="371">
        <v>1335.4399999999998</v>
      </c>
      <c r="D90" s="375">
        <v>4115.92</v>
      </c>
      <c r="E90" s="19">
        <v>660.04000000000008</v>
      </c>
      <c r="F90" s="369">
        <v>859.11000000000013</v>
      </c>
      <c r="G90" s="377">
        <v>1519.15</v>
      </c>
      <c r="H90" s="345">
        <f t="shared" si="64"/>
        <v>7.6610710091746123E-2</v>
      </c>
      <c r="I90" s="323">
        <f t="shared" si="65"/>
        <v>3.3531082286838679E-3</v>
      </c>
      <c r="J90" s="399">
        <f t="shared" si="66"/>
        <v>9.471402183665472E-3</v>
      </c>
      <c r="K90" s="323">
        <f t="shared" si="67"/>
        <v>2.0037370467009399E-2</v>
      </c>
      <c r="L90" s="323">
        <f t="shared" si="68"/>
        <v>2.1914113134226809E-3</v>
      </c>
      <c r="M90" s="399">
        <f t="shared" si="69"/>
        <v>3.5746768260606471E-3</v>
      </c>
      <c r="N90" s="394">
        <f t="shared" si="130"/>
        <v>-0.76261652664288182</v>
      </c>
      <c r="O90" s="395">
        <f t="shared" si="133"/>
        <v>-0.35668393937578607</v>
      </c>
      <c r="P90" s="386">
        <f t="shared" si="134"/>
        <v>-0.63090876401873697</v>
      </c>
      <c r="R90" s="401">
        <v>365.92399999999998</v>
      </c>
      <c r="S90" s="369">
        <v>219.17099999999999</v>
      </c>
      <c r="T90" s="374">
        <v>585.09500000000003</v>
      </c>
      <c r="U90" s="19">
        <v>110.429</v>
      </c>
      <c r="V90" s="119">
        <v>149.63800000000003</v>
      </c>
      <c r="W90" s="375">
        <v>260.06700000000001</v>
      </c>
      <c r="X90" s="345">
        <f t="shared" si="71"/>
        <v>6.2818956106352269E-2</v>
      </c>
      <c r="Y90" s="323">
        <f t="shared" si="72"/>
        <v>4.4320177841257824E-3</v>
      </c>
      <c r="Z90" s="399">
        <f t="shared" si="73"/>
        <v>1.0584820586300595E-2</v>
      </c>
      <c r="AA90" s="323">
        <f t="shared" si="74"/>
        <v>1.9542531094814606E-2</v>
      </c>
      <c r="AB90" s="323">
        <f t="shared" si="75"/>
        <v>3.136194679057304E-3</v>
      </c>
      <c r="AC90" s="399">
        <f t="shared" si="76"/>
        <v>4.8734596760831245E-3</v>
      </c>
      <c r="AE90" s="394">
        <f t="shared" ref="AE90:AE95" si="144">(U90-R90)/R90</f>
        <v>-0.69821875580721682</v>
      </c>
      <c r="AF90" s="395">
        <f t="shared" si="135"/>
        <v>-0.31725456378809225</v>
      </c>
      <c r="AG90" s="386">
        <f t="shared" si="136"/>
        <v>-0.5555132072569412</v>
      </c>
      <c r="AI90" s="27">
        <f t="shared" ref="AI90:AI95" si="145">(R90/B90)*10</f>
        <v>1.3160461503049834</v>
      </c>
      <c r="AJ90" s="28">
        <f t="shared" si="137"/>
        <v>1.64118942071527</v>
      </c>
      <c r="AK90" s="402">
        <f t="shared" si="138"/>
        <v>1.421541235009427</v>
      </c>
      <c r="AL90" s="28">
        <f t="shared" si="139"/>
        <v>1.6730652687715895</v>
      </c>
      <c r="AM90" s="28">
        <f t="shared" si="140"/>
        <v>1.7417792832116961</v>
      </c>
      <c r="AN90" s="402">
        <f t="shared" si="141"/>
        <v>1.711924431425468</v>
      </c>
      <c r="AO90" s="384">
        <f t="shared" ref="AO90:AO94" si="146">(AL90-AI90)/AI90</f>
        <v>0.27128160998295514</v>
      </c>
      <c r="AP90" s="385">
        <f t="shared" si="142"/>
        <v>6.1290830434787114E-2</v>
      </c>
      <c r="AQ90" s="386">
        <f t="shared" si="143"/>
        <v>0.20427349503802145</v>
      </c>
    </row>
    <row r="91" spans="1:43" ht="19.5" customHeight="1">
      <c r="A91" s="8" t="s">
        <v>240</v>
      </c>
      <c r="B91" s="19">
        <v>105.66000000000001</v>
      </c>
      <c r="C91" s="371">
        <v>1710.3799999999999</v>
      </c>
      <c r="D91" s="375">
        <v>1816.04</v>
      </c>
      <c r="E91" s="19">
        <v>58.46</v>
      </c>
      <c r="F91" s="369">
        <v>616.79999999999995</v>
      </c>
      <c r="G91" s="377">
        <v>675.26</v>
      </c>
      <c r="H91" s="345">
        <f t="shared" si="64"/>
        <v>2.9112554768579149E-3</v>
      </c>
      <c r="I91" s="323">
        <f t="shared" si="65"/>
        <v>4.294531579237041E-3</v>
      </c>
      <c r="J91" s="399">
        <f t="shared" si="66"/>
        <v>4.1790037759781157E-3</v>
      </c>
      <c r="K91" s="323">
        <f t="shared" si="67"/>
        <v>1.77471771029236E-3</v>
      </c>
      <c r="L91" s="323">
        <f t="shared" si="68"/>
        <v>1.5733287915623254E-3</v>
      </c>
      <c r="M91" s="399">
        <f t="shared" si="69"/>
        <v>1.5889387312416235E-3</v>
      </c>
      <c r="N91" s="394">
        <f t="shared" si="130"/>
        <v>-0.44671588112814692</v>
      </c>
      <c r="O91" s="395">
        <f t="shared" si="133"/>
        <v>-0.63937838375097933</v>
      </c>
      <c r="P91" s="386">
        <f t="shared" si="134"/>
        <v>-0.62816898306204705</v>
      </c>
      <c r="R91" s="401">
        <v>33.599000000000004</v>
      </c>
      <c r="S91" s="369">
        <v>436.26199999999994</v>
      </c>
      <c r="T91" s="374">
        <v>469.86099999999993</v>
      </c>
      <c r="U91" s="19">
        <v>18.939999999999998</v>
      </c>
      <c r="V91" s="119">
        <v>185.88600000000002</v>
      </c>
      <c r="W91" s="375">
        <v>204.82600000000002</v>
      </c>
      <c r="X91" s="345">
        <f t="shared" si="71"/>
        <v>5.7680122271764906E-3</v>
      </c>
      <c r="Y91" s="323">
        <f t="shared" si="72"/>
        <v>8.8219743603774308E-3</v>
      </c>
      <c r="Z91" s="399">
        <f t="shared" si="73"/>
        <v>8.5001484981067736E-3</v>
      </c>
      <c r="AA91" s="323">
        <f t="shared" si="74"/>
        <v>3.3517965293155655E-3</v>
      </c>
      <c r="AB91" s="323">
        <f t="shared" si="75"/>
        <v>3.8958999994068749E-3</v>
      </c>
      <c r="AC91" s="399">
        <f t="shared" si="76"/>
        <v>3.8382849481610587E-3</v>
      </c>
      <c r="AE91" s="394">
        <f t="shared" si="144"/>
        <v>-0.43629274680794083</v>
      </c>
      <c r="AF91" s="395">
        <f t="shared" si="135"/>
        <v>-0.57391200700496481</v>
      </c>
      <c r="AG91" s="386">
        <f t="shared" si="136"/>
        <v>-0.56407107633959819</v>
      </c>
      <c r="AI91" s="27">
        <f t="shared" si="145"/>
        <v>3.1799167139882645</v>
      </c>
      <c r="AJ91" s="28">
        <f t="shared" si="137"/>
        <v>2.5506729498707887</v>
      </c>
      <c r="AK91" s="402">
        <f t="shared" si="138"/>
        <v>2.5872833197506662</v>
      </c>
      <c r="AL91" s="28">
        <f t="shared" si="139"/>
        <v>3.2398221005815935</v>
      </c>
      <c r="AM91" s="28">
        <f t="shared" si="140"/>
        <v>3.0137159533073938</v>
      </c>
      <c r="AN91" s="402">
        <f t="shared" si="141"/>
        <v>3.0332908805497145</v>
      </c>
      <c r="AO91" s="384">
        <f t="shared" si="146"/>
        <v>1.8838665280071259E-2</v>
      </c>
      <c r="AP91" s="385">
        <f t="shared" si="142"/>
        <v>0.18153758342874252</v>
      </c>
      <c r="AQ91" s="386">
        <f t="shared" si="143"/>
        <v>0.17238450748487399</v>
      </c>
    </row>
    <row r="92" spans="1:43" ht="19.5" customHeight="1">
      <c r="A92" s="8" t="s">
        <v>241</v>
      </c>
      <c r="B92" s="19"/>
      <c r="C92" s="371">
        <v>76.08</v>
      </c>
      <c r="D92" s="375">
        <v>76.08</v>
      </c>
      <c r="E92" s="19">
        <v>5.6499999999999995</v>
      </c>
      <c r="F92" s="369">
        <v>1450.56</v>
      </c>
      <c r="G92" s="377">
        <v>1456.21</v>
      </c>
      <c r="H92" s="345">
        <f t="shared" si="64"/>
        <v>0</v>
      </c>
      <c r="I92" s="323">
        <f t="shared" si="65"/>
        <v>1.9102653360560465E-4</v>
      </c>
      <c r="J92" s="399">
        <f t="shared" si="66"/>
        <v>1.7507246937094724E-4</v>
      </c>
      <c r="K92" s="323">
        <f t="shared" si="67"/>
        <v>1.7152163980759208E-4</v>
      </c>
      <c r="L92" s="323">
        <f t="shared" si="68"/>
        <v>3.700077516032177E-3</v>
      </c>
      <c r="M92" s="399">
        <f t="shared" si="69"/>
        <v>3.4265741637611656E-3</v>
      </c>
      <c r="N92" s="394"/>
      <c r="O92" s="395">
        <f t="shared" si="133"/>
        <v>18.066246056782337</v>
      </c>
      <c r="P92" s="386">
        <f t="shared" si="134"/>
        <v>18.140509989484755</v>
      </c>
      <c r="R92" s="401"/>
      <c r="S92" s="369">
        <v>24.584000000000003</v>
      </c>
      <c r="T92" s="374">
        <v>24.584000000000003</v>
      </c>
      <c r="U92" s="19">
        <v>1.0669999999999999</v>
      </c>
      <c r="V92" s="119">
        <v>196.43299999999999</v>
      </c>
      <c r="W92" s="375">
        <v>197.5</v>
      </c>
      <c r="X92" s="345">
        <f t="shared" si="71"/>
        <v>0</v>
      </c>
      <c r="Y92" s="323">
        <f t="shared" si="72"/>
        <v>4.9713112229696557E-4</v>
      </c>
      <c r="Z92" s="399">
        <f t="shared" si="73"/>
        <v>4.4474355325821251E-4</v>
      </c>
      <c r="AA92" s="323">
        <f t="shared" si="74"/>
        <v>1.8882612971381777E-4</v>
      </c>
      <c r="AB92" s="323">
        <f t="shared" si="75"/>
        <v>4.1169497680486455E-3</v>
      </c>
      <c r="AC92" s="399">
        <f t="shared" si="76"/>
        <v>3.7010012267085675E-3</v>
      </c>
      <c r="AE92" s="394"/>
      <c r="AF92" s="395">
        <f t="shared" si="135"/>
        <v>6.9902782297429207</v>
      </c>
      <c r="AG92" s="386">
        <f t="shared" si="136"/>
        <v>7.0336804425642683</v>
      </c>
      <c r="AI92" s="27"/>
      <c r="AJ92" s="28">
        <f t="shared" si="137"/>
        <v>3.2313354363827558</v>
      </c>
      <c r="AK92" s="402">
        <f t="shared" si="138"/>
        <v>3.2313354363827558</v>
      </c>
      <c r="AL92" s="28">
        <f t="shared" si="139"/>
        <v>1.8884955752212389</v>
      </c>
      <c r="AM92" s="28">
        <f t="shared" si="140"/>
        <v>1.3541873483344364</v>
      </c>
      <c r="AN92" s="402">
        <f t="shared" si="141"/>
        <v>1.3562604294710239</v>
      </c>
      <c r="AO92" s="384"/>
      <c r="AP92" s="385">
        <f t="shared" si="142"/>
        <v>-0.5809202185922393</v>
      </c>
      <c r="AQ92" s="386">
        <f t="shared" si="143"/>
        <v>-0.58027866305664066</v>
      </c>
    </row>
    <row r="93" spans="1:43" ht="19.5" customHeight="1">
      <c r="A93" s="8" t="s">
        <v>230</v>
      </c>
      <c r="B93" s="19">
        <v>116.65</v>
      </c>
      <c r="C93" s="371">
        <v>926.7</v>
      </c>
      <c r="D93" s="375">
        <v>1043.3500000000001</v>
      </c>
      <c r="E93" s="19">
        <v>43.100000000000009</v>
      </c>
      <c r="F93" s="369">
        <v>543.07000000000005</v>
      </c>
      <c r="G93" s="377">
        <v>586.17000000000007</v>
      </c>
      <c r="H93" s="345">
        <f t="shared" si="64"/>
        <v>3.2140635186018907E-3</v>
      </c>
      <c r="I93" s="323">
        <f t="shared" si="65"/>
        <v>2.3268176747149559E-3</v>
      </c>
      <c r="J93" s="399">
        <f t="shared" si="66"/>
        <v>2.4009182560223163E-3</v>
      </c>
      <c r="K93" s="323">
        <f t="shared" si="67"/>
        <v>1.3084217125145523E-3</v>
      </c>
      <c r="L93" s="323">
        <f t="shared" si="68"/>
        <v>1.3852588632194426E-3</v>
      </c>
      <c r="M93" s="399">
        <f t="shared" si="69"/>
        <v>1.3793031070874961E-3</v>
      </c>
      <c r="N93" s="394">
        <f t="shared" ref="N93:N95" si="147">(E93-B93)/B93</f>
        <v>-0.63051864552078862</v>
      </c>
      <c r="O93" s="395">
        <f t="shared" si="133"/>
        <v>-0.41397431747059454</v>
      </c>
      <c r="P93" s="386">
        <f t="shared" si="134"/>
        <v>-0.43818469353524703</v>
      </c>
      <c r="R93" s="401">
        <v>47.847000000000008</v>
      </c>
      <c r="S93" s="369">
        <v>255.95399999999998</v>
      </c>
      <c r="T93" s="374">
        <v>303.80099999999999</v>
      </c>
      <c r="U93" s="19">
        <v>16.194000000000003</v>
      </c>
      <c r="V93" s="119">
        <v>168.27699999999999</v>
      </c>
      <c r="W93" s="375">
        <v>184.471</v>
      </c>
      <c r="X93" s="345">
        <f t="shared" si="71"/>
        <v>8.213996875910401E-3</v>
      </c>
      <c r="Y93" s="323">
        <f t="shared" si="72"/>
        <v>5.1758338462576268E-3</v>
      </c>
      <c r="Z93" s="399">
        <f t="shared" si="73"/>
        <v>5.4959948024486732E-3</v>
      </c>
      <c r="AA93" s="323">
        <f t="shared" si="74"/>
        <v>2.8658391233229294E-3</v>
      </c>
      <c r="AB93" s="323">
        <f t="shared" si="75"/>
        <v>3.5268409896398361E-3</v>
      </c>
      <c r="AC93" s="399">
        <f t="shared" si="76"/>
        <v>3.456847581226107E-3</v>
      </c>
      <c r="AE93" s="394">
        <f t="shared" si="144"/>
        <v>-0.6615461784437896</v>
      </c>
      <c r="AF93" s="395">
        <f t="shared" si="135"/>
        <v>-0.3425498331731483</v>
      </c>
      <c r="AG93" s="386">
        <f t="shared" si="136"/>
        <v>-0.39279001714938394</v>
      </c>
      <c r="AI93" s="27">
        <f t="shared" si="145"/>
        <v>4.1017573939134166</v>
      </c>
      <c r="AJ93" s="28">
        <f t="shared" si="137"/>
        <v>2.7619941728714794</v>
      </c>
      <c r="AK93" s="402">
        <f t="shared" si="138"/>
        <v>2.9117841568026064</v>
      </c>
      <c r="AL93" s="28">
        <f t="shared" si="139"/>
        <v>3.7573085846867746</v>
      </c>
      <c r="AM93" s="28">
        <f t="shared" si="140"/>
        <v>3.098624486714419</v>
      </c>
      <c r="AN93" s="402">
        <f t="shared" si="141"/>
        <v>3.1470563147209853</v>
      </c>
      <c r="AO93" s="384">
        <f t="shared" si="146"/>
        <v>-8.3975909871648768E-2</v>
      </c>
      <c r="AP93" s="385">
        <f t="shared" si="142"/>
        <v>0.12187944389939293</v>
      </c>
      <c r="AQ93" s="386">
        <f t="shared" si="143"/>
        <v>8.0799999329870781E-2</v>
      </c>
    </row>
    <row r="94" spans="1:43" ht="19.5" customHeight="1">
      <c r="A94" s="8" t="s">
        <v>180</v>
      </c>
      <c r="B94" s="19">
        <v>3.5300000000000002</v>
      </c>
      <c r="C94" s="371">
        <v>109.78999999999999</v>
      </c>
      <c r="D94" s="375">
        <v>113.32</v>
      </c>
      <c r="E94" s="19">
        <v>3.59</v>
      </c>
      <c r="F94" s="369">
        <v>109.47</v>
      </c>
      <c r="G94" s="377">
        <v>113.06</v>
      </c>
      <c r="H94" s="345">
        <f t="shared" si="64"/>
        <v>9.7262273644789315E-5</v>
      </c>
      <c r="I94" s="323">
        <f t="shared" si="65"/>
        <v>2.7566775926076938E-4</v>
      </c>
      <c r="J94" s="399">
        <f t="shared" si="66"/>
        <v>2.607677737791238E-4</v>
      </c>
      <c r="K94" s="323">
        <f t="shared" si="67"/>
        <v>1.0898454635562045E-4</v>
      </c>
      <c r="L94" s="323">
        <f t="shared" si="68"/>
        <v>2.7923525099274934E-4</v>
      </c>
      <c r="M94" s="399">
        <f t="shared" si="69"/>
        <v>2.6603887829010743E-4</v>
      </c>
      <c r="N94" s="394">
        <f t="shared" si="147"/>
        <v>1.6997167138810085E-2</v>
      </c>
      <c r="O94" s="395">
        <f t="shared" si="133"/>
        <v>-2.9146552509335386E-3</v>
      </c>
      <c r="P94" s="386">
        <f t="shared" si="134"/>
        <v>-2.2943875750087443E-3</v>
      </c>
      <c r="R94" s="401">
        <v>6.3550000000000004</v>
      </c>
      <c r="S94" s="369">
        <v>175.90299999999999</v>
      </c>
      <c r="T94" s="374">
        <v>182.25799999999998</v>
      </c>
      <c r="U94" s="19">
        <v>6.2240000000000002</v>
      </c>
      <c r="V94" s="119">
        <v>173.87300000000002</v>
      </c>
      <c r="W94" s="375">
        <v>180.09700000000001</v>
      </c>
      <c r="X94" s="345">
        <f t="shared" si="71"/>
        <v>1.0909764488141491E-3</v>
      </c>
      <c r="Y94" s="323">
        <f t="shared" si="72"/>
        <v>3.557063773405594E-3</v>
      </c>
      <c r="Z94" s="399">
        <f t="shared" si="73"/>
        <v>3.2971880300087567E-3</v>
      </c>
      <c r="AA94" s="323">
        <f t="shared" si="74"/>
        <v>1.1014562617983148E-3</v>
      </c>
      <c r="AB94" s="323">
        <f t="shared" si="75"/>
        <v>3.644125004555865E-3</v>
      </c>
      <c r="AC94" s="399">
        <f t="shared" si="76"/>
        <v>3.3748821160837108E-3</v>
      </c>
      <c r="AE94" s="394">
        <f t="shared" si="144"/>
        <v>-2.0613690007867856E-2</v>
      </c>
      <c r="AF94" s="395">
        <f t="shared" si="135"/>
        <v>-1.1540451271439219E-2</v>
      </c>
      <c r="AG94" s="386">
        <f t="shared" si="136"/>
        <v>-1.1856818356395731E-2</v>
      </c>
      <c r="AI94" s="27">
        <f t="shared" si="145"/>
        <v>18.002832861189802</v>
      </c>
      <c r="AJ94" s="28">
        <f t="shared" si="137"/>
        <v>16.02176883140541</v>
      </c>
      <c r="AK94" s="402">
        <f t="shared" si="138"/>
        <v>16.083480409459938</v>
      </c>
      <c r="AL94" s="28">
        <f t="shared" si="139"/>
        <v>17.337047353760447</v>
      </c>
      <c r="AM94" s="28">
        <f t="shared" si="140"/>
        <v>15.883164337261352</v>
      </c>
      <c r="AN94" s="402">
        <f t="shared" si="141"/>
        <v>15.929329559525915</v>
      </c>
      <c r="AO94" s="384">
        <f t="shared" si="146"/>
        <v>-3.6982263433920116E-2</v>
      </c>
      <c r="AP94" s="385">
        <f t="shared" si="142"/>
        <v>-8.6510107343684504E-3</v>
      </c>
      <c r="AQ94" s="386">
        <f t="shared" si="143"/>
        <v>-9.5844211582062269E-3</v>
      </c>
    </row>
    <row r="95" spans="1:43" ht="19.5" customHeight="1">
      <c r="A95" s="8" t="s">
        <v>242</v>
      </c>
      <c r="B95" s="19">
        <v>60.86</v>
      </c>
      <c r="C95" s="371">
        <v>675.03</v>
      </c>
      <c r="D95" s="375">
        <v>735.89</v>
      </c>
      <c r="E95" s="19">
        <v>27.02</v>
      </c>
      <c r="F95" s="369">
        <v>877.67000000000007</v>
      </c>
      <c r="G95" s="377">
        <v>904.69</v>
      </c>
      <c r="H95" s="345">
        <f t="shared" si="64"/>
        <v>1.676878746181835E-3</v>
      </c>
      <c r="I95" s="323">
        <f t="shared" si="65"/>
        <v>1.6949085302285923E-3</v>
      </c>
      <c r="J95" s="399">
        <f t="shared" si="66"/>
        <v>1.6934027272001361E-3</v>
      </c>
      <c r="K95" s="323">
        <f t="shared" si="67"/>
        <v>8.2026808984090943E-4</v>
      </c>
      <c r="L95" s="323">
        <f t="shared" si="68"/>
        <v>2.2387540215475137E-3</v>
      </c>
      <c r="M95" s="399">
        <f t="shared" si="69"/>
        <v>2.1288051724772448E-3</v>
      </c>
      <c r="N95" s="394">
        <f t="shared" si="147"/>
        <v>-0.55603023332237933</v>
      </c>
      <c r="O95" s="395">
        <f t="shared" si="133"/>
        <v>0.30019406544894317</v>
      </c>
      <c r="P95" s="386">
        <f t="shared" si="134"/>
        <v>0.22938210873907794</v>
      </c>
      <c r="R95" s="401">
        <v>8.2259999999999991</v>
      </c>
      <c r="S95" s="369">
        <v>125.52899999999998</v>
      </c>
      <c r="T95" s="374">
        <v>133.755</v>
      </c>
      <c r="U95" s="19">
        <v>4.5609999999999999</v>
      </c>
      <c r="V95" s="119">
        <v>174.50200000000001</v>
      </c>
      <c r="W95" s="375">
        <v>179.06300000000002</v>
      </c>
      <c r="X95" s="345">
        <f t="shared" si="71"/>
        <v>1.4121750224933419E-3</v>
      </c>
      <c r="Y95" s="323">
        <f t="shared" si="72"/>
        <v>2.5384141169384877E-3</v>
      </c>
      <c r="Z95" s="399">
        <f t="shared" si="73"/>
        <v>2.4197312872621299E-3</v>
      </c>
      <c r="AA95" s="323">
        <f t="shared" si="74"/>
        <v>8.071564926192342E-4</v>
      </c>
      <c r="AB95" s="323">
        <f t="shared" si="75"/>
        <v>3.6573079290344534E-3</v>
      </c>
      <c r="AC95" s="399">
        <f t="shared" si="76"/>
        <v>3.3555057349778038E-3</v>
      </c>
      <c r="AE95" s="394">
        <f t="shared" si="144"/>
        <v>-0.44553853634816432</v>
      </c>
      <c r="AF95" s="395">
        <f t="shared" si="135"/>
        <v>0.39013295732460257</v>
      </c>
      <c r="AG95" s="386">
        <f t="shared" si="136"/>
        <v>0.33873873873873889</v>
      </c>
      <c r="AI95" s="27">
        <f t="shared" si="145"/>
        <v>1.3516266841932303</v>
      </c>
      <c r="AJ95" s="28">
        <f t="shared" si="137"/>
        <v>1.8596062397226787</v>
      </c>
      <c r="AK95" s="402">
        <f t="shared" si="138"/>
        <v>1.8175950209949856</v>
      </c>
      <c r="AL95" s="28">
        <f t="shared" si="139"/>
        <v>1.6880088823094006</v>
      </c>
      <c r="AM95" s="28">
        <f t="shared" si="140"/>
        <v>1.9882415942210625</v>
      </c>
      <c r="AN95" s="402">
        <f t="shared" si="141"/>
        <v>1.9792746686710365</v>
      </c>
      <c r="AO95" s="384">
        <f t="shared" ref="AO95:AO96" si="148">(AL95-AI95)/AI95</f>
        <v>0.24887211983163296</v>
      </c>
      <c r="AP95" s="385">
        <f t="shared" ref="AP95:AP96" si="149">(AM95-AJ95)/AJ95</f>
        <v>6.917343669354814E-2</v>
      </c>
      <c r="AQ95" s="386">
        <f t="shared" ref="AQ95:AQ96" si="150">(AN95-AK95)/AK95</f>
        <v>8.8952514618764994E-2</v>
      </c>
    </row>
    <row r="96" spans="1:43" ht="19.5" customHeight="1" thickBot="1">
      <c r="A96" s="8" t="s">
        <v>17</v>
      </c>
      <c r="B96" s="19">
        <f t="shared" ref="B96:G96" si="151">B97-SUM(B69:B95)</f>
        <v>3311.3500000000131</v>
      </c>
      <c r="C96" s="371">
        <f t="shared" si="151"/>
        <v>14458.429999999993</v>
      </c>
      <c r="D96" s="376">
        <f t="shared" si="151"/>
        <v>17769.780000000086</v>
      </c>
      <c r="E96" s="21">
        <f t="shared" si="151"/>
        <v>2746.6300000000192</v>
      </c>
      <c r="F96" s="119">
        <f t="shared" si="151"/>
        <v>10828.940000000061</v>
      </c>
      <c r="G96" s="375">
        <f t="shared" si="151"/>
        <v>13575.570000000007</v>
      </c>
      <c r="H96" s="345">
        <f t="shared" si="64"/>
        <v>9.1237798819737786E-2</v>
      </c>
      <c r="I96" s="323">
        <f t="shared" si="65"/>
        <v>3.6303151475805484E-2</v>
      </c>
      <c r="J96" s="399">
        <f t="shared" si="66"/>
        <v>4.0891157528634148E-2</v>
      </c>
      <c r="K96" s="323">
        <f t="shared" si="67"/>
        <v>8.3381678149509725E-2</v>
      </c>
      <c r="L96" s="323">
        <f t="shared" si="68"/>
        <v>2.7622378541019819E-2</v>
      </c>
      <c r="M96" s="399">
        <f t="shared" si="69"/>
        <v>3.1944360648760266E-2</v>
      </c>
      <c r="N96" s="394">
        <f t="shared" si="130"/>
        <v>-0.17054071602216367</v>
      </c>
      <c r="O96" s="395">
        <f t="shared" si="131"/>
        <v>-0.25102933029381019</v>
      </c>
      <c r="P96" s="386">
        <f t="shared" si="132"/>
        <v>-0.2360304967197151</v>
      </c>
      <c r="R96" s="19">
        <f t="shared" ref="R96:W96" si="152">R97-SUM(R69:R95)</f>
        <v>503.75300000000152</v>
      </c>
      <c r="S96" s="119">
        <f t="shared" si="152"/>
        <v>2834.2340000000258</v>
      </c>
      <c r="T96" s="375">
        <f t="shared" si="152"/>
        <v>3337.9870000000083</v>
      </c>
      <c r="U96" s="119">
        <f t="shared" si="152"/>
        <v>512.97700000000077</v>
      </c>
      <c r="V96" s="123">
        <f t="shared" si="152"/>
        <v>2456.9369999999763</v>
      </c>
      <c r="W96" s="376">
        <f t="shared" si="152"/>
        <v>2969.9140000000116</v>
      </c>
      <c r="X96" s="345">
        <f t="shared" si="71"/>
        <v>8.6480355471199949E-2</v>
      </c>
      <c r="Y96" s="323">
        <f t="shared" si="72"/>
        <v>5.7313127614392723E-2</v>
      </c>
      <c r="Z96" s="399">
        <f t="shared" si="73"/>
        <v>6.0386763712566079E-2</v>
      </c>
      <c r="AA96" s="323">
        <f t="shared" si="74"/>
        <v>9.0781126093913075E-2</v>
      </c>
      <c r="AB96" s="323">
        <f t="shared" si="75"/>
        <v>5.1493823401668956E-2</v>
      </c>
      <c r="AC96" s="399">
        <f t="shared" si="76"/>
        <v>5.565395117579236E-2</v>
      </c>
      <c r="AE96" s="396">
        <f t="shared" si="77"/>
        <v>1.8310560929660415E-2</v>
      </c>
      <c r="AF96" s="397">
        <f t="shared" si="77"/>
        <v>-0.13312133013718916</v>
      </c>
      <c r="AG96" s="388">
        <f t="shared" si="77"/>
        <v>-0.11026795490815146</v>
      </c>
      <c r="AI96" s="27">
        <f t="shared" ref="AI96" si="153">(R96/B96)*10</f>
        <v>1.5212919202138087</v>
      </c>
      <c r="AJ96" s="28">
        <f t="shared" ref="AJ96" si="154">(S96/C96)*10</f>
        <v>1.9602640120677193</v>
      </c>
      <c r="AK96" s="402">
        <f t="shared" ref="AK96" si="155">(T96/D96)*10</f>
        <v>1.8784627609345712</v>
      </c>
      <c r="AL96" s="28">
        <f t="shared" ref="AL96" si="156">(U96/E96)*10</f>
        <v>1.8676596410874313</v>
      </c>
      <c r="AM96" s="28">
        <f t="shared" ref="AM96" si="157">(V96/F96)*10</f>
        <v>2.2688619569412727</v>
      </c>
      <c r="AN96" s="402">
        <f t="shared" ref="AN96" si="158">(W96/G96)*10</f>
        <v>2.1876900933073236</v>
      </c>
      <c r="AO96" s="384">
        <f t="shared" si="148"/>
        <v>0.22767998453902438</v>
      </c>
      <c r="AP96" s="385">
        <f t="shared" si="149"/>
        <v>0.15742672567254812</v>
      </c>
      <c r="AQ96" s="386">
        <f t="shared" si="150"/>
        <v>0.16461722787568375</v>
      </c>
    </row>
    <row r="97" spans="1:43" ht="25.5" customHeight="1" thickBot="1">
      <c r="A97" s="12" t="s">
        <v>18</v>
      </c>
      <c r="B97" s="17">
        <v>36293.620000000017</v>
      </c>
      <c r="C97" s="372">
        <v>398269.28000000014</v>
      </c>
      <c r="D97" s="18">
        <v>434562.89999999997</v>
      </c>
      <c r="E97" s="17">
        <v>32940.450000000019</v>
      </c>
      <c r="F97" s="373">
        <v>392035.02999999997</v>
      </c>
      <c r="G97" s="378">
        <v>424975.48000000004</v>
      </c>
      <c r="H97" s="334">
        <f t="shared" ref="H97:M97" si="159">SUM(H69:H96)</f>
        <v>1</v>
      </c>
      <c r="I97" s="338">
        <f t="shared" si="159"/>
        <v>0.99999999999999978</v>
      </c>
      <c r="J97" s="335">
        <f t="shared" si="159"/>
        <v>1.0000000000000002</v>
      </c>
      <c r="K97" s="338">
        <f t="shared" si="159"/>
        <v>1.0000000000000002</v>
      </c>
      <c r="L97" s="338">
        <f t="shared" si="159"/>
        <v>1.0000000000000004</v>
      </c>
      <c r="M97" s="335">
        <f t="shared" si="159"/>
        <v>0.99999999999999956</v>
      </c>
      <c r="N97" s="389">
        <f t="shared" si="70"/>
        <v>-9.2390067455381877E-2</v>
      </c>
      <c r="O97" s="390">
        <f t="shared" si="70"/>
        <v>-1.565335393179251E-2</v>
      </c>
      <c r="P97" s="391">
        <f t="shared" si="70"/>
        <v>-2.2062214698953652E-2</v>
      </c>
      <c r="R97" s="17">
        <v>5825.0569999999998</v>
      </c>
      <c r="S97" s="372">
        <v>49451.742000000027</v>
      </c>
      <c r="T97" s="18">
        <v>55276.798999999992</v>
      </c>
      <c r="U97" s="17">
        <v>5650.7010000000009</v>
      </c>
      <c r="V97" s="373">
        <v>47713.236999999986</v>
      </c>
      <c r="W97" s="378">
        <v>53363.938000000016</v>
      </c>
      <c r="X97" s="334">
        <f t="shared" ref="X97:AC97" si="160">SUM(X69:X96)</f>
        <v>1.0000000000000004</v>
      </c>
      <c r="Y97" s="338">
        <f t="shared" si="160"/>
        <v>0.99999999999999978</v>
      </c>
      <c r="Z97" s="335">
        <f t="shared" si="160"/>
        <v>1.0000000000000004</v>
      </c>
      <c r="AA97" s="338">
        <f t="shared" si="160"/>
        <v>1</v>
      </c>
      <c r="AB97" s="338">
        <f t="shared" si="160"/>
        <v>1</v>
      </c>
      <c r="AC97" s="335">
        <f t="shared" si="160"/>
        <v>1</v>
      </c>
      <c r="AE97" s="389">
        <f t="shared" si="77"/>
        <v>-2.9932067617535564E-2</v>
      </c>
      <c r="AF97" s="390">
        <f t="shared" si="77"/>
        <v>-3.5155586632318027E-2</v>
      </c>
      <c r="AG97" s="391">
        <f t="shared" si="77"/>
        <v>-3.4605133339938435E-2</v>
      </c>
      <c r="AI97" s="403">
        <f t="shared" si="78"/>
        <v>1.6049809856387975</v>
      </c>
      <c r="AJ97" s="404">
        <f t="shared" si="78"/>
        <v>1.2416659904072944</v>
      </c>
      <c r="AK97" s="405">
        <f t="shared" si="78"/>
        <v>1.2720091613895248</v>
      </c>
      <c r="AL97" s="404">
        <f t="shared" si="78"/>
        <v>1.7154292063405319</v>
      </c>
      <c r="AM97" s="404">
        <f t="shared" si="78"/>
        <v>1.2170656535463167</v>
      </c>
      <c r="AN97" s="405">
        <f t="shared" si="78"/>
        <v>1.2556945167754152</v>
      </c>
      <c r="AO97" s="389">
        <f t="shared" ref="AO97:AQ97" si="161">(AL97-AI97)/AI97</f>
        <v>6.8815906038771482E-2</v>
      </c>
      <c r="AP97" s="390">
        <f t="shared" si="161"/>
        <v>-1.9812362624918371E-2</v>
      </c>
      <c r="AQ97" s="391">
        <f t="shared" si="161"/>
        <v>-1.2825886093687957E-2</v>
      </c>
    </row>
  </sheetData>
  <mergeCells count="66">
    <mergeCell ref="AE67:AG67"/>
    <mergeCell ref="AI67:AK67"/>
    <mergeCell ref="AL67:AN67"/>
    <mergeCell ref="AO67:AQ67"/>
    <mergeCell ref="AE66:AG66"/>
    <mergeCell ref="AI66:AN66"/>
    <mergeCell ref="AO66:AQ66"/>
    <mergeCell ref="R67:T67"/>
    <mergeCell ref="U67:W67"/>
    <mergeCell ref="A66:A68"/>
    <mergeCell ref="B66:G66"/>
    <mergeCell ref="H66:M66"/>
    <mergeCell ref="N66:P66"/>
    <mergeCell ref="R66:W66"/>
    <mergeCell ref="B67:D67"/>
    <mergeCell ref="E67:G67"/>
    <mergeCell ref="H67:J67"/>
    <mergeCell ref="K67:M67"/>
    <mergeCell ref="N67:P67"/>
    <mergeCell ref="X66:AC66"/>
    <mergeCell ref="X67:Z67"/>
    <mergeCell ref="AA67:AC67"/>
    <mergeCell ref="X38:Z38"/>
    <mergeCell ref="AA38:AC38"/>
    <mergeCell ref="AL38:AN38"/>
    <mergeCell ref="AO38:AQ38"/>
    <mergeCell ref="AE37:AG37"/>
    <mergeCell ref="AI37:AN37"/>
    <mergeCell ref="AO37:AQ37"/>
    <mergeCell ref="H38:J38"/>
    <mergeCell ref="K38:M38"/>
    <mergeCell ref="N38:P38"/>
    <mergeCell ref="AE38:AG38"/>
    <mergeCell ref="AI38:AK38"/>
    <mergeCell ref="AO5:AQ5"/>
    <mergeCell ref="A37:A39"/>
    <mergeCell ref="B37:G37"/>
    <mergeCell ref="H37:M37"/>
    <mergeCell ref="N37:P37"/>
    <mergeCell ref="R37:W37"/>
    <mergeCell ref="X37:AC37"/>
    <mergeCell ref="A4:A6"/>
    <mergeCell ref="AA5:AC5"/>
    <mergeCell ref="R38:T38"/>
    <mergeCell ref="U38:W38"/>
    <mergeCell ref="AE5:AG5"/>
    <mergeCell ref="AI5:AK5"/>
    <mergeCell ref="AL5:AN5"/>
    <mergeCell ref="B38:D38"/>
    <mergeCell ref="E38:G38"/>
    <mergeCell ref="AE4:AG4"/>
    <mergeCell ref="AI4:AN4"/>
    <mergeCell ref="AO4:AQ4"/>
    <mergeCell ref="B5:D5"/>
    <mergeCell ref="E5:G5"/>
    <mergeCell ref="H5:J5"/>
    <mergeCell ref="K5:M5"/>
    <mergeCell ref="N5:P5"/>
    <mergeCell ref="R5:T5"/>
    <mergeCell ref="U5:W5"/>
    <mergeCell ref="B4:G4"/>
    <mergeCell ref="H4:M4"/>
    <mergeCell ref="N4:P4"/>
    <mergeCell ref="R4:W4"/>
    <mergeCell ref="X4:AC4"/>
    <mergeCell ref="X5:Z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" id="{949DBE0A-17A4-4320-9018-BB15F854795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N7:P33</xm:sqref>
        </x14:conditionalFormatting>
        <x14:conditionalFormatting xmlns:xm="http://schemas.microsoft.com/office/excel/2006/main">
          <x14:cfRule type="iconSet" priority="9" id="{D5D7ED8E-E35F-43AD-8C91-E61488B89BC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N40:P63</xm:sqref>
        </x14:conditionalFormatting>
        <x14:conditionalFormatting xmlns:xm="http://schemas.microsoft.com/office/excel/2006/main">
          <x14:cfRule type="iconSet" priority="386" id="{ABADFFAA-6EC4-44FC-B9DD-EDF60184762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N69:P97</xm:sqref>
        </x14:conditionalFormatting>
        <x14:conditionalFormatting xmlns:xm="http://schemas.microsoft.com/office/excel/2006/main">
          <x14:cfRule type="iconSet" priority="6" id="{E13D9769-D965-4BFC-A396-FD1B253E3AE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AE7:AF33</xm:sqref>
        </x14:conditionalFormatting>
        <x14:conditionalFormatting xmlns:xm="http://schemas.microsoft.com/office/excel/2006/main">
          <x14:cfRule type="iconSet" priority="10" id="{2F8B4A8E-10F9-4518-99A4-97BFE5F459C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AE40:AF63</xm:sqref>
        </x14:conditionalFormatting>
        <x14:conditionalFormatting xmlns:xm="http://schemas.microsoft.com/office/excel/2006/main">
          <x14:cfRule type="iconSet" priority="388" id="{0AED9A8E-D83A-4F45-9ADE-69939E8B730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AE69:AF97</xm:sqref>
        </x14:conditionalFormatting>
        <x14:conditionalFormatting xmlns:xm="http://schemas.microsoft.com/office/excel/2006/main">
          <x14:cfRule type="iconSet" priority="8" id="{9354B89D-701A-4B1D-82D6-8DF2CF4679C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AG7:AG33</xm:sqref>
        </x14:conditionalFormatting>
        <x14:conditionalFormatting xmlns:xm="http://schemas.microsoft.com/office/excel/2006/main">
          <x14:cfRule type="iconSet" priority="11" id="{C071F501-3168-49C2-AF4D-EE98876D9E3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AG40:AG63</xm:sqref>
        </x14:conditionalFormatting>
        <x14:conditionalFormatting xmlns:xm="http://schemas.microsoft.com/office/excel/2006/main">
          <x14:cfRule type="iconSet" priority="390" id="{46EF53EF-C481-4D72-9A67-5FF62DC9B42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AG69:AG97</xm:sqref>
        </x14:conditionalFormatting>
        <x14:conditionalFormatting xmlns:xm="http://schemas.microsoft.com/office/excel/2006/main">
          <x14:cfRule type="iconSet" priority="5" id="{C163B99F-B978-412C-B002-98BEAE48A6A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AO7:AQ33</xm:sqref>
        </x14:conditionalFormatting>
        <x14:conditionalFormatting xmlns:xm="http://schemas.microsoft.com/office/excel/2006/main">
          <x14:cfRule type="iconSet" priority="12" id="{858E5023-B662-44A9-981A-5D014E3ED15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AO40:AQ63</xm:sqref>
        </x14:conditionalFormatting>
        <x14:conditionalFormatting xmlns:xm="http://schemas.microsoft.com/office/excel/2006/main">
          <x14:cfRule type="iconSet" priority="392" id="{5DA09B15-D264-4DBE-805C-99B5376937E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AO69:AQ97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>
    <pageSetUpPr fitToPage="1"/>
  </sheetPr>
  <dimension ref="A1:R8"/>
  <sheetViews>
    <sheetView showGridLines="0" workbookViewId="0"/>
  </sheetViews>
  <sheetFormatPr defaultRowHeight="15"/>
  <cols>
    <col min="1" max="1" width="2.85546875" customWidth="1"/>
    <col min="2" max="2" width="2.28515625" customWidth="1"/>
    <col min="3" max="3" width="22" customWidth="1"/>
    <col min="8" max="8" width="10.85546875" customWidth="1"/>
    <col min="9" max="9" width="2.140625" customWidth="1"/>
    <col min="14" max="14" width="10.85546875" customWidth="1"/>
    <col min="15" max="15" width="2.140625" customWidth="1"/>
    <col min="18" max="18" width="10.85546875" customWidth="1"/>
  </cols>
  <sheetData>
    <row r="1" spans="1:18" ht="15.75">
      <c r="A1" s="4" t="s">
        <v>256</v>
      </c>
    </row>
    <row r="2" spans="1:18" ht="15.75" thickBot="1"/>
    <row r="3" spans="1:18">
      <c r="A3" s="466" t="s">
        <v>16</v>
      </c>
      <c r="B3" s="449"/>
      <c r="C3" s="449"/>
      <c r="D3" s="485" t="s">
        <v>1</v>
      </c>
      <c r="E3" s="478"/>
      <c r="F3" s="485" t="s">
        <v>100</v>
      </c>
      <c r="G3" s="478"/>
      <c r="H3" s="130" t="s">
        <v>0</v>
      </c>
      <c r="J3" s="479" t="s">
        <v>19</v>
      </c>
      <c r="K3" s="478"/>
      <c r="L3" s="489" t="s">
        <v>100</v>
      </c>
      <c r="M3" s="490"/>
      <c r="N3" s="130" t="s">
        <v>0</v>
      </c>
      <c r="P3" s="477" t="s">
        <v>22</v>
      </c>
      <c r="Q3" s="478"/>
      <c r="R3" s="130" t="s">
        <v>0</v>
      </c>
    </row>
    <row r="4" spans="1:18">
      <c r="A4" s="484"/>
      <c r="B4" s="450"/>
      <c r="C4" s="450"/>
      <c r="D4" s="486" t="s">
        <v>195</v>
      </c>
      <c r="E4" s="480"/>
      <c r="F4" s="486" t="str">
        <f>D4</f>
        <v>jan-jul</v>
      </c>
      <c r="G4" s="480"/>
      <c r="H4" s="131" t="s">
        <v>154</v>
      </c>
      <c r="J4" s="475" t="str">
        <f>D4</f>
        <v>jan-jul</v>
      </c>
      <c r="K4" s="480"/>
      <c r="L4" s="481" t="str">
        <f>D4</f>
        <v>jan-jul</v>
      </c>
      <c r="M4" s="482"/>
      <c r="N4" s="131" t="str">
        <f>H4</f>
        <v>2026/2025</v>
      </c>
      <c r="P4" s="475" t="str">
        <f>D4</f>
        <v>jan-jul</v>
      </c>
      <c r="Q4" s="476"/>
      <c r="R4" s="131" t="str">
        <f>N4</f>
        <v>2026/2025</v>
      </c>
    </row>
    <row r="5" spans="1:18" ht="19.5" customHeight="1" thickBot="1">
      <c r="A5" s="467"/>
      <c r="B5" s="491"/>
      <c r="C5" s="491"/>
      <c r="D5" s="99">
        <v>2025</v>
      </c>
      <c r="E5" s="160">
        <v>2026</v>
      </c>
      <c r="F5" s="99">
        <f>D5</f>
        <v>2025</v>
      </c>
      <c r="G5" s="134">
        <f>E5</f>
        <v>2026</v>
      </c>
      <c r="H5" s="166" t="s">
        <v>1</v>
      </c>
      <c r="J5" s="25">
        <f>D5</f>
        <v>2025</v>
      </c>
      <c r="K5" s="134">
        <f>E5</f>
        <v>2026</v>
      </c>
      <c r="L5" s="159">
        <f>F5</f>
        <v>2025</v>
      </c>
      <c r="M5" s="144">
        <f>G5</f>
        <v>2026</v>
      </c>
      <c r="N5" s="259">
        <v>1000</v>
      </c>
      <c r="P5" s="25">
        <f>D5</f>
        <v>2025</v>
      </c>
      <c r="Q5" s="134">
        <f>E5</f>
        <v>2026</v>
      </c>
      <c r="R5" s="166"/>
    </row>
    <row r="6" spans="1:18" ht="24" customHeight="1">
      <c r="A6" s="161" t="s">
        <v>20</v>
      </c>
      <c r="B6" s="1"/>
      <c r="C6" s="1"/>
      <c r="D6" s="115">
        <v>1617.8999999999971</v>
      </c>
      <c r="E6" s="147">
        <v>1517.77</v>
      </c>
      <c r="F6" s="248">
        <f>D6/D8</f>
        <v>0.17151634912625097</v>
      </c>
      <c r="G6" s="256">
        <f>E6/E8</f>
        <v>0.16443896472260533</v>
      </c>
      <c r="H6" s="165">
        <f>(E6-D6)/D6</f>
        <v>-6.1888868286048171E-2</v>
      </c>
      <c r="I6" s="1"/>
      <c r="J6" s="19">
        <v>591.00799999999992</v>
      </c>
      <c r="K6" s="147">
        <v>502.52099999999984</v>
      </c>
      <c r="L6" s="247">
        <f>J6/J8</f>
        <v>0.103051395970065</v>
      </c>
      <c r="M6" s="246">
        <f>K6/K8</f>
        <v>8.7935769148591567E-2</v>
      </c>
      <c r="N6" s="165">
        <f>(K6-J6)/J6</f>
        <v>-0.14972216958146098</v>
      </c>
      <c r="P6" s="27">
        <f t="shared" ref="P6:Q8" si="0">(J6/D6)*10</f>
        <v>3.6529328141417947</v>
      </c>
      <c r="Q6" s="152">
        <f t="shared" si="0"/>
        <v>3.3109166738043303</v>
      </c>
      <c r="R6" s="165">
        <f>(Q6-P6)/P6</f>
        <v>-9.3627821188881161E-2</v>
      </c>
    </row>
    <row r="7" spans="1:18" ht="24" customHeight="1" thickBot="1">
      <c r="A7" s="161" t="s">
        <v>21</v>
      </c>
      <c r="B7" s="1"/>
      <c r="C7" s="1"/>
      <c r="D7" s="117">
        <v>7815.0200000000141</v>
      </c>
      <c r="E7" s="140">
        <v>7712.22</v>
      </c>
      <c r="F7" s="248">
        <f>D7/D8</f>
        <v>0.82848365087374909</v>
      </c>
      <c r="G7" s="228">
        <f>E7/E8</f>
        <v>0.83556103527739467</v>
      </c>
      <c r="H7" s="55">
        <f t="shared" ref="H7:H8" si="1">(E7-D7)/D7</f>
        <v>-1.3154156995121399E-2</v>
      </c>
      <c r="J7" s="19">
        <v>5144.0719999999956</v>
      </c>
      <c r="K7" s="140">
        <v>5212.116</v>
      </c>
      <c r="L7" s="247">
        <f>J7/J8</f>
        <v>0.89694860402993504</v>
      </c>
      <c r="M7" s="215">
        <f>K7/K8</f>
        <v>0.91206423085140842</v>
      </c>
      <c r="N7" s="102">
        <f t="shared" ref="N7:N8" si="2">(K7-J7)/J7</f>
        <v>1.3227653112165708E-2</v>
      </c>
      <c r="P7" s="27">
        <f t="shared" si="0"/>
        <v>6.5822889768676038</v>
      </c>
      <c r="Q7" s="152">
        <f t="shared" si="0"/>
        <v>6.7582563775410964</v>
      </c>
      <c r="R7" s="102">
        <f t="shared" ref="R7:R8" si="3">(Q7-P7)/P7</f>
        <v>2.6733466320287932E-2</v>
      </c>
    </row>
    <row r="8" spans="1:18" ht="26.25" customHeight="1" thickBot="1">
      <c r="A8" s="12" t="s">
        <v>12</v>
      </c>
      <c r="B8" s="162"/>
      <c r="C8" s="162"/>
      <c r="D8" s="163">
        <v>9432.920000000011</v>
      </c>
      <c r="E8" s="145">
        <v>9229.99</v>
      </c>
      <c r="F8" s="257">
        <f>SUM(F6:F7)</f>
        <v>1</v>
      </c>
      <c r="G8" s="258">
        <f>SUM(G6:G7)</f>
        <v>1</v>
      </c>
      <c r="H8" s="164">
        <f t="shared" si="1"/>
        <v>-2.1512956751463065E-2</v>
      </c>
      <c r="I8" s="1"/>
      <c r="J8" s="17">
        <v>5735.0799999999954</v>
      </c>
      <c r="K8" s="145">
        <v>5714.6369999999997</v>
      </c>
      <c r="L8" s="243">
        <f>SUM(L6:L7)</f>
        <v>1</v>
      </c>
      <c r="M8" s="244">
        <f>SUM(M6:M7)</f>
        <v>1</v>
      </c>
      <c r="N8" s="164">
        <f t="shared" si="2"/>
        <v>-3.5645535894871004E-3</v>
      </c>
      <c r="O8" s="1"/>
      <c r="P8" s="29">
        <f t="shared" si="0"/>
        <v>6.0798565025463889</v>
      </c>
      <c r="Q8" s="146">
        <f t="shared" si="0"/>
        <v>6.1913794056114906</v>
      </c>
      <c r="R8" s="164">
        <f t="shared" si="3"/>
        <v>1.8343015664661372E-2</v>
      </c>
    </row>
  </sheetData>
  <mergeCells count="11">
    <mergeCell ref="P3:Q3"/>
    <mergeCell ref="D4:E4"/>
    <mergeCell ref="F4:G4"/>
    <mergeCell ref="J4:K4"/>
    <mergeCell ref="L4:M4"/>
    <mergeCell ref="P4:Q4"/>
    <mergeCell ref="A3:C5"/>
    <mergeCell ref="D3:E3"/>
    <mergeCell ref="F3:G3"/>
    <mergeCell ref="J3:K3"/>
    <mergeCell ref="L3:M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4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61" id="{466DFE9A-1A2D-4465-8972-18919F96BB7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H6:H8</xm:sqref>
        </x14:conditionalFormatting>
        <x14:conditionalFormatting xmlns:xm="http://schemas.microsoft.com/office/excel/2006/main">
          <x14:cfRule type="iconSet" priority="262" id="{420028D9-0601-4A8E-90A6-DC61EC58398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N6:N8</xm:sqref>
        </x14:conditionalFormatting>
        <x14:conditionalFormatting xmlns:xm="http://schemas.microsoft.com/office/excel/2006/main">
          <x14:cfRule type="iconSet" priority="1" id="{28EB7B98-9969-4BA3-972B-D7E4640ED6F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R6:R8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>
    <pageSetUpPr fitToPage="1"/>
  </sheetPr>
  <dimension ref="A1:P85"/>
  <sheetViews>
    <sheetView showGridLines="0" zoomScaleNormal="100" workbookViewId="0"/>
  </sheetViews>
  <sheetFormatPr defaultRowHeight="15"/>
  <cols>
    <col min="1" max="1" width="33.42578125" customWidth="1"/>
    <col min="6" max="6" width="10.85546875" customWidth="1"/>
    <col min="7" max="7" width="2" customWidth="1"/>
    <col min="12" max="12" width="10.85546875" customWidth="1"/>
    <col min="13" max="13" width="2" customWidth="1"/>
    <col min="16" max="16" width="10.85546875" customWidth="1"/>
  </cols>
  <sheetData>
    <row r="1" spans="1:16" ht="15.75">
      <c r="A1" s="4" t="s">
        <v>257</v>
      </c>
    </row>
    <row r="3" spans="1:16" ht="8.25" customHeight="1" thickBot="1"/>
    <row r="4" spans="1:16">
      <c r="A4" s="492" t="s">
        <v>3</v>
      </c>
      <c r="B4" s="485" t="s">
        <v>1</v>
      </c>
      <c r="C4" s="478"/>
      <c r="D4" s="485" t="s">
        <v>100</v>
      </c>
      <c r="E4" s="478"/>
      <c r="F4" s="130" t="s">
        <v>0</v>
      </c>
      <c r="H4" s="495" t="s">
        <v>19</v>
      </c>
      <c r="I4" s="496"/>
      <c r="J4" s="485" t="s">
        <v>13</v>
      </c>
      <c r="K4" s="483"/>
      <c r="L4" s="130" t="s">
        <v>0</v>
      </c>
      <c r="N4" s="477" t="s">
        <v>22</v>
      </c>
      <c r="O4" s="478"/>
      <c r="P4" s="130" t="s">
        <v>0</v>
      </c>
    </row>
    <row r="5" spans="1:16">
      <c r="A5" s="493"/>
      <c r="B5" s="486" t="s">
        <v>195</v>
      </c>
      <c r="C5" s="480"/>
      <c r="D5" s="486" t="str">
        <f>B5</f>
        <v>jan-jul</v>
      </c>
      <c r="E5" s="480"/>
      <c r="F5" s="131" t="s">
        <v>154</v>
      </c>
      <c r="H5" s="475" t="str">
        <f>B5</f>
        <v>jan-jul</v>
      </c>
      <c r="I5" s="480"/>
      <c r="J5" s="486" t="str">
        <f>B5</f>
        <v>jan-jul</v>
      </c>
      <c r="K5" s="476"/>
      <c r="L5" s="131" t="str">
        <f>F5</f>
        <v>2026/2025</v>
      </c>
      <c r="N5" s="475" t="str">
        <f>B5</f>
        <v>jan-jul</v>
      </c>
      <c r="O5" s="476"/>
      <c r="P5" s="131" t="str">
        <f>L5</f>
        <v>2026/2025</v>
      </c>
    </row>
    <row r="6" spans="1:16" ht="19.5" customHeight="1" thickBot="1">
      <c r="A6" s="494"/>
      <c r="B6" s="99">
        <f>'6'!E6</f>
        <v>2025</v>
      </c>
      <c r="C6" s="134">
        <f>'6'!F6</f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E6</f>
        <v>2026</v>
      </c>
      <c r="J6" s="99">
        <f>B6</f>
        <v>2025</v>
      </c>
      <c r="K6" s="134">
        <f>C6</f>
        <v>2026</v>
      </c>
      <c r="L6" s="259">
        <v>1000</v>
      </c>
      <c r="N6" s="25">
        <f>B6</f>
        <v>2025</v>
      </c>
      <c r="O6" s="134">
        <f>C6</f>
        <v>2026</v>
      </c>
      <c r="P6" s="132"/>
    </row>
    <row r="7" spans="1:16" ht="20.100000000000001" customHeight="1">
      <c r="A7" s="8" t="s">
        <v>169</v>
      </c>
      <c r="B7" s="39">
        <v>1112.97</v>
      </c>
      <c r="C7" s="147">
        <v>1186.1000000000004</v>
      </c>
      <c r="D7" s="247">
        <f>B7/$B$33</f>
        <v>0.11798785529825333</v>
      </c>
      <c r="E7" s="246">
        <f>C7/$C$33</f>
        <v>0.12850501463165187</v>
      </c>
      <c r="F7" s="52">
        <f>(C7-B7)/B7</f>
        <v>6.5707072068429823E-2</v>
      </c>
      <c r="H7" s="39">
        <v>1084.4309999999998</v>
      </c>
      <c r="I7" s="147">
        <v>1409.1280000000002</v>
      </c>
      <c r="J7" s="247">
        <f>H7/$H$33</f>
        <v>0.11496238704452064</v>
      </c>
      <c r="K7" s="246">
        <f>I7/$I$33</f>
        <v>0.15266842109254725</v>
      </c>
      <c r="L7" s="52">
        <f>(I7-H7)/H7</f>
        <v>0.29941692924676666</v>
      </c>
      <c r="N7" s="27">
        <f t="shared" ref="N7:N33" si="0">(H7/B7)*10</f>
        <v>9.7435779940160092</v>
      </c>
      <c r="O7" s="151">
        <f t="shared" ref="O7:O33" si="1">(I7/C7)*10</f>
        <v>11.880347356883902</v>
      </c>
      <c r="P7" s="61">
        <f>(O7-N7)/N7</f>
        <v>0.21930027800672239</v>
      </c>
    </row>
    <row r="8" spans="1:16" ht="20.100000000000001" customHeight="1">
      <c r="A8" s="8" t="s">
        <v>176</v>
      </c>
      <c r="B8" s="19">
        <v>2111.8799999999997</v>
      </c>
      <c r="C8" s="140">
        <v>1692.32</v>
      </c>
      <c r="D8" s="247">
        <f t="shared" ref="D8:D32" si="2">B8/$B$33</f>
        <v>0.22388401470594463</v>
      </c>
      <c r="E8" s="215">
        <f t="shared" ref="E8:E32" si="3">C8/$C$33</f>
        <v>0.18335014447469608</v>
      </c>
      <c r="F8" s="52">
        <f t="shared" ref="F8:F33" si="4">(C8-B8)/B8</f>
        <v>-0.19866659090478617</v>
      </c>
      <c r="H8" s="19">
        <v>1117.933</v>
      </c>
      <c r="I8" s="140">
        <v>899.80000000000007</v>
      </c>
      <c r="J8" s="247">
        <f t="shared" ref="J8:J32" si="5">H8/$H$33</f>
        <v>0.11851399142577269</v>
      </c>
      <c r="K8" s="215">
        <f t="shared" ref="K8:K32" si="6">I8/$I$33</f>
        <v>9.7486562824011733E-2</v>
      </c>
      <c r="L8" s="52">
        <f t="shared" ref="L8:L18" si="7">(I8-H8)/H8</f>
        <v>-0.19512171122956379</v>
      </c>
      <c r="N8" s="27">
        <f t="shared" si="0"/>
        <v>5.293544140765575</v>
      </c>
      <c r="O8" s="152">
        <f t="shared" si="1"/>
        <v>5.3169613311903197</v>
      </c>
      <c r="P8" s="52">
        <f t="shared" ref="P8:P64" si="8">(O8-N8)/N8</f>
        <v>4.4237262979274911E-3</v>
      </c>
    </row>
    <row r="9" spans="1:16" ht="20.100000000000001" customHeight="1">
      <c r="A9" s="8" t="s">
        <v>166</v>
      </c>
      <c r="B9" s="19">
        <v>981.66</v>
      </c>
      <c r="C9" s="140">
        <v>794.38</v>
      </c>
      <c r="D9" s="247">
        <f t="shared" si="2"/>
        <v>0.10406745737269051</v>
      </c>
      <c r="E9" s="215">
        <f t="shared" si="3"/>
        <v>8.6065098662078732E-2</v>
      </c>
      <c r="F9" s="52">
        <f t="shared" si="4"/>
        <v>-0.19077888474624613</v>
      </c>
      <c r="H9" s="19">
        <v>598.23599999999988</v>
      </c>
      <c r="I9" s="140">
        <v>476.3719999999999</v>
      </c>
      <c r="J9" s="247">
        <f t="shared" si="5"/>
        <v>6.3420022644101695E-2</v>
      </c>
      <c r="K9" s="215">
        <f t="shared" si="6"/>
        <v>5.161132352256069E-2</v>
      </c>
      <c r="L9" s="52">
        <f t="shared" si="7"/>
        <v>-0.20370556101605386</v>
      </c>
      <c r="N9" s="27">
        <f t="shared" ref="N9:N15" si="9">(H9/B9)*10</f>
        <v>6.0941262759000043</v>
      </c>
      <c r="O9" s="152">
        <f t="shared" ref="O9:O15" si="10">(I9/C9)*10</f>
        <v>5.9967773609607473</v>
      </c>
      <c r="P9" s="52">
        <f t="shared" ref="P9:P15" si="11">(O9-N9)/N9</f>
        <v>-1.5974220180542641E-2</v>
      </c>
    </row>
    <row r="10" spans="1:16" ht="20.100000000000001" customHeight="1">
      <c r="A10" s="8" t="s">
        <v>180</v>
      </c>
      <c r="B10" s="19">
        <v>73.09</v>
      </c>
      <c r="C10" s="140">
        <v>64.739999999999995</v>
      </c>
      <c r="D10" s="247">
        <f t="shared" si="2"/>
        <v>7.748396042794807E-3</v>
      </c>
      <c r="E10" s="215">
        <f t="shared" si="3"/>
        <v>7.0140921062753041E-3</v>
      </c>
      <c r="F10" s="52">
        <f t="shared" si="4"/>
        <v>-0.11424271446162276</v>
      </c>
      <c r="H10" s="19">
        <v>383.928</v>
      </c>
      <c r="I10" s="140">
        <v>358.20500000000004</v>
      </c>
      <c r="J10" s="247">
        <f t="shared" si="5"/>
        <v>4.0700864631524482E-2</v>
      </c>
      <c r="K10" s="215">
        <f t="shared" si="6"/>
        <v>3.880881777770074E-2</v>
      </c>
      <c r="L10" s="52">
        <f t="shared" si="7"/>
        <v>-6.6999541580712932E-2</v>
      </c>
      <c r="N10" s="27">
        <f t="shared" si="9"/>
        <v>52.528116021343543</v>
      </c>
      <c r="O10" s="152">
        <f t="shared" si="10"/>
        <v>55.329780661105971</v>
      </c>
      <c r="P10" s="52">
        <f t="shared" si="11"/>
        <v>5.33364767665385E-2</v>
      </c>
    </row>
    <row r="11" spans="1:16" ht="20.100000000000001" customHeight="1">
      <c r="A11" s="8" t="s">
        <v>167</v>
      </c>
      <c r="B11" s="19">
        <v>417.34999999999991</v>
      </c>
      <c r="C11" s="140">
        <v>255.37999999999997</v>
      </c>
      <c r="D11" s="247">
        <f t="shared" si="2"/>
        <v>4.4243988075802598E-2</v>
      </c>
      <c r="E11" s="215">
        <f t="shared" si="3"/>
        <v>2.7668502349406661E-2</v>
      </c>
      <c r="F11" s="52">
        <f t="shared" si="4"/>
        <v>-0.38809152989097873</v>
      </c>
      <c r="H11" s="19">
        <v>531.43599999999992</v>
      </c>
      <c r="I11" s="140">
        <v>340.63900000000001</v>
      </c>
      <c r="J11" s="247">
        <f t="shared" si="5"/>
        <v>5.6338440270881106E-2</v>
      </c>
      <c r="K11" s="215">
        <f t="shared" si="6"/>
        <v>3.6905673787295548E-2</v>
      </c>
      <c r="L11" s="52">
        <f t="shared" si="7"/>
        <v>-0.3590215943217997</v>
      </c>
      <c r="N11" s="27">
        <f t="shared" si="9"/>
        <v>12.733580927279263</v>
      </c>
      <c r="O11" s="152">
        <f t="shared" si="10"/>
        <v>13.338515153888327</v>
      </c>
      <c r="P11" s="52">
        <f t="shared" si="11"/>
        <v>4.7506999803418069E-2</v>
      </c>
    </row>
    <row r="12" spans="1:16" ht="20.100000000000001" customHeight="1">
      <c r="A12" s="8" t="s">
        <v>168</v>
      </c>
      <c r="B12" s="19">
        <v>270.48999999999995</v>
      </c>
      <c r="C12" s="140">
        <v>658.32999999999993</v>
      </c>
      <c r="D12" s="247">
        <f t="shared" si="2"/>
        <v>2.8675108025934693E-2</v>
      </c>
      <c r="E12" s="215">
        <f t="shared" si="3"/>
        <v>7.1325104360893121E-2</v>
      </c>
      <c r="F12" s="52">
        <f t="shared" si="4"/>
        <v>1.4338422862213023</v>
      </c>
      <c r="H12" s="19">
        <v>162.47500000000002</v>
      </c>
      <c r="I12" s="140">
        <v>268.41899999999993</v>
      </c>
      <c r="J12" s="247">
        <f t="shared" si="5"/>
        <v>1.7224252935464309E-2</v>
      </c>
      <c r="K12" s="215">
        <f t="shared" si="6"/>
        <v>2.9081179936272947E-2</v>
      </c>
      <c r="L12" s="52">
        <f t="shared" si="7"/>
        <v>0.65206339436836369</v>
      </c>
      <c r="N12" s="27">
        <f t="shared" si="9"/>
        <v>6.006691559761915</v>
      </c>
      <c r="O12" s="152">
        <f t="shared" si="10"/>
        <v>4.0772712773229225</v>
      </c>
      <c r="P12" s="52">
        <f t="shared" si="11"/>
        <v>-0.32121181240001412</v>
      </c>
    </row>
    <row r="13" spans="1:16" ht="20.100000000000001" customHeight="1">
      <c r="A13" s="8" t="s">
        <v>171</v>
      </c>
      <c r="B13" s="19">
        <v>614.42000000000007</v>
      </c>
      <c r="C13" s="140">
        <v>587.05000000000007</v>
      </c>
      <c r="D13" s="247">
        <f t="shared" si="2"/>
        <v>6.5135716193925094E-2</v>
      </c>
      <c r="E13" s="215">
        <f t="shared" si="3"/>
        <v>6.3602452440360183E-2</v>
      </c>
      <c r="F13" s="52">
        <f t="shared" si="4"/>
        <v>-4.454607597408939E-2</v>
      </c>
      <c r="H13" s="19">
        <v>262.07300000000004</v>
      </c>
      <c r="I13" s="140">
        <v>250.49799999999993</v>
      </c>
      <c r="J13" s="247">
        <f t="shared" si="5"/>
        <v>2.7782807444566474E-2</v>
      </c>
      <c r="K13" s="215">
        <f t="shared" si="6"/>
        <v>2.7139574365736035E-2</v>
      </c>
      <c r="L13" s="52">
        <f t="shared" si="7"/>
        <v>-4.4167083217271905E-2</v>
      </c>
      <c r="N13" s="27">
        <f t="shared" si="9"/>
        <v>4.2653722209563494</v>
      </c>
      <c r="O13" s="152">
        <f t="shared" si="10"/>
        <v>4.2670641342304725</v>
      </c>
      <c r="P13" s="52">
        <f t="shared" si="11"/>
        <v>3.9666251536278689E-4</v>
      </c>
    </row>
    <row r="14" spans="1:16" ht="20.100000000000001" customHeight="1">
      <c r="A14" s="8" t="s">
        <v>184</v>
      </c>
      <c r="B14" s="19">
        <v>275.88999999999993</v>
      </c>
      <c r="C14" s="140">
        <v>447.73999999999995</v>
      </c>
      <c r="D14" s="247">
        <f t="shared" si="2"/>
        <v>2.9247571271674083E-2</v>
      </c>
      <c r="E14" s="215">
        <f t="shared" si="3"/>
        <v>4.8509261656838193E-2</v>
      </c>
      <c r="F14" s="52">
        <f t="shared" si="4"/>
        <v>0.62289318206531608</v>
      </c>
      <c r="H14" s="19">
        <v>133.65800000000002</v>
      </c>
      <c r="I14" s="140">
        <v>226.46999999999997</v>
      </c>
      <c r="J14" s="247">
        <f t="shared" si="5"/>
        <v>1.4169313425747275E-2</v>
      </c>
      <c r="K14" s="215">
        <f t="shared" si="6"/>
        <v>2.4536321274454251E-2</v>
      </c>
      <c r="L14" s="52">
        <f t="shared" si="7"/>
        <v>0.69439913809872922</v>
      </c>
      <c r="N14" s="27">
        <f t="shared" si="9"/>
        <v>4.8446119830367191</v>
      </c>
      <c r="O14" s="152">
        <f t="shared" si="10"/>
        <v>5.0580694152856562</v>
      </c>
      <c r="P14" s="52">
        <f t="shared" si="11"/>
        <v>4.4060790213200286E-2</v>
      </c>
    </row>
    <row r="15" spans="1:16" ht="20.100000000000001" customHeight="1">
      <c r="A15" s="8" t="s">
        <v>175</v>
      </c>
      <c r="B15" s="19">
        <v>189.69999999999996</v>
      </c>
      <c r="C15" s="140">
        <v>186.97999999999996</v>
      </c>
      <c r="D15" s="247">
        <f t="shared" si="2"/>
        <v>2.0110421799400389E-2</v>
      </c>
      <c r="E15" s="215">
        <f t="shared" si="3"/>
        <v>2.0257876769097256E-2</v>
      </c>
      <c r="F15" s="52">
        <f t="shared" si="4"/>
        <v>-1.4338429098576697E-2</v>
      </c>
      <c r="H15" s="19">
        <v>130.874</v>
      </c>
      <c r="I15" s="140">
        <v>157.12000000000003</v>
      </c>
      <c r="J15" s="247">
        <f t="shared" si="5"/>
        <v>1.3874176819054966E-2</v>
      </c>
      <c r="K15" s="215">
        <f t="shared" si="6"/>
        <v>1.7022770338862778E-2</v>
      </c>
      <c r="L15" s="52">
        <f t="shared" si="7"/>
        <v>0.2005440347204184</v>
      </c>
      <c r="N15" s="27">
        <f t="shared" si="9"/>
        <v>6.8989984185556157</v>
      </c>
      <c r="O15" s="152">
        <f t="shared" si="10"/>
        <v>8.4030377580489919</v>
      </c>
      <c r="P15" s="52">
        <f t="shared" si="11"/>
        <v>0.21800836124967021</v>
      </c>
    </row>
    <row r="16" spans="1:16" ht="20.100000000000001" customHeight="1">
      <c r="A16" s="8" t="s">
        <v>181</v>
      </c>
      <c r="B16" s="19">
        <v>301.70999999999998</v>
      </c>
      <c r="C16" s="140">
        <v>193.23</v>
      </c>
      <c r="D16" s="247">
        <f t="shared" si="2"/>
        <v>3.1984793680005758E-2</v>
      </c>
      <c r="E16" s="215">
        <f t="shared" si="3"/>
        <v>2.0935017264374068E-2</v>
      </c>
      <c r="F16" s="52">
        <f t="shared" si="4"/>
        <v>-0.3595505617977528</v>
      </c>
      <c r="H16" s="19">
        <v>184.392</v>
      </c>
      <c r="I16" s="140">
        <v>134.78700000000001</v>
      </c>
      <c r="J16" s="247">
        <f t="shared" si="5"/>
        <v>1.9547711631181009E-2</v>
      </c>
      <c r="K16" s="215">
        <f t="shared" si="6"/>
        <v>1.4603157749900056E-2</v>
      </c>
      <c r="L16" s="52">
        <f t="shared" si="7"/>
        <v>-0.26901926330860337</v>
      </c>
      <c r="N16" s="27">
        <f t="shared" ref="N16:N18" si="12">(H16/B16)*10</f>
        <v>6.1115640847171129</v>
      </c>
      <c r="O16" s="152">
        <f t="shared" ref="O16:O18" si="13">(I16/C16)*10</f>
        <v>6.9754696475702538</v>
      </c>
      <c r="P16" s="52">
        <f t="shared" ref="P16:P18" si="14">(O16-N16)/N16</f>
        <v>0.14135588711463681</v>
      </c>
    </row>
    <row r="17" spans="1:16" ht="20.100000000000001" customHeight="1">
      <c r="A17" s="8" t="s">
        <v>218</v>
      </c>
      <c r="B17" s="19">
        <v>94.39</v>
      </c>
      <c r="C17" s="140">
        <v>357.90000000000003</v>
      </c>
      <c r="D17" s="247">
        <f t="shared" si="2"/>
        <v>1.0006445512100176E-2</v>
      </c>
      <c r="E17" s="215">
        <f t="shared" si="3"/>
        <v>3.8775773321531232E-2</v>
      </c>
      <c r="F17" s="52">
        <f t="shared" si="4"/>
        <v>2.7917152240703471</v>
      </c>
      <c r="H17" s="19">
        <v>27.847999999999999</v>
      </c>
      <c r="I17" s="140">
        <v>133.57599999999999</v>
      </c>
      <c r="J17" s="247">
        <f t="shared" si="5"/>
        <v>2.9522141606204647E-3</v>
      </c>
      <c r="K17" s="215">
        <f t="shared" si="6"/>
        <v>1.4471955007535219E-2</v>
      </c>
      <c r="L17" s="52">
        <f t="shared" si="7"/>
        <v>3.7966101694915255</v>
      </c>
      <c r="N17" s="27">
        <f t="shared" si="12"/>
        <v>2.9503125331073203</v>
      </c>
      <c r="O17" s="152">
        <f t="shared" si="13"/>
        <v>3.7322157027102536</v>
      </c>
      <c r="P17" s="52">
        <f t="shared" si="14"/>
        <v>0.26502384436519993</v>
      </c>
    </row>
    <row r="18" spans="1:16" ht="20.100000000000001" customHeight="1">
      <c r="A18" s="8" t="s">
        <v>165</v>
      </c>
      <c r="B18" s="19">
        <v>307.25000000000011</v>
      </c>
      <c r="C18" s="140">
        <v>284.96999999999997</v>
      </c>
      <c r="D18" s="247">
        <f t="shared" si="2"/>
        <v>3.2572098565449514E-2</v>
      </c>
      <c r="E18" s="215">
        <f t="shared" si="3"/>
        <v>3.0874356310245186E-2</v>
      </c>
      <c r="F18" s="52">
        <f t="shared" si="4"/>
        <v>-7.2514239218877577E-2</v>
      </c>
      <c r="H18" s="19">
        <v>97.376999999999981</v>
      </c>
      <c r="I18" s="140">
        <v>95.323999999999998</v>
      </c>
      <c r="J18" s="247">
        <f t="shared" si="5"/>
        <v>1.0323102496363794E-2</v>
      </c>
      <c r="K18" s="215">
        <f t="shared" si="6"/>
        <v>1.0327638491482657E-2</v>
      </c>
      <c r="L18" s="52">
        <f t="shared" si="7"/>
        <v>-2.1083007280979938E-2</v>
      </c>
      <c r="N18" s="27">
        <f t="shared" si="12"/>
        <v>3.1693083807973945</v>
      </c>
      <c r="O18" s="152">
        <f t="shared" si="13"/>
        <v>3.3450538653191568</v>
      </c>
      <c r="P18" s="52">
        <f t="shared" si="14"/>
        <v>5.5452314324030826E-2</v>
      </c>
    </row>
    <row r="19" spans="1:16" ht="20.100000000000001" customHeight="1">
      <c r="A19" s="8" t="s">
        <v>172</v>
      </c>
      <c r="B19" s="19">
        <v>434.68</v>
      </c>
      <c r="C19" s="140">
        <v>325.14000000000004</v>
      </c>
      <c r="D19" s="247">
        <f t="shared" si="2"/>
        <v>4.6081171047777349E-2</v>
      </c>
      <c r="E19" s="215">
        <f t="shared" si="3"/>
        <v>3.5226473701488306E-2</v>
      </c>
      <c r="F19" s="52">
        <f t="shared" si="4"/>
        <v>-0.25200147234747394</v>
      </c>
      <c r="H19" s="19">
        <v>111.20499999999997</v>
      </c>
      <c r="I19" s="140">
        <v>82.749000000000009</v>
      </c>
      <c r="J19" s="247">
        <f t="shared" si="5"/>
        <v>1.1789032452305325E-2</v>
      </c>
      <c r="K19" s="215">
        <f t="shared" si="6"/>
        <v>8.9652318149857167E-3</v>
      </c>
      <c r="L19" s="52">
        <f t="shared" ref="L19:L31" si="15">(I19-H19)/H19</f>
        <v>-0.25588777483026814</v>
      </c>
      <c r="N19" s="27">
        <f t="shared" ref="N19" si="16">(H19/B19)*10</f>
        <v>2.5583187632281215</v>
      </c>
      <c r="O19" s="152">
        <f t="shared" ref="O19" si="17">(I19/C19)*10</f>
        <v>2.5450267577043735</v>
      </c>
      <c r="P19" s="52">
        <f t="shared" ref="P19" si="18">(O19-N19)/N19</f>
        <v>-5.1956017814511713E-3</v>
      </c>
    </row>
    <row r="20" spans="1:16" ht="20.100000000000001" customHeight="1">
      <c r="A20" s="8" t="s">
        <v>178</v>
      </c>
      <c r="B20" s="19">
        <v>318.08000000000004</v>
      </c>
      <c r="C20" s="140">
        <v>285.82</v>
      </c>
      <c r="D20" s="247">
        <f t="shared" si="2"/>
        <v>3.3720205408293506E-2</v>
      </c>
      <c r="E20" s="215">
        <f t="shared" si="3"/>
        <v>3.0966447417602835E-2</v>
      </c>
      <c r="F20" s="52">
        <f t="shared" si="4"/>
        <v>-0.10142102615694179</v>
      </c>
      <c r="H20" s="19">
        <v>81.359999999999971</v>
      </c>
      <c r="I20" s="140">
        <v>60.408000000000001</v>
      </c>
      <c r="J20" s="247">
        <f t="shared" si="5"/>
        <v>8.6251129024734613E-3</v>
      </c>
      <c r="K20" s="215">
        <f t="shared" si="6"/>
        <v>6.5447524861890431E-3</v>
      </c>
      <c r="L20" s="52">
        <f t="shared" si="15"/>
        <v>-0.25752212389380502</v>
      </c>
      <c r="N20" s="27">
        <f t="shared" ref="N20" si="19">(H20/B20)*10</f>
        <v>2.5578470824949684</v>
      </c>
      <c r="O20" s="152">
        <f t="shared" ref="O20" si="20">(I20/C20)*10</f>
        <v>2.1134980057378772</v>
      </c>
      <c r="P20" s="52">
        <f t="shared" ref="P20" si="21">(O20-N20)/N20</f>
        <v>-0.17371995370562396</v>
      </c>
    </row>
    <row r="21" spans="1:16" ht="20.100000000000001" customHeight="1">
      <c r="A21" s="8" t="s">
        <v>182</v>
      </c>
      <c r="B21" s="19">
        <v>86.39</v>
      </c>
      <c r="C21" s="140">
        <v>97.609999999999985</v>
      </c>
      <c r="D21" s="247">
        <f t="shared" si="2"/>
        <v>9.1583518147084868E-3</v>
      </c>
      <c r="E21" s="215">
        <f t="shared" si="3"/>
        <v>1.05753093990351E-2</v>
      </c>
      <c r="F21" s="52">
        <f t="shared" si="4"/>
        <v>0.12987614307211465</v>
      </c>
      <c r="H21" s="19">
        <v>46.220999999999989</v>
      </c>
      <c r="I21" s="140">
        <v>56.213000000000008</v>
      </c>
      <c r="J21" s="247">
        <f t="shared" si="5"/>
        <v>4.8999673483926479E-3</v>
      </c>
      <c r="K21" s="215">
        <f t="shared" si="6"/>
        <v>6.0902557857592486E-3</v>
      </c>
      <c r="L21" s="52">
        <f t="shared" si="15"/>
        <v>0.21617879318924343</v>
      </c>
      <c r="N21" s="27">
        <f t="shared" ref="N21:N22" si="22">(H21/B21)*10</f>
        <v>5.350272022224793</v>
      </c>
      <c r="O21" s="152">
        <f t="shared" ref="O21:O22" si="23">(I21/C21)*10</f>
        <v>5.7589386333367498</v>
      </c>
      <c r="P21" s="52">
        <f t="shared" ref="P21:P22" si="24">(O21-N21)/N21</f>
        <v>7.6382398766712004E-2</v>
      </c>
    </row>
    <row r="22" spans="1:16" ht="20.100000000000001" customHeight="1">
      <c r="A22" s="8" t="s">
        <v>216</v>
      </c>
      <c r="B22" s="19">
        <v>185.97000000000003</v>
      </c>
      <c r="C22" s="140">
        <v>191.56999999999996</v>
      </c>
      <c r="D22" s="247">
        <f t="shared" si="2"/>
        <v>1.9714998112991523E-2</v>
      </c>
      <c r="E22" s="215">
        <f t="shared" si="3"/>
        <v>2.0755168748828545E-2</v>
      </c>
      <c r="F22" s="52">
        <f t="shared" si="4"/>
        <v>3.0112383717803608E-2</v>
      </c>
      <c r="H22" s="19">
        <v>42.376999999999995</v>
      </c>
      <c r="I22" s="140">
        <v>50.862999999999985</v>
      </c>
      <c r="J22" s="247">
        <f t="shared" si="5"/>
        <v>4.4924583267959431E-3</v>
      </c>
      <c r="K22" s="215">
        <f t="shared" si="6"/>
        <v>5.5106235218022976E-3</v>
      </c>
      <c r="L22" s="52">
        <f t="shared" si="15"/>
        <v>0.20025013568681102</v>
      </c>
      <c r="N22" s="27">
        <f t="shared" si="22"/>
        <v>2.278700865731031</v>
      </c>
      <c r="O22" s="152">
        <f t="shared" si="23"/>
        <v>2.6550608132797411</v>
      </c>
      <c r="P22" s="52">
        <f t="shared" si="24"/>
        <v>0.16516426232539735</v>
      </c>
    </row>
    <row r="23" spans="1:16" ht="20.100000000000001" customHeight="1">
      <c r="A23" s="8" t="s">
        <v>243</v>
      </c>
      <c r="B23" s="19">
        <v>11.149999999999999</v>
      </c>
      <c r="C23" s="140">
        <v>12.559999999999999</v>
      </c>
      <c r="D23" s="247">
        <f t="shared" si="2"/>
        <v>1.1820305907396646E-3</v>
      </c>
      <c r="E23" s="215">
        <f t="shared" si="3"/>
        <v>1.3607815393082766E-3</v>
      </c>
      <c r="F23" s="52">
        <f t="shared" si="4"/>
        <v>0.12645739910313905</v>
      </c>
      <c r="H23" s="19">
        <v>49.361000000000004</v>
      </c>
      <c r="I23" s="140">
        <v>50.656999999999996</v>
      </c>
      <c r="J23" s="247">
        <f t="shared" si="5"/>
        <v>5.2328441246188876E-3</v>
      </c>
      <c r="K23" s="215">
        <f t="shared" si="6"/>
        <v>5.4883049710779752E-3</v>
      </c>
      <c r="L23" s="52">
        <f t="shared" si="15"/>
        <v>2.6255545876298945E-2</v>
      </c>
      <c r="N23" s="27">
        <f t="shared" ref="N23:N31" si="25">(H23/B23)*10</f>
        <v>44.26995515695068</v>
      </c>
      <c r="O23" s="152">
        <f t="shared" ref="O23:O31" si="26">(I23/C23)*10</f>
        <v>40.33200636942675</v>
      </c>
      <c r="P23" s="52">
        <f t="shared" ref="P23:P31" si="27">(O23-N23)/N23</f>
        <v>-8.8953078302489427E-2</v>
      </c>
    </row>
    <row r="24" spans="1:16" ht="20.100000000000001" customHeight="1">
      <c r="A24" s="8" t="s">
        <v>173</v>
      </c>
      <c r="B24" s="19">
        <v>13.97</v>
      </c>
      <c r="C24" s="140">
        <v>184.21999999999997</v>
      </c>
      <c r="D24" s="247">
        <f t="shared" si="2"/>
        <v>1.4809836190702347E-3</v>
      </c>
      <c r="E24" s="215">
        <f t="shared" si="3"/>
        <v>1.9958851526383017E-2</v>
      </c>
      <c r="F24" s="52">
        <f t="shared" si="4"/>
        <v>12.186828919112381</v>
      </c>
      <c r="H24" s="19">
        <v>6.9239999999999995</v>
      </c>
      <c r="I24" s="140">
        <v>41.559000000000005</v>
      </c>
      <c r="J24" s="247">
        <f t="shared" si="5"/>
        <v>7.3402509509250561E-4</v>
      </c>
      <c r="K24" s="215">
        <f t="shared" si="6"/>
        <v>4.5026050949134293E-3</v>
      </c>
      <c r="L24" s="52">
        <f t="shared" si="15"/>
        <v>5.0021663778162919</v>
      </c>
      <c r="N24" s="27">
        <f t="shared" si="25"/>
        <v>4.9563350035790972</v>
      </c>
      <c r="O24" s="152">
        <f t="shared" si="26"/>
        <v>2.255943980023885</v>
      </c>
      <c r="P24" s="52">
        <f t="shared" si="27"/>
        <v>-0.54483625937415259</v>
      </c>
    </row>
    <row r="25" spans="1:16" ht="20.100000000000001" customHeight="1">
      <c r="A25" s="8" t="s">
        <v>219</v>
      </c>
      <c r="B25" s="19">
        <v>55.49</v>
      </c>
      <c r="C25" s="140">
        <v>58.68</v>
      </c>
      <c r="D25" s="247">
        <f t="shared" si="2"/>
        <v>5.8825899085330939E-3</v>
      </c>
      <c r="E25" s="215">
        <f t="shared" si="3"/>
        <v>6.3575366820549104E-3</v>
      </c>
      <c r="F25" s="52">
        <f t="shared" si="4"/>
        <v>5.7487835646062309E-2</v>
      </c>
      <c r="H25" s="19">
        <v>41.462000000000003</v>
      </c>
      <c r="I25" s="140">
        <v>40.661999999999999</v>
      </c>
      <c r="J25" s="247">
        <f t="shared" si="5"/>
        <v>4.3954576101567699E-3</v>
      </c>
      <c r="K25" s="215">
        <f t="shared" si="6"/>
        <v>4.4054218910313013E-3</v>
      </c>
      <c r="L25" s="52">
        <f t="shared" si="15"/>
        <v>-1.9294775939414505E-2</v>
      </c>
      <c r="N25" s="27">
        <f t="shared" si="25"/>
        <v>7.4719769327806818</v>
      </c>
      <c r="O25" s="152">
        <f t="shared" si="26"/>
        <v>6.9294478527607364</v>
      </c>
      <c r="P25" s="52">
        <f t="shared" si="27"/>
        <v>-7.2608505740935719E-2</v>
      </c>
    </row>
    <row r="26" spans="1:16" ht="20.100000000000001" customHeight="1">
      <c r="A26" s="8" t="s">
        <v>221</v>
      </c>
      <c r="B26" s="19"/>
      <c r="C26" s="140">
        <v>1.19</v>
      </c>
      <c r="D26" s="247">
        <f t="shared" si="2"/>
        <v>0</v>
      </c>
      <c r="E26" s="215">
        <f t="shared" si="3"/>
        <v>1.2892755030070453E-4</v>
      </c>
      <c r="F26" s="52"/>
      <c r="H26" s="19"/>
      <c r="I26" s="140">
        <v>39.045000000000002</v>
      </c>
      <c r="J26" s="247">
        <f t="shared" si="5"/>
        <v>0</v>
      </c>
      <c r="K26" s="215">
        <f t="shared" si="6"/>
        <v>4.2302321020932857E-3</v>
      </c>
      <c r="L26" s="52"/>
      <c r="N26" s="27"/>
      <c r="O26" s="152">
        <f t="shared" si="26"/>
        <v>328.10924369747903</v>
      </c>
      <c r="P26" s="52"/>
    </row>
    <row r="27" spans="1:16" ht="20.100000000000001" customHeight="1">
      <c r="A27" s="8" t="s">
        <v>244</v>
      </c>
      <c r="B27" s="19"/>
      <c r="C27" s="140">
        <v>156.24</v>
      </c>
      <c r="D27" s="247">
        <f t="shared" si="2"/>
        <v>0</v>
      </c>
      <c r="E27" s="215">
        <f t="shared" si="3"/>
        <v>1.6927428957127798E-2</v>
      </c>
      <c r="F27" s="52"/>
      <c r="H27" s="19"/>
      <c r="I27" s="140">
        <v>37.497999999999998</v>
      </c>
      <c r="J27" s="247">
        <f t="shared" si="5"/>
        <v>0</v>
      </c>
      <c r="K27" s="215">
        <f t="shared" si="6"/>
        <v>4.062626286702369E-3</v>
      </c>
      <c r="L27" s="52"/>
      <c r="N27" s="27"/>
      <c r="O27" s="152">
        <f t="shared" si="26"/>
        <v>2.4000256016385046</v>
      </c>
      <c r="P27" s="52"/>
    </row>
    <row r="28" spans="1:16" ht="20.100000000000001" customHeight="1">
      <c r="A28" s="8" t="s">
        <v>204</v>
      </c>
      <c r="B28" s="19">
        <v>264.00999999999993</v>
      </c>
      <c r="C28" s="140">
        <v>104.92</v>
      </c>
      <c r="D28" s="247">
        <f t="shared" si="2"/>
        <v>2.7988152131047425E-2</v>
      </c>
      <c r="E28" s="215">
        <f t="shared" si="3"/>
        <v>1.1367292922310859E-2</v>
      </c>
      <c r="F28" s="52">
        <f t="shared" si="4"/>
        <v>-0.60259081095413036</v>
      </c>
      <c r="H28" s="19">
        <v>93.12299999999999</v>
      </c>
      <c r="I28" s="140">
        <v>31.077000000000002</v>
      </c>
      <c r="J28" s="247">
        <f t="shared" si="5"/>
        <v>9.8721286727757648E-3</v>
      </c>
      <c r="K28" s="215">
        <f t="shared" si="6"/>
        <v>3.3669592274747861E-3</v>
      </c>
      <c r="L28" s="52">
        <f t="shared" si="15"/>
        <v>-0.66628008118295157</v>
      </c>
      <c r="N28" s="27">
        <f t="shared" si="25"/>
        <v>3.5272527555774409</v>
      </c>
      <c r="O28" s="152">
        <f t="shared" si="26"/>
        <v>2.9619710255432712</v>
      </c>
      <c r="P28" s="52">
        <f t="shared" si="27"/>
        <v>-0.1602611916994954</v>
      </c>
    </row>
    <row r="29" spans="1:16" ht="20.100000000000001" customHeight="1">
      <c r="A29" s="8" t="s">
        <v>245</v>
      </c>
      <c r="B29" s="19">
        <v>116.26</v>
      </c>
      <c r="C29" s="140">
        <v>81.66</v>
      </c>
      <c r="D29" s="247">
        <f t="shared" si="2"/>
        <v>1.2324921657344702E-2</v>
      </c>
      <c r="E29" s="215">
        <f t="shared" si="3"/>
        <v>8.8472468550886835E-3</v>
      </c>
      <c r="F29" s="52">
        <f t="shared" si="4"/>
        <v>-0.29760880784448657</v>
      </c>
      <c r="H29" s="19">
        <v>30.775000000000002</v>
      </c>
      <c r="I29" s="140">
        <v>27.262999999999998</v>
      </c>
      <c r="J29" s="247">
        <f t="shared" si="5"/>
        <v>3.2625104421536489E-3</v>
      </c>
      <c r="K29" s="215">
        <f t="shared" si="6"/>
        <v>2.9537410116370656E-3</v>
      </c>
      <c r="L29" s="52">
        <f t="shared" si="15"/>
        <v>-0.11411860276198225</v>
      </c>
      <c r="N29" s="27">
        <f t="shared" si="25"/>
        <v>2.6470841217959746</v>
      </c>
      <c r="O29" s="152">
        <f t="shared" si="26"/>
        <v>3.3385990693117806</v>
      </c>
      <c r="P29" s="52">
        <f t="shared" si="27"/>
        <v>0.2612364835034528</v>
      </c>
    </row>
    <row r="30" spans="1:16" ht="20.100000000000001" customHeight="1">
      <c r="A30" s="8" t="s">
        <v>205</v>
      </c>
      <c r="B30" s="19">
        <v>133.68</v>
      </c>
      <c r="C30" s="140">
        <v>85.30000000000004</v>
      </c>
      <c r="D30" s="247">
        <f t="shared" si="2"/>
        <v>1.4171645683415102E-2</v>
      </c>
      <c r="E30" s="215">
        <f t="shared" si="3"/>
        <v>9.2416134795379017E-3</v>
      </c>
      <c r="F30" s="52">
        <f t="shared" si="4"/>
        <v>-0.36190903650508649</v>
      </c>
      <c r="H30" s="19">
        <v>39.100999999999999</v>
      </c>
      <c r="I30" s="140">
        <v>26.803000000000001</v>
      </c>
      <c r="J30" s="247">
        <f t="shared" si="5"/>
        <v>4.1451639577140473E-3</v>
      </c>
      <c r="K30" s="215">
        <f t="shared" si="6"/>
        <v>2.9039034711846926E-3</v>
      </c>
      <c r="L30" s="52">
        <f t="shared" si="15"/>
        <v>-0.31451881026060713</v>
      </c>
      <c r="N30" s="27">
        <f t="shared" si="25"/>
        <v>2.9249700777977257</v>
      </c>
      <c r="O30" s="152">
        <f t="shared" si="26"/>
        <v>3.1422039859320035</v>
      </c>
      <c r="P30" s="52">
        <f t="shared" si="27"/>
        <v>7.4268762536483096E-2</v>
      </c>
    </row>
    <row r="31" spans="1:16" ht="20.100000000000001" customHeight="1">
      <c r="A31" s="8" t="s">
        <v>217</v>
      </c>
      <c r="B31" s="19">
        <v>36.190000000000005</v>
      </c>
      <c r="C31" s="140">
        <v>78.63</v>
      </c>
      <c r="D31" s="247">
        <f t="shared" si="2"/>
        <v>3.8365638635756475E-3</v>
      </c>
      <c r="E31" s="215">
        <f t="shared" si="3"/>
        <v>8.5189691429784862E-3</v>
      </c>
      <c r="F31" s="52">
        <f t="shared" si="4"/>
        <v>1.1726996407847468</v>
      </c>
      <c r="H31" s="19">
        <v>17.291999999999994</v>
      </c>
      <c r="I31" s="140">
        <v>26.073</v>
      </c>
      <c r="J31" s="247">
        <f t="shared" si="5"/>
        <v>1.8331545269121322E-3</v>
      </c>
      <c r="K31" s="215">
        <f t="shared" si="6"/>
        <v>2.8248134613363613E-3</v>
      </c>
      <c r="L31" s="52">
        <f t="shared" si="15"/>
        <v>0.50780707841776596</v>
      </c>
      <c r="N31" s="27">
        <f t="shared" si="25"/>
        <v>4.7781155015197543</v>
      </c>
      <c r="O31" s="152">
        <f t="shared" si="26"/>
        <v>3.3159099580312863</v>
      </c>
      <c r="P31" s="52">
        <f t="shared" si="27"/>
        <v>-0.3060213891906528</v>
      </c>
    </row>
    <row r="32" spans="1:16" ht="20.100000000000001" customHeight="1" thickBot="1">
      <c r="A32" s="8" t="s">
        <v>17</v>
      </c>
      <c r="B32" s="19">
        <f>B33-SUM(B7:B31)</f>
        <v>1026.2500000000018</v>
      </c>
      <c r="C32" s="140">
        <f>C33-SUM(C7:C31)</f>
        <v>857.33000000000175</v>
      </c>
      <c r="D32" s="247">
        <f t="shared" si="2"/>
        <v>0.10879451961852762</v>
      </c>
      <c r="E32" s="215">
        <f t="shared" si="3"/>
        <v>9.2885257730506945E-2</v>
      </c>
      <c r="F32" s="52">
        <f t="shared" si="4"/>
        <v>-0.16459926918392181</v>
      </c>
      <c r="H32" s="19">
        <f>H33-SUM(H7:H31)</f>
        <v>4159.0580000000036</v>
      </c>
      <c r="I32" s="140">
        <f>I33-SUM(I7:I31)</f>
        <v>3908.7819999999992</v>
      </c>
      <c r="J32" s="247">
        <f t="shared" si="5"/>
        <v>0.44090885961081011</v>
      </c>
      <c r="K32" s="215">
        <f t="shared" si="6"/>
        <v>0.42348713270545246</v>
      </c>
      <c r="L32" s="52">
        <f t="shared" ref="L32:L33" si="28">(I32-H32)/H32</f>
        <v>-6.0176126420935741E-2</v>
      </c>
      <c r="N32" s="27">
        <f t="shared" ref="N32" si="29">(H32/B32)*10</f>
        <v>40.526752740560255</v>
      </c>
      <c r="O32" s="152">
        <f t="shared" ref="O32" si="30">(I32/C32)*10</f>
        <v>45.592502303663601</v>
      </c>
      <c r="P32" s="52">
        <f t="shared" ref="P32" si="31">(O32-N32)/N32</f>
        <v>0.12499766747986715</v>
      </c>
    </row>
    <row r="33" spans="1:16" ht="26.25" customHeight="1" thickBot="1">
      <c r="A33" s="12" t="s">
        <v>18</v>
      </c>
      <c r="B33" s="17">
        <v>9432.9200000000019</v>
      </c>
      <c r="C33" s="145">
        <v>9229.99</v>
      </c>
      <c r="D33" s="243">
        <f>SUM(D7:D32)</f>
        <v>0.99999999999999967</v>
      </c>
      <c r="E33" s="244">
        <f>SUM(E7:E32)</f>
        <v>1.0000000000000004</v>
      </c>
      <c r="F33" s="57">
        <f t="shared" si="4"/>
        <v>-2.1512956751462121E-2</v>
      </c>
      <c r="G33" s="1"/>
      <c r="H33" s="17">
        <v>9432.9200000000019</v>
      </c>
      <c r="I33" s="145">
        <v>9229.99</v>
      </c>
      <c r="J33" s="243">
        <f>SUM(J7:J32)</f>
        <v>1</v>
      </c>
      <c r="K33" s="244">
        <f>SUM(K7:K32)</f>
        <v>1</v>
      </c>
      <c r="L33" s="57">
        <f t="shared" si="28"/>
        <v>-2.1512956751462121E-2</v>
      </c>
      <c r="N33" s="29">
        <f t="shared" si="0"/>
        <v>10</v>
      </c>
      <c r="O33" s="146">
        <f t="shared" si="1"/>
        <v>10</v>
      </c>
      <c r="P33" s="57">
        <f t="shared" si="8"/>
        <v>0</v>
      </c>
    </row>
    <row r="35" spans="1:16" ht="15.75" thickBot="1"/>
    <row r="36" spans="1:16">
      <c r="A36" s="492" t="s">
        <v>2</v>
      </c>
      <c r="B36" s="485" t="s">
        <v>1</v>
      </c>
      <c r="C36" s="478"/>
      <c r="D36" s="485" t="s">
        <v>100</v>
      </c>
      <c r="E36" s="478"/>
      <c r="F36" s="130" t="s">
        <v>0</v>
      </c>
      <c r="H36" s="495" t="s">
        <v>19</v>
      </c>
      <c r="I36" s="496"/>
      <c r="J36" s="485" t="s">
        <v>100</v>
      </c>
      <c r="K36" s="483"/>
      <c r="L36" s="130" t="s">
        <v>0</v>
      </c>
      <c r="N36" s="477" t="s">
        <v>22</v>
      </c>
      <c r="O36" s="478"/>
      <c r="P36" s="130" t="s">
        <v>0</v>
      </c>
    </row>
    <row r="37" spans="1:16">
      <c r="A37" s="493"/>
      <c r="B37" s="486" t="str">
        <f>B5</f>
        <v>jan-jul</v>
      </c>
      <c r="C37" s="480"/>
      <c r="D37" s="486" t="str">
        <f>B5</f>
        <v>jan-jul</v>
      </c>
      <c r="E37" s="480"/>
      <c r="F37" s="131" t="str">
        <f>F5</f>
        <v>2026/2025</v>
      </c>
      <c r="H37" s="475" t="str">
        <f>B5</f>
        <v>jan-jul</v>
      </c>
      <c r="I37" s="480"/>
      <c r="J37" s="486" t="str">
        <f>B5</f>
        <v>jan-jul</v>
      </c>
      <c r="K37" s="476"/>
      <c r="L37" s="131" t="str">
        <f>F37</f>
        <v>2026/2025</v>
      </c>
      <c r="N37" s="475" t="str">
        <f>B5</f>
        <v>jan-jul</v>
      </c>
      <c r="O37" s="476"/>
      <c r="P37" s="131" t="str">
        <f>P5</f>
        <v>2026/2025</v>
      </c>
    </row>
    <row r="38" spans="1:16" ht="19.5" customHeight="1" thickBot="1">
      <c r="A38" s="494"/>
      <c r="B38" s="99">
        <f>B6</f>
        <v>2025</v>
      </c>
      <c r="C38" s="134">
        <f>C6</f>
        <v>2026</v>
      </c>
      <c r="D38" s="99">
        <f>B6</f>
        <v>2025</v>
      </c>
      <c r="E38" s="134">
        <f>C6</f>
        <v>2026</v>
      </c>
      <c r="F38" s="132" t="s">
        <v>1</v>
      </c>
      <c r="H38" s="25">
        <f>B6</f>
        <v>2025</v>
      </c>
      <c r="I38" s="134">
        <f>C6</f>
        <v>2026</v>
      </c>
      <c r="J38" s="99">
        <f>B6</f>
        <v>2025</v>
      </c>
      <c r="K38" s="134">
        <f>C6</f>
        <v>2026</v>
      </c>
      <c r="L38" s="259">
        <v>1000</v>
      </c>
      <c r="N38" s="25">
        <f>B6</f>
        <v>2025</v>
      </c>
      <c r="O38" s="134">
        <f>C6</f>
        <v>2026</v>
      </c>
      <c r="P38" s="132"/>
    </row>
    <row r="39" spans="1:16" ht="20.100000000000001" customHeight="1">
      <c r="A39" s="38" t="s">
        <v>165</v>
      </c>
      <c r="B39" s="39">
        <v>307.25000000000011</v>
      </c>
      <c r="C39" s="147">
        <v>284.96999999999997</v>
      </c>
      <c r="D39" s="247">
        <f t="shared" ref="D39:D55" si="32">B39/$B$56</f>
        <v>0.18990666913900742</v>
      </c>
      <c r="E39" s="246">
        <f t="shared" ref="E39:E55" si="33">C39/$C$56</f>
        <v>0.18775572056372175</v>
      </c>
      <c r="F39" s="52">
        <f>(C39-B39)/B39</f>
        <v>-7.2514239218877577E-2</v>
      </c>
      <c r="H39" s="39">
        <v>97.376999999999981</v>
      </c>
      <c r="I39" s="147">
        <v>95.323999999999998</v>
      </c>
      <c r="J39" s="247">
        <f t="shared" ref="J39:J55" si="34">H39/$H$56</f>
        <v>0.16476426715036005</v>
      </c>
      <c r="K39" s="246">
        <f t="shared" ref="K39:K55" si="35">I39/$I$56</f>
        <v>0.18969157507845441</v>
      </c>
      <c r="L39" s="52">
        <f>(I39-H39)/H39</f>
        <v>-2.1083007280979938E-2</v>
      </c>
      <c r="N39" s="27">
        <f t="shared" ref="N39:N56" si="36">(H39/B39)*10</f>
        <v>3.1693083807973945</v>
      </c>
      <c r="O39" s="151">
        <f t="shared" ref="O39:O56" si="37">(I39/C39)*10</f>
        <v>3.3450538653191568</v>
      </c>
      <c r="P39" s="61">
        <f t="shared" si="8"/>
        <v>5.5452314324030826E-2</v>
      </c>
    </row>
    <row r="40" spans="1:16" ht="20.100000000000001" customHeight="1">
      <c r="A40" s="38" t="s">
        <v>172</v>
      </c>
      <c r="B40" s="19">
        <v>434.68</v>
      </c>
      <c r="C40" s="140">
        <v>325.14000000000004</v>
      </c>
      <c r="D40" s="247">
        <f t="shared" si="32"/>
        <v>0.26866926262438962</v>
      </c>
      <c r="E40" s="215">
        <f t="shared" si="33"/>
        <v>0.21422218122640455</v>
      </c>
      <c r="F40" s="52">
        <f t="shared" ref="F40:F56" si="38">(C40-B40)/B40</f>
        <v>-0.25200147234747394</v>
      </c>
      <c r="H40" s="19">
        <v>111.20499999999997</v>
      </c>
      <c r="I40" s="140">
        <v>82.749000000000009</v>
      </c>
      <c r="J40" s="247">
        <f t="shared" si="34"/>
        <v>0.18816158156911578</v>
      </c>
      <c r="K40" s="215">
        <f t="shared" si="35"/>
        <v>0.16466774522855762</v>
      </c>
      <c r="L40" s="52">
        <f t="shared" ref="L40:L56" si="39">(I40-H40)/H40</f>
        <v>-0.25588777483026814</v>
      </c>
      <c r="N40" s="27">
        <f t="shared" si="36"/>
        <v>2.5583187632281215</v>
      </c>
      <c r="O40" s="152">
        <f t="shared" si="37"/>
        <v>2.5450267577043735</v>
      </c>
      <c r="P40" s="52">
        <f t="shared" si="8"/>
        <v>-5.1956017814511713E-3</v>
      </c>
    </row>
    <row r="41" spans="1:16" ht="20.100000000000001" customHeight="1">
      <c r="A41" s="38" t="s">
        <v>178</v>
      </c>
      <c r="B41" s="19">
        <v>318.08000000000004</v>
      </c>
      <c r="C41" s="140">
        <v>285.82</v>
      </c>
      <c r="D41" s="247">
        <f t="shared" si="32"/>
        <v>0.19660053155324805</v>
      </c>
      <c r="E41" s="215">
        <f t="shared" si="33"/>
        <v>0.18831575271615594</v>
      </c>
      <c r="F41" s="52">
        <f t="shared" si="38"/>
        <v>-0.10142102615694179</v>
      </c>
      <c r="H41" s="19">
        <v>81.359999999999971</v>
      </c>
      <c r="I41" s="140">
        <v>60.408000000000001</v>
      </c>
      <c r="J41" s="247">
        <f t="shared" si="34"/>
        <v>0.13766311115923976</v>
      </c>
      <c r="K41" s="215">
        <f t="shared" si="35"/>
        <v>0.12020990167575085</v>
      </c>
      <c r="L41" s="52">
        <f t="shared" si="39"/>
        <v>-0.25752212389380502</v>
      </c>
      <c r="N41" s="27">
        <f t="shared" si="36"/>
        <v>2.5578470824949684</v>
      </c>
      <c r="O41" s="152">
        <f t="shared" si="37"/>
        <v>2.1134980057378772</v>
      </c>
      <c r="P41" s="52">
        <f t="shared" si="8"/>
        <v>-0.17371995370562396</v>
      </c>
    </row>
    <row r="42" spans="1:16" ht="20.100000000000001" customHeight="1">
      <c r="A42" s="38" t="s">
        <v>182</v>
      </c>
      <c r="B42" s="19">
        <v>86.39</v>
      </c>
      <c r="C42" s="140">
        <v>97.609999999999985</v>
      </c>
      <c r="D42" s="247">
        <f t="shared" si="32"/>
        <v>5.3396378020891276E-2</v>
      </c>
      <c r="E42" s="215">
        <f t="shared" si="33"/>
        <v>6.4311456940116085E-2</v>
      </c>
      <c r="F42" s="52">
        <f t="shared" ref="F42:F44" si="40">(C42-B42)/B42</f>
        <v>0.12987614307211465</v>
      </c>
      <c r="H42" s="19">
        <v>46.220999999999989</v>
      </c>
      <c r="I42" s="140">
        <v>56.213000000000008</v>
      </c>
      <c r="J42" s="247">
        <f t="shared" si="34"/>
        <v>7.8207063186961925E-2</v>
      </c>
      <c r="K42" s="215">
        <f t="shared" si="35"/>
        <v>0.11186199183715706</v>
      </c>
      <c r="L42" s="52">
        <f t="shared" ref="L42:L54" si="41">(I42-H42)/H42</f>
        <v>0.21617879318924343</v>
      </c>
      <c r="N42" s="27">
        <f t="shared" si="36"/>
        <v>5.350272022224793</v>
      </c>
      <c r="O42" s="152">
        <f t="shared" si="37"/>
        <v>5.7589386333367498</v>
      </c>
      <c r="P42" s="52">
        <f t="shared" ref="P42:P45" si="42">(O42-N42)/N42</f>
        <v>7.6382398766712004E-2</v>
      </c>
    </row>
    <row r="43" spans="1:16" ht="20.100000000000001" customHeight="1">
      <c r="A43" s="38" t="s">
        <v>173</v>
      </c>
      <c r="B43" s="19">
        <v>13.97</v>
      </c>
      <c r="C43" s="140">
        <v>184.21999999999997</v>
      </c>
      <c r="D43" s="247">
        <f t="shared" si="32"/>
        <v>8.6346498547499838E-3</v>
      </c>
      <c r="E43" s="215">
        <f t="shared" si="33"/>
        <v>0.12137543896637829</v>
      </c>
      <c r="F43" s="52">
        <f t="shared" si="40"/>
        <v>12.186828919112381</v>
      </c>
      <c r="H43" s="19">
        <v>6.9239999999999995</v>
      </c>
      <c r="I43" s="140">
        <v>41.559000000000005</v>
      </c>
      <c r="J43" s="247">
        <f t="shared" si="34"/>
        <v>1.1715577454112298E-2</v>
      </c>
      <c r="K43" s="215">
        <f t="shared" si="35"/>
        <v>8.2701021449849851E-2</v>
      </c>
      <c r="L43" s="52">
        <f t="shared" si="41"/>
        <v>5.0021663778162919</v>
      </c>
      <c r="N43" s="27">
        <f t="shared" si="36"/>
        <v>4.9563350035790972</v>
      </c>
      <c r="O43" s="152">
        <f t="shared" si="37"/>
        <v>2.255943980023885</v>
      </c>
      <c r="P43" s="52">
        <f t="shared" si="42"/>
        <v>-0.54483625937415259</v>
      </c>
    </row>
    <row r="44" spans="1:16" ht="20.100000000000001" customHeight="1">
      <c r="A44" s="38" t="s">
        <v>177</v>
      </c>
      <c r="B44" s="19">
        <v>66.739999999999995</v>
      </c>
      <c r="C44" s="140">
        <v>29.3</v>
      </c>
      <c r="D44" s="247">
        <f t="shared" si="32"/>
        <v>4.1251004388404719E-2</v>
      </c>
      <c r="E44" s="215">
        <f t="shared" si="33"/>
        <v>1.930463772508351E-2</v>
      </c>
      <c r="F44" s="52">
        <f t="shared" si="40"/>
        <v>-0.56098291878933171</v>
      </c>
      <c r="H44" s="19">
        <v>61.535000000000011</v>
      </c>
      <c r="I44" s="140">
        <v>23.126000000000001</v>
      </c>
      <c r="J44" s="247">
        <f t="shared" si="34"/>
        <v>0.10411872597325252</v>
      </c>
      <c r="K44" s="215">
        <f t="shared" si="35"/>
        <v>4.6019967324748612E-2</v>
      </c>
      <c r="L44" s="52">
        <f t="shared" si="41"/>
        <v>-0.62418136020151127</v>
      </c>
      <c r="N44" s="27">
        <f t="shared" si="36"/>
        <v>9.2201078813305397</v>
      </c>
      <c r="O44" s="152">
        <f t="shared" si="37"/>
        <v>7.8928327645051199</v>
      </c>
      <c r="P44" s="52">
        <f t="shared" si="42"/>
        <v>-0.14395440204262369</v>
      </c>
    </row>
    <row r="45" spans="1:16" ht="20.100000000000001" customHeight="1">
      <c r="A45" s="38" t="s">
        <v>174</v>
      </c>
      <c r="B45" s="19">
        <v>41.27</v>
      </c>
      <c r="C45" s="140">
        <v>41.42</v>
      </c>
      <c r="D45" s="247">
        <f t="shared" si="32"/>
        <v>2.5508375054082454E-2</v>
      </c>
      <c r="E45" s="215">
        <f t="shared" si="33"/>
        <v>2.7290037357438877E-2</v>
      </c>
      <c r="F45" s="52">
        <f t="shared" ref="F45:F54" si="43">(C45-B45)/B45</f>
        <v>3.6346014053791754E-3</v>
      </c>
      <c r="H45" s="19">
        <v>19.646000000000001</v>
      </c>
      <c r="I45" s="140">
        <v>21.141000000000002</v>
      </c>
      <c r="J45" s="247">
        <f t="shared" si="34"/>
        <v>3.3241512805241222E-2</v>
      </c>
      <c r="K45" s="215">
        <f t="shared" si="35"/>
        <v>4.2069883646653573E-2</v>
      </c>
      <c r="L45" s="52">
        <f t="shared" si="41"/>
        <v>7.609691540262653E-2</v>
      </c>
      <c r="N45" s="27">
        <f t="shared" si="36"/>
        <v>4.7603586140053302</v>
      </c>
      <c r="O45" s="152">
        <f t="shared" si="37"/>
        <v>5.1040560115886047</v>
      </c>
      <c r="P45" s="52">
        <f t="shared" si="42"/>
        <v>7.21998961532207E-2</v>
      </c>
    </row>
    <row r="46" spans="1:16" ht="20.100000000000001" customHeight="1">
      <c r="A46" s="38" t="s">
        <v>211</v>
      </c>
      <c r="B46" s="19">
        <v>30.919999999999998</v>
      </c>
      <c r="C46" s="140">
        <v>39.93</v>
      </c>
      <c r="D46" s="247">
        <f t="shared" si="32"/>
        <v>1.9111193522467394E-2</v>
      </c>
      <c r="E46" s="215">
        <f t="shared" si="33"/>
        <v>2.6308333937289576E-2</v>
      </c>
      <c r="F46" s="52">
        <f t="shared" si="43"/>
        <v>0.29139715394566629</v>
      </c>
      <c r="H46" s="19">
        <v>14.523</v>
      </c>
      <c r="I46" s="140">
        <v>19.155000000000001</v>
      </c>
      <c r="J46" s="247">
        <f t="shared" si="34"/>
        <v>2.4573271427797933E-2</v>
      </c>
      <c r="K46" s="215">
        <f t="shared" si="35"/>
        <v>3.8117810001970065E-2</v>
      </c>
      <c r="L46" s="52">
        <f t="shared" si="41"/>
        <v>0.31894236727948783</v>
      </c>
      <c r="N46" s="27">
        <f t="shared" ref="N46:N55" si="44">(H46/B46)*10</f>
        <v>4.6969598965071153</v>
      </c>
      <c r="O46" s="152">
        <f t="shared" ref="O46:O55" si="45">(I46/C46)*10</f>
        <v>4.7971450037565742</v>
      </c>
      <c r="P46" s="52">
        <f t="shared" ref="P46:P55" si="46">(O46-N46)/N46</f>
        <v>2.1329777016823433E-2</v>
      </c>
    </row>
    <row r="47" spans="1:16" ht="20.100000000000001" customHeight="1">
      <c r="A47" s="38" t="s">
        <v>208</v>
      </c>
      <c r="B47" s="19">
        <v>13.639999999999997</v>
      </c>
      <c r="C47" s="140">
        <v>20.5</v>
      </c>
      <c r="D47" s="247">
        <f t="shared" si="32"/>
        <v>8.4306817479448647E-3</v>
      </c>
      <c r="E47" s="215">
        <f t="shared" si="33"/>
        <v>1.3506657794000409E-2</v>
      </c>
      <c r="F47" s="52">
        <f t="shared" si="43"/>
        <v>0.50293255131964842</v>
      </c>
      <c r="H47" s="19">
        <v>9.631000000000002</v>
      </c>
      <c r="I47" s="140">
        <v>16.425999999999998</v>
      </c>
      <c r="J47" s="247">
        <f t="shared" si="34"/>
        <v>1.6295887703719751E-2</v>
      </c>
      <c r="K47" s="215">
        <f t="shared" si="35"/>
        <v>3.2687191182060045E-2</v>
      </c>
      <c r="L47" s="52">
        <f t="shared" si="41"/>
        <v>0.7055342124389985</v>
      </c>
      <c r="N47" s="27">
        <f t="shared" si="44"/>
        <v>7.0608504398827012</v>
      </c>
      <c r="O47" s="152">
        <f t="shared" si="45"/>
        <v>8.0126829268292674</v>
      </c>
      <c r="P47" s="52">
        <f t="shared" si="46"/>
        <v>0.13480422720331384</v>
      </c>
    </row>
    <row r="48" spans="1:16" ht="20.100000000000001" customHeight="1">
      <c r="A48" s="38" t="s">
        <v>170</v>
      </c>
      <c r="B48" s="19">
        <v>99.64</v>
      </c>
      <c r="C48" s="140">
        <v>55.319999999999986</v>
      </c>
      <c r="D48" s="247">
        <f t="shared" si="32"/>
        <v>6.1586006551702821E-2</v>
      </c>
      <c r="E48" s="215">
        <f t="shared" si="33"/>
        <v>3.6448210203126948E-2</v>
      </c>
      <c r="F48" s="52">
        <f t="shared" si="43"/>
        <v>-0.44480128462464885</v>
      </c>
      <c r="H48" s="19">
        <v>54.216000000000001</v>
      </c>
      <c r="I48" s="140">
        <v>14.175000000000001</v>
      </c>
      <c r="J48" s="247">
        <f t="shared" si="34"/>
        <v>9.1734798852130608E-2</v>
      </c>
      <c r="K48" s="215">
        <f t="shared" si="35"/>
        <v>2.8207776391434385E-2</v>
      </c>
      <c r="L48" s="52">
        <f t="shared" ref="L48:L53" si="47">(I48-H48)/H48</f>
        <v>-0.73854581673306763</v>
      </c>
      <c r="N48" s="27">
        <f t="shared" ref="N48" si="48">(H48/B48)*10</f>
        <v>5.4411882778000811</v>
      </c>
      <c r="O48" s="152">
        <f t="shared" ref="O48" si="49">(I48/C48)*10</f>
        <v>2.5623644251626905</v>
      </c>
      <c r="P48" s="52">
        <f t="shared" ref="P48" si="50">(O48-N48)/N48</f>
        <v>-0.52907999239484571</v>
      </c>
    </row>
    <row r="49" spans="1:16" ht="20.100000000000001" customHeight="1">
      <c r="A49" s="38" t="s">
        <v>183</v>
      </c>
      <c r="B49" s="19">
        <v>58.32</v>
      </c>
      <c r="C49" s="140">
        <v>30.28</v>
      </c>
      <c r="D49" s="247">
        <f t="shared" si="32"/>
        <v>3.6046727239013532E-2</v>
      </c>
      <c r="E49" s="215">
        <f t="shared" si="33"/>
        <v>1.9950321853772313E-2</v>
      </c>
      <c r="F49" s="52">
        <f t="shared" si="43"/>
        <v>-0.48079561042524005</v>
      </c>
      <c r="H49" s="19">
        <v>26.85</v>
      </c>
      <c r="I49" s="140">
        <v>13.802999999999999</v>
      </c>
      <c r="J49" s="247">
        <f t="shared" si="34"/>
        <v>4.5430857111917272E-2</v>
      </c>
      <c r="K49" s="215">
        <f t="shared" si="35"/>
        <v>2.7467508820526898E-2</v>
      </c>
      <c r="L49" s="52">
        <f t="shared" si="47"/>
        <v>-0.48592178770949729</v>
      </c>
      <c r="N49" s="27">
        <f t="shared" ref="N49:N50" si="51">(H49/B49)*10</f>
        <v>4.6039094650205765</v>
      </c>
      <c r="O49" s="152">
        <f t="shared" ref="O49:O50" si="52">(I49/C49)*10</f>
        <v>4.5584544253632755</v>
      </c>
      <c r="P49" s="52">
        <f t="shared" ref="P49:P50" si="53">(O49-N49)/N49</f>
        <v>-9.8731393400886235E-3</v>
      </c>
    </row>
    <row r="50" spans="1:16" ht="20.100000000000001" customHeight="1">
      <c r="A50" s="38" t="s">
        <v>209</v>
      </c>
      <c r="B50" s="19">
        <v>49.19</v>
      </c>
      <c r="C50" s="140">
        <v>33.14</v>
      </c>
      <c r="D50" s="247">
        <f t="shared" si="32"/>
        <v>3.0403609617405274E-2</v>
      </c>
      <c r="E50" s="215">
        <f t="shared" si="33"/>
        <v>2.183466533137432E-2</v>
      </c>
      <c r="F50" s="52">
        <f t="shared" si="43"/>
        <v>-0.32628583045334414</v>
      </c>
      <c r="H50" s="19">
        <v>18.956</v>
      </c>
      <c r="I50" s="140">
        <v>13.285</v>
      </c>
      <c r="J50" s="247">
        <f t="shared" si="34"/>
        <v>3.2074015918566248E-2</v>
      </c>
      <c r="K50" s="215">
        <f t="shared" si="35"/>
        <v>2.6436706127704112E-2</v>
      </c>
      <c r="L50" s="52">
        <f t="shared" si="47"/>
        <v>-0.29916649082084823</v>
      </c>
      <c r="N50" s="27">
        <f t="shared" si="51"/>
        <v>3.8536287863386871</v>
      </c>
      <c r="O50" s="152">
        <f t="shared" si="52"/>
        <v>4.0087507543753773</v>
      </c>
      <c r="P50" s="52">
        <f t="shared" si="53"/>
        <v>4.0253479677805397E-2</v>
      </c>
    </row>
    <row r="51" spans="1:16" ht="20.100000000000001" customHeight="1">
      <c r="A51" s="38" t="s">
        <v>179</v>
      </c>
      <c r="B51" s="19">
        <v>48.28</v>
      </c>
      <c r="C51" s="140">
        <v>40.800000000000004</v>
      </c>
      <c r="D51" s="247">
        <f t="shared" si="32"/>
        <v>2.9841152110760862E-2</v>
      </c>
      <c r="E51" s="215">
        <f t="shared" si="33"/>
        <v>2.688154331683984E-2</v>
      </c>
      <c r="F51" s="52">
        <f t="shared" si="43"/>
        <v>-0.15492957746478866</v>
      </c>
      <c r="H51" s="19">
        <v>13.654000000000002</v>
      </c>
      <c r="I51" s="140">
        <v>12.534999999999998</v>
      </c>
      <c r="J51" s="247">
        <f t="shared" si="34"/>
        <v>2.3102902160376852E-2</v>
      </c>
      <c r="K51" s="215">
        <f t="shared" si="35"/>
        <v>2.4944231186358374E-2</v>
      </c>
      <c r="L51" s="52">
        <f t="shared" si="47"/>
        <v>-8.1954006152043596E-2</v>
      </c>
      <c r="N51" s="27">
        <f t="shared" ref="N51" si="54">(H51/B51)*10</f>
        <v>2.8280861640430821</v>
      </c>
      <c r="O51" s="152">
        <f t="shared" ref="O51" si="55">(I51/C51)*10</f>
        <v>3.0723039215686265</v>
      </c>
      <c r="P51" s="52">
        <f t="shared" ref="P51" si="56">(O51-N51)/N51</f>
        <v>8.6354426053415007E-2</v>
      </c>
    </row>
    <row r="52" spans="1:16" ht="20.100000000000001" customHeight="1">
      <c r="A52" s="38" t="s">
        <v>186</v>
      </c>
      <c r="B52" s="19">
        <v>3.61</v>
      </c>
      <c r="C52" s="140">
        <v>12.189999999999998</v>
      </c>
      <c r="D52" s="247">
        <f t="shared" si="32"/>
        <v>2.2312874714135607E-3</v>
      </c>
      <c r="E52" s="215">
        <f t="shared" si="33"/>
        <v>8.0315199272617058E-3</v>
      </c>
      <c r="F52" s="52">
        <f t="shared" si="43"/>
        <v>2.3767313019390577</v>
      </c>
      <c r="H52" s="19">
        <v>2.3740000000000001</v>
      </c>
      <c r="I52" s="140">
        <v>10.524000000000001</v>
      </c>
      <c r="J52" s="247">
        <f t="shared" si="34"/>
        <v>4.0168660999512704E-3</v>
      </c>
      <c r="K52" s="215">
        <f t="shared" si="35"/>
        <v>2.0942408376963349E-2</v>
      </c>
      <c r="L52" s="52">
        <f t="shared" si="47"/>
        <v>3.4330244313395113</v>
      </c>
      <c r="N52" s="27">
        <f t="shared" ref="N52" si="57">(H52/B52)*10</f>
        <v>6.5761772853185594</v>
      </c>
      <c r="O52" s="152">
        <f t="shared" ref="O52" si="58">(I52/C52)*10</f>
        <v>8.6333059885151791</v>
      </c>
      <c r="P52" s="52">
        <f t="shared" ref="P52" si="59">(O52-N52)/N52</f>
        <v>0.31281527458044639</v>
      </c>
    </row>
    <row r="53" spans="1:16" ht="20.100000000000001" customHeight="1">
      <c r="A53" s="38" t="s">
        <v>210</v>
      </c>
      <c r="B53" s="19">
        <v>8.0499999999999972</v>
      </c>
      <c r="C53" s="140">
        <v>9.0900000000000016</v>
      </c>
      <c r="D53" s="247">
        <f t="shared" si="32"/>
        <v>4.9755856357005974E-3</v>
      </c>
      <c r="E53" s="215">
        <f t="shared" si="33"/>
        <v>5.9890497242665241E-3</v>
      </c>
      <c r="F53" s="52">
        <f t="shared" si="43"/>
        <v>0.12919254658385154</v>
      </c>
      <c r="H53" s="19">
        <v>4.7830000000000004</v>
      </c>
      <c r="I53" s="140">
        <v>7.17</v>
      </c>
      <c r="J53" s="247">
        <f t="shared" si="34"/>
        <v>8.0929530564730102E-3</v>
      </c>
      <c r="K53" s="215">
        <f t="shared" si="35"/>
        <v>1.4268060439265222E-2</v>
      </c>
      <c r="L53" s="52">
        <f t="shared" si="47"/>
        <v>0.4990591678862637</v>
      </c>
      <c r="N53" s="27">
        <f t="shared" ref="N53" si="60">(H53/B53)*10</f>
        <v>5.9416149068323012</v>
      </c>
      <c r="O53" s="152">
        <f t="shared" ref="O53" si="61">(I53/C53)*10</f>
        <v>7.8877887788778871</v>
      </c>
      <c r="P53" s="52">
        <f t="shared" ref="P53" si="62">(O53-N53)/N53</f>
        <v>0.32754964812809867</v>
      </c>
    </row>
    <row r="54" spans="1:16" ht="20.100000000000001" customHeight="1">
      <c r="A54" s="38" t="s">
        <v>212</v>
      </c>
      <c r="B54" s="19">
        <v>25.97</v>
      </c>
      <c r="C54" s="140">
        <v>12.15</v>
      </c>
      <c r="D54" s="247">
        <f t="shared" si="32"/>
        <v>1.6051671920390628E-2</v>
      </c>
      <c r="E54" s="215">
        <f t="shared" si="33"/>
        <v>8.0051654730295112E-3</v>
      </c>
      <c r="F54" s="52">
        <f t="shared" si="43"/>
        <v>-0.53215248363496337</v>
      </c>
      <c r="H54" s="19">
        <v>11.457000000000001</v>
      </c>
      <c r="I54" s="140">
        <v>3.7319999999999998</v>
      </c>
      <c r="J54" s="247">
        <f t="shared" si="34"/>
        <v>1.9385524392224813E-2</v>
      </c>
      <c r="K54" s="215">
        <f t="shared" si="35"/>
        <v>7.4265553081363745E-3</v>
      </c>
      <c r="L54" s="52">
        <f t="shared" si="41"/>
        <v>-0.67426027755957063</v>
      </c>
      <c r="N54" s="27">
        <f t="shared" ref="N54" si="63">(H54/B54)*10</f>
        <v>4.4116288024643824</v>
      </c>
      <c r="O54" s="152">
        <f t="shared" ref="O54" si="64">(I54/C54)*10</f>
        <v>3.0716049382716051</v>
      </c>
      <c r="P54" s="52">
        <f t="shared" ref="P54" si="65">(O54-N54)/N54</f>
        <v>-0.30374809944214387</v>
      </c>
    </row>
    <row r="55" spans="1:16" ht="20.100000000000001" customHeight="1" thickBot="1">
      <c r="A55" s="8" t="s">
        <v>17</v>
      </c>
      <c r="B55" s="19">
        <f>B56-SUM(B39:B54)</f>
        <v>11.899999999999636</v>
      </c>
      <c r="C55" s="140">
        <f>C56-SUM(C39:C54)</f>
        <v>15.889999999999873</v>
      </c>
      <c r="D55" s="247">
        <f t="shared" si="32"/>
        <v>7.3552135484267478E-3</v>
      </c>
      <c r="E55" s="215">
        <f t="shared" si="33"/>
        <v>1.0469306943739745E-2</v>
      </c>
      <c r="F55" s="52">
        <f t="shared" ref="F55" si="66">(C55-B55)/B55</f>
        <v>0.33529411764708894</v>
      </c>
      <c r="H55" s="19">
        <f>H56-SUM(H39:H54)</f>
        <v>10.295999999999935</v>
      </c>
      <c r="I55" s="140">
        <f>I56-SUM(I39:I54)</f>
        <v>11.195999999999913</v>
      </c>
      <c r="J55" s="247">
        <f t="shared" si="34"/>
        <v>1.7421083978558558E-2</v>
      </c>
      <c r="K55" s="215">
        <f t="shared" si="35"/>
        <v>2.2279665924408953E-2</v>
      </c>
      <c r="L55" s="52">
        <f t="shared" ref="L55" si="67">(I55-H55)/H55</f>
        <v>8.7412587412585757E-2</v>
      </c>
      <c r="N55" s="27">
        <f t="shared" si="44"/>
        <v>8.6521008403363435</v>
      </c>
      <c r="O55" s="152">
        <f t="shared" si="45"/>
        <v>7.0459408432976733</v>
      </c>
      <c r="P55" s="52">
        <f t="shared" si="46"/>
        <v>-0.18563815039587911</v>
      </c>
    </row>
    <row r="56" spans="1:16" ht="26.25" customHeight="1" thickBot="1">
      <c r="A56" s="12" t="s">
        <v>18</v>
      </c>
      <c r="B56" s="17">
        <v>1617.9</v>
      </c>
      <c r="C56" s="145">
        <v>1517.77</v>
      </c>
      <c r="D56" s="253">
        <f>SUM(D39:D55)</f>
        <v>0.99999999999999944</v>
      </c>
      <c r="E56" s="254">
        <f>SUM(E39:E55)</f>
        <v>0.99999999999999978</v>
      </c>
      <c r="F56" s="57">
        <f t="shared" si="38"/>
        <v>-6.1888868286049885E-2</v>
      </c>
      <c r="G56" s="1"/>
      <c r="H56" s="17">
        <v>591.00799999999992</v>
      </c>
      <c r="I56" s="145">
        <v>502.52100000000007</v>
      </c>
      <c r="J56" s="253">
        <f>SUM(J39:J55)</f>
        <v>1</v>
      </c>
      <c r="K56" s="254">
        <f>SUM(K39:K55)</f>
        <v>0.99999999999999978</v>
      </c>
      <c r="L56" s="57">
        <f t="shared" si="39"/>
        <v>-0.14972216958146059</v>
      </c>
      <c r="M56" s="1"/>
      <c r="N56" s="29">
        <f t="shared" si="36"/>
        <v>3.6529328141417885</v>
      </c>
      <c r="O56" s="146">
        <f t="shared" si="37"/>
        <v>3.3109166738043316</v>
      </c>
      <c r="P56" s="57">
        <f t="shared" si="8"/>
        <v>-9.3627821188879259E-2</v>
      </c>
    </row>
    <row r="58" spans="1:16" ht="15.75" thickBot="1"/>
    <row r="59" spans="1:16">
      <c r="A59" s="492" t="s">
        <v>15</v>
      </c>
      <c r="B59" s="485" t="s">
        <v>1</v>
      </c>
      <c r="C59" s="478"/>
      <c r="D59" s="485" t="s">
        <v>100</v>
      </c>
      <c r="E59" s="478"/>
      <c r="F59" s="130" t="s">
        <v>0</v>
      </c>
      <c r="H59" s="495" t="s">
        <v>19</v>
      </c>
      <c r="I59" s="496"/>
      <c r="J59" s="485" t="s">
        <v>100</v>
      </c>
      <c r="K59" s="483"/>
      <c r="L59" s="130" t="s">
        <v>0</v>
      </c>
      <c r="N59" s="477" t="s">
        <v>22</v>
      </c>
      <c r="O59" s="478"/>
      <c r="P59" s="130" t="s">
        <v>0</v>
      </c>
    </row>
    <row r="60" spans="1:16">
      <c r="A60" s="493"/>
      <c r="B60" s="486" t="str">
        <f>B5</f>
        <v>jan-jul</v>
      </c>
      <c r="C60" s="480"/>
      <c r="D60" s="486" t="str">
        <f>B5</f>
        <v>jan-jul</v>
      </c>
      <c r="E60" s="480"/>
      <c r="F60" s="131" t="str">
        <f>F37</f>
        <v>2026/2025</v>
      </c>
      <c r="H60" s="475" t="str">
        <f>B5</f>
        <v>jan-jul</v>
      </c>
      <c r="I60" s="480"/>
      <c r="J60" s="486" t="str">
        <f>B5</f>
        <v>jan-jul</v>
      </c>
      <c r="K60" s="476"/>
      <c r="L60" s="131" t="str">
        <f>L37</f>
        <v>2026/2025</v>
      </c>
      <c r="N60" s="475" t="str">
        <f>B5</f>
        <v>jan-jul</v>
      </c>
      <c r="O60" s="476"/>
      <c r="P60" s="131" t="str">
        <f>P37</f>
        <v>2026/2025</v>
      </c>
    </row>
    <row r="61" spans="1:16" ht="19.5" customHeight="1" thickBot="1">
      <c r="A61" s="494"/>
      <c r="B61" s="99">
        <f>B6</f>
        <v>2025</v>
      </c>
      <c r="C61" s="134">
        <f>C6</f>
        <v>2026</v>
      </c>
      <c r="D61" s="99">
        <f>B6</f>
        <v>2025</v>
      </c>
      <c r="E61" s="134">
        <f>C6</f>
        <v>2026</v>
      </c>
      <c r="F61" s="132" t="s">
        <v>1</v>
      </c>
      <c r="H61" s="25">
        <f>B6</f>
        <v>2025</v>
      </c>
      <c r="I61" s="134">
        <f>C6</f>
        <v>2026</v>
      </c>
      <c r="J61" s="99">
        <f>B6</f>
        <v>2025</v>
      </c>
      <c r="K61" s="134">
        <f>C6</f>
        <v>2026</v>
      </c>
      <c r="L61" s="259">
        <v>1000</v>
      </c>
      <c r="N61" s="25">
        <f>B6</f>
        <v>2025</v>
      </c>
      <c r="O61" s="134">
        <f>C6</f>
        <v>2026</v>
      </c>
      <c r="P61" s="132"/>
    </row>
    <row r="62" spans="1:16" ht="20.100000000000001" customHeight="1">
      <c r="A62" s="38" t="s">
        <v>169</v>
      </c>
      <c r="B62" s="39">
        <v>1112.97</v>
      </c>
      <c r="C62" s="147">
        <v>1186.1000000000004</v>
      </c>
      <c r="D62" s="247">
        <f t="shared" ref="D62:D83" si="68">B62/$B$84</f>
        <v>0.1424142228682716</v>
      </c>
      <c r="E62" s="246">
        <f t="shared" ref="E62:E83" si="69">C62/$C$84</f>
        <v>0.15379488655665946</v>
      </c>
      <c r="F62" s="52">
        <f t="shared" ref="F62:F83" si="70">(C62-B62)/B62</f>
        <v>6.5707072068429823E-2</v>
      </c>
      <c r="H62" s="19">
        <v>1084.4309999999998</v>
      </c>
      <c r="I62" s="147">
        <v>1409.1280000000002</v>
      </c>
      <c r="J62" s="245">
        <f t="shared" ref="J62:J84" si="71">H62/$H$84</f>
        <v>0.21081178490503244</v>
      </c>
      <c r="K62" s="246">
        <f t="shared" ref="K62:K84" si="72">I62/$I$84</f>
        <v>0.27035622384459596</v>
      </c>
      <c r="L62" s="52">
        <f t="shared" ref="L62:L71" si="73">(I62-H62)/H62</f>
        <v>0.29941692924676666</v>
      </c>
      <c r="N62" s="40">
        <f t="shared" ref="N62" si="74">(H62/B62)*10</f>
        <v>9.7435779940160092</v>
      </c>
      <c r="O62" s="143">
        <f t="shared" ref="O62" si="75">(I62/C62)*10</f>
        <v>11.880347356883902</v>
      </c>
      <c r="P62" s="52">
        <f t="shared" ref="P62" si="76">(O62-N62)/N62</f>
        <v>0.21930027800672239</v>
      </c>
    </row>
    <row r="63" spans="1:16" ht="20.100000000000001" customHeight="1">
      <c r="A63" s="38" t="s">
        <v>176</v>
      </c>
      <c r="B63" s="19">
        <v>2111.8799999999997</v>
      </c>
      <c r="C63" s="140">
        <v>1692.32</v>
      </c>
      <c r="D63" s="247">
        <f t="shared" si="68"/>
        <v>0.27023347349079074</v>
      </c>
      <c r="E63" s="215">
        <f t="shared" si="69"/>
        <v>0.21943357424969723</v>
      </c>
      <c r="F63" s="52">
        <f t="shared" si="70"/>
        <v>-0.19866659090478617</v>
      </c>
      <c r="H63" s="19">
        <v>1117.933</v>
      </c>
      <c r="I63" s="140">
        <v>899.80000000000007</v>
      </c>
      <c r="J63" s="214">
        <f t="shared" si="71"/>
        <v>0.21732452422905438</v>
      </c>
      <c r="K63" s="215">
        <f t="shared" si="72"/>
        <v>0.17263621914784708</v>
      </c>
      <c r="L63" s="52">
        <f t="shared" si="73"/>
        <v>-0.19512171122956379</v>
      </c>
      <c r="N63" s="40">
        <f t="shared" ref="N63:N64" si="77">(H63/B63)*10</f>
        <v>5.293544140765575</v>
      </c>
      <c r="O63" s="143">
        <f t="shared" ref="O63:O64" si="78">(I63/C63)*10</f>
        <v>5.3169613311903197</v>
      </c>
      <c r="P63" s="52">
        <f t="shared" si="8"/>
        <v>4.4237262979274911E-3</v>
      </c>
    </row>
    <row r="64" spans="1:16" ht="20.100000000000001" customHeight="1">
      <c r="A64" s="38" t="s">
        <v>166</v>
      </c>
      <c r="B64" s="19">
        <v>981.66</v>
      </c>
      <c r="C64" s="140">
        <v>794.38</v>
      </c>
      <c r="D64" s="247">
        <f t="shared" si="68"/>
        <v>0.12561196260534199</v>
      </c>
      <c r="E64" s="215">
        <f t="shared" si="69"/>
        <v>0.10300276703724738</v>
      </c>
      <c r="F64" s="52">
        <f t="shared" si="70"/>
        <v>-0.19077888474624613</v>
      </c>
      <c r="H64" s="19">
        <v>598.23599999999988</v>
      </c>
      <c r="I64" s="140">
        <v>476.3719999999999</v>
      </c>
      <c r="J64" s="214">
        <f t="shared" si="71"/>
        <v>0.11629619492106642</v>
      </c>
      <c r="K64" s="215">
        <f t="shared" si="72"/>
        <v>9.1397044885416959E-2</v>
      </c>
      <c r="L64" s="52">
        <f t="shared" si="73"/>
        <v>-0.20370556101605386</v>
      </c>
      <c r="N64" s="40">
        <f t="shared" si="77"/>
        <v>6.0941262759000043</v>
      </c>
      <c r="O64" s="143">
        <f t="shared" si="78"/>
        <v>5.9967773609607473</v>
      </c>
      <c r="P64" s="52">
        <f t="shared" si="8"/>
        <v>-1.5974220180542641E-2</v>
      </c>
    </row>
    <row r="65" spans="1:16" ht="20.100000000000001" customHeight="1">
      <c r="A65" s="38" t="s">
        <v>180</v>
      </c>
      <c r="B65" s="19">
        <v>73.09</v>
      </c>
      <c r="C65" s="140">
        <v>64.739999999999995</v>
      </c>
      <c r="D65" s="247">
        <f t="shared" si="68"/>
        <v>9.3525032565495662E-3</v>
      </c>
      <c r="E65" s="215">
        <f t="shared" si="69"/>
        <v>8.3944700747644631E-3</v>
      </c>
      <c r="F65" s="52">
        <f t="shared" si="70"/>
        <v>-0.11424271446162276</v>
      </c>
      <c r="H65" s="19">
        <v>383.928</v>
      </c>
      <c r="I65" s="140">
        <v>358.20500000000004</v>
      </c>
      <c r="J65" s="214">
        <f t="shared" si="71"/>
        <v>7.4635036212556918E-2</v>
      </c>
      <c r="K65" s="215">
        <f t="shared" si="72"/>
        <v>6.8725446632423387E-2</v>
      </c>
      <c r="L65" s="52">
        <f t="shared" si="73"/>
        <v>-6.6999541580712932E-2</v>
      </c>
      <c r="N65" s="40">
        <f t="shared" ref="N65:N67" si="79">(H65/B65)*10</f>
        <v>52.528116021343543</v>
      </c>
      <c r="O65" s="143">
        <f t="shared" ref="O65:O67" si="80">(I65/C65)*10</f>
        <v>55.329780661105971</v>
      </c>
      <c r="P65" s="52">
        <f t="shared" ref="P65:P67" si="81">(O65-N65)/N65</f>
        <v>5.33364767665385E-2</v>
      </c>
    </row>
    <row r="66" spans="1:16" ht="20.100000000000001" customHeight="1">
      <c r="A66" s="38" t="s">
        <v>167</v>
      </c>
      <c r="B66" s="19">
        <v>417.34999999999991</v>
      </c>
      <c r="C66" s="140">
        <v>255.37999999999997</v>
      </c>
      <c r="D66" s="247">
        <f t="shared" si="68"/>
        <v>5.3403574143124376E-2</v>
      </c>
      <c r="E66" s="215">
        <f t="shared" si="69"/>
        <v>3.3113681922974182E-2</v>
      </c>
      <c r="F66" s="52">
        <f>(C65-B65)/B65</f>
        <v>-0.11424271446162276</v>
      </c>
      <c r="H66" s="19">
        <v>531.43599999999992</v>
      </c>
      <c r="I66" s="140">
        <v>340.63900000000001</v>
      </c>
      <c r="J66" s="214">
        <f t="shared" si="71"/>
        <v>0.10331037357175404</v>
      </c>
      <c r="K66" s="215">
        <f t="shared" si="72"/>
        <v>6.5355222331966514E-2</v>
      </c>
      <c r="L66" s="52">
        <f t="shared" si="73"/>
        <v>-0.3590215943217997</v>
      </c>
      <c r="N66" s="40">
        <f t="shared" ref="N66" si="82">(H66/B66)*10</f>
        <v>12.733580927279263</v>
      </c>
      <c r="O66" s="143">
        <f t="shared" ref="O66" si="83">(I66/C66)*10</f>
        <v>13.338515153888327</v>
      </c>
      <c r="P66" s="52">
        <f t="shared" ref="P66" si="84">(O66-N66)/N66</f>
        <v>4.7506999803418069E-2</v>
      </c>
    </row>
    <row r="67" spans="1:16" ht="20.100000000000001" customHeight="1">
      <c r="A67" s="38" t="s">
        <v>168</v>
      </c>
      <c r="B67" s="19">
        <v>270.48999999999995</v>
      </c>
      <c r="C67" s="140">
        <v>658.32999999999993</v>
      </c>
      <c r="D67" s="247">
        <f t="shared" si="68"/>
        <v>3.4611555696594493E-2</v>
      </c>
      <c r="E67" s="215">
        <f t="shared" si="69"/>
        <v>8.5361932102559296E-2</v>
      </c>
      <c r="F67" s="52">
        <f t="shared" si="70"/>
        <v>1.4338422862213023</v>
      </c>
      <c r="H67" s="19">
        <v>162.47500000000002</v>
      </c>
      <c r="I67" s="140">
        <v>268.41899999999993</v>
      </c>
      <c r="J67" s="214">
        <f t="shared" si="71"/>
        <v>3.1584900055831262E-2</v>
      </c>
      <c r="K67" s="215">
        <f t="shared" si="72"/>
        <v>5.1499045685092185E-2</v>
      </c>
      <c r="L67" s="52">
        <f t="shared" si="73"/>
        <v>0.65206339436836369</v>
      </c>
      <c r="N67" s="40">
        <f t="shared" si="79"/>
        <v>6.006691559761915</v>
      </c>
      <c r="O67" s="143">
        <f t="shared" si="80"/>
        <v>4.0772712773229225</v>
      </c>
      <c r="P67" s="52">
        <f t="shared" si="81"/>
        <v>-0.32121181240001412</v>
      </c>
    </row>
    <row r="68" spans="1:16" ht="20.100000000000001" customHeight="1">
      <c r="A68" s="38" t="s">
        <v>171</v>
      </c>
      <c r="B68" s="19">
        <v>614.42000000000007</v>
      </c>
      <c r="C68" s="140">
        <v>587.05000000000007</v>
      </c>
      <c r="D68" s="247">
        <f t="shared" si="68"/>
        <v>7.8620400203710292E-2</v>
      </c>
      <c r="E68" s="215">
        <f t="shared" si="69"/>
        <v>7.6119457173161556E-2</v>
      </c>
      <c r="F68" s="52">
        <f t="shared" si="70"/>
        <v>-4.454607597408939E-2</v>
      </c>
      <c r="H68" s="19">
        <v>262.07300000000004</v>
      </c>
      <c r="I68" s="140">
        <v>250.49799999999993</v>
      </c>
      <c r="J68" s="214">
        <f t="shared" si="71"/>
        <v>5.0946604168837464E-2</v>
      </c>
      <c r="K68" s="215">
        <f t="shared" si="72"/>
        <v>4.8060710851408513E-2</v>
      </c>
      <c r="L68" s="52">
        <f t="shared" si="73"/>
        <v>-4.4167083217271905E-2</v>
      </c>
      <c r="N68" s="40">
        <f t="shared" ref="N68:N69" si="85">(H68/B68)*10</f>
        <v>4.2653722209563494</v>
      </c>
      <c r="O68" s="143">
        <f t="shared" ref="O68:O69" si="86">(I68/C68)*10</f>
        <v>4.2670641342304725</v>
      </c>
      <c r="P68" s="52">
        <f t="shared" ref="P68:P69" si="87">(O68-N68)/N68</f>
        <v>3.9666251536278689E-4</v>
      </c>
    </row>
    <row r="69" spans="1:16" ht="20.100000000000001" customHeight="1">
      <c r="A69" s="38" t="s">
        <v>184</v>
      </c>
      <c r="B69" s="19">
        <v>275.88999999999993</v>
      </c>
      <c r="C69" s="140">
        <v>447.73999999999995</v>
      </c>
      <c r="D69" s="247">
        <f t="shared" si="68"/>
        <v>3.5302532815015171E-2</v>
      </c>
      <c r="E69" s="215">
        <f t="shared" si="69"/>
        <v>5.8055916454665443E-2</v>
      </c>
      <c r="F69" s="52">
        <f t="shared" si="70"/>
        <v>0.62289318206531608</v>
      </c>
      <c r="H69" s="19">
        <v>133.65800000000002</v>
      </c>
      <c r="I69" s="140">
        <v>226.46999999999997</v>
      </c>
      <c r="J69" s="214">
        <f t="shared" si="71"/>
        <v>2.5982917812969967E-2</v>
      </c>
      <c r="K69" s="215">
        <f t="shared" si="72"/>
        <v>4.3450682985566702E-2</v>
      </c>
      <c r="L69" s="52">
        <f t="shared" si="73"/>
        <v>0.69439913809872922</v>
      </c>
      <c r="N69" s="40">
        <f t="shared" si="85"/>
        <v>4.8446119830367191</v>
      </c>
      <c r="O69" s="143">
        <f t="shared" si="86"/>
        <v>5.0580694152856562</v>
      </c>
      <c r="P69" s="52">
        <f t="shared" si="87"/>
        <v>4.4060790213200286E-2</v>
      </c>
    </row>
    <row r="70" spans="1:16" ht="20.100000000000001" customHeight="1">
      <c r="A70" s="38" t="s">
        <v>175</v>
      </c>
      <c r="B70" s="19">
        <v>189.69999999999996</v>
      </c>
      <c r="C70" s="140">
        <v>186.97999999999996</v>
      </c>
      <c r="D70" s="247">
        <f t="shared" si="68"/>
        <v>2.427377025266729E-2</v>
      </c>
      <c r="E70" s="215">
        <f t="shared" si="69"/>
        <v>2.424464032405714E-2</v>
      </c>
      <c r="F70" s="52">
        <f t="shared" si="70"/>
        <v>-1.4338429098576697E-2</v>
      </c>
      <c r="H70" s="19">
        <v>130.874</v>
      </c>
      <c r="I70" s="140">
        <v>157.12000000000003</v>
      </c>
      <c r="J70" s="214">
        <f t="shared" si="71"/>
        <v>2.5441712324399818E-2</v>
      </c>
      <c r="K70" s="215">
        <f t="shared" si="72"/>
        <v>3.0145146424216198E-2</v>
      </c>
      <c r="L70" s="52">
        <f t="shared" si="73"/>
        <v>0.2005440347204184</v>
      </c>
      <c r="N70" s="40">
        <f t="shared" ref="N70:N71" si="88">(H70/B70)*10</f>
        <v>6.8989984185556157</v>
      </c>
      <c r="O70" s="143">
        <f t="shared" ref="O70:O71" si="89">(I70/C70)*10</f>
        <v>8.4030377580489919</v>
      </c>
      <c r="P70" s="52">
        <f t="shared" ref="P70:P71" si="90">(O70-N70)/N70</f>
        <v>0.21800836124967021</v>
      </c>
    </row>
    <row r="71" spans="1:16" ht="20.100000000000001" customHeight="1">
      <c r="A71" s="38" t="s">
        <v>181</v>
      </c>
      <c r="B71" s="19">
        <v>301.70999999999998</v>
      </c>
      <c r="C71" s="140">
        <v>193.23</v>
      </c>
      <c r="D71" s="247">
        <f t="shared" si="68"/>
        <v>3.860642711087111E-2</v>
      </c>
      <c r="E71" s="215">
        <f t="shared" si="69"/>
        <v>2.5055042516940646E-2</v>
      </c>
      <c r="F71" s="52">
        <f t="shared" si="70"/>
        <v>-0.3595505617977528</v>
      </c>
      <c r="H71" s="19">
        <v>184.392</v>
      </c>
      <c r="I71" s="140">
        <v>134.78700000000001</v>
      </c>
      <c r="J71" s="214">
        <f t="shared" si="71"/>
        <v>3.5845532488658793E-2</v>
      </c>
      <c r="K71" s="215">
        <f t="shared" si="72"/>
        <v>2.5860322371950281E-2</v>
      </c>
      <c r="L71" s="52">
        <f t="shared" si="73"/>
        <v>-0.26901926330860337</v>
      </c>
      <c r="N71" s="40">
        <f t="shared" si="88"/>
        <v>6.1115640847171129</v>
      </c>
      <c r="O71" s="143">
        <f t="shared" si="89"/>
        <v>6.9754696475702538</v>
      </c>
      <c r="P71" s="52">
        <f t="shared" si="90"/>
        <v>0.14135588711463681</v>
      </c>
    </row>
    <row r="72" spans="1:16" ht="20.100000000000001" customHeight="1">
      <c r="A72" s="38" t="s">
        <v>218</v>
      </c>
      <c r="B72" s="19">
        <v>94.39</v>
      </c>
      <c r="C72" s="140">
        <v>357.90000000000003</v>
      </c>
      <c r="D72" s="247">
        <f t="shared" si="68"/>
        <v>1.2078024112542256E-2</v>
      </c>
      <c r="E72" s="215">
        <f t="shared" si="69"/>
        <v>4.640687117328085E-2</v>
      </c>
      <c r="F72" s="52">
        <f t="shared" si="70"/>
        <v>2.7917152240703471</v>
      </c>
      <c r="H72" s="19">
        <v>27.847999999999999</v>
      </c>
      <c r="I72" s="140">
        <v>133.57599999999999</v>
      </c>
      <c r="J72" s="214">
        <f t="shared" si="71"/>
        <v>5.4136100738869913E-3</v>
      </c>
      <c r="K72" s="215">
        <f t="shared" si="72"/>
        <v>2.5627979116351209E-2</v>
      </c>
      <c r="L72" s="52">
        <f t="shared" ref="L72:L82" si="91">(I72-H72)/H72</f>
        <v>3.7966101694915255</v>
      </c>
      <c r="N72" s="40">
        <f t="shared" ref="N72" si="92">(H72/B72)*10</f>
        <v>2.9503125331073203</v>
      </c>
      <c r="O72" s="143">
        <f t="shared" ref="O72" si="93">(I72/C72)*10</f>
        <v>3.7322157027102536</v>
      </c>
      <c r="P72" s="52">
        <f t="shared" ref="P72" si="94">(O72-N72)/N72</f>
        <v>0.26502384436519993</v>
      </c>
    </row>
    <row r="73" spans="1:16" ht="20.100000000000001" customHeight="1">
      <c r="A73" s="38" t="s">
        <v>216</v>
      </c>
      <c r="B73" s="19">
        <v>185.97000000000003</v>
      </c>
      <c r="C73" s="140">
        <v>191.56999999999996</v>
      </c>
      <c r="D73" s="247">
        <f t="shared" si="68"/>
        <v>2.3796484206054496E-2</v>
      </c>
      <c r="E73" s="215">
        <f t="shared" si="69"/>
        <v>2.4839799694510785E-2</v>
      </c>
      <c r="F73" s="52">
        <f t="shared" si="70"/>
        <v>3.0112383717803608E-2</v>
      </c>
      <c r="H73" s="19">
        <v>42.376999999999995</v>
      </c>
      <c r="I73" s="140">
        <v>50.862999999999985</v>
      </c>
      <c r="J73" s="214">
        <f t="shared" si="71"/>
        <v>8.2380262173624326E-3</v>
      </c>
      <c r="K73" s="215">
        <f t="shared" si="72"/>
        <v>9.7586085958178952E-3</v>
      </c>
      <c r="L73" s="52">
        <f t="shared" si="91"/>
        <v>0.20025013568681102</v>
      </c>
      <c r="N73" s="40">
        <f t="shared" ref="N73:N74" si="95">(H73/B73)*10</f>
        <v>2.278700865731031</v>
      </c>
      <c r="O73" s="143">
        <f t="shared" ref="O73:O74" si="96">(I73/C73)*10</f>
        <v>2.6550608132797411</v>
      </c>
      <c r="P73" s="52">
        <f t="shared" ref="P73:P74" si="97">(O73-N73)/N73</f>
        <v>0.16516426232539735</v>
      </c>
    </row>
    <row r="74" spans="1:16" ht="20.100000000000001" customHeight="1">
      <c r="A74" s="38" t="s">
        <v>243</v>
      </c>
      <c r="B74" s="19">
        <v>11.149999999999999</v>
      </c>
      <c r="C74" s="140">
        <v>12.559999999999999</v>
      </c>
      <c r="D74" s="247">
        <f t="shared" si="68"/>
        <v>1.426739790813075E-3</v>
      </c>
      <c r="E74" s="215">
        <f t="shared" si="69"/>
        <v>1.6285842468186848E-3</v>
      </c>
      <c r="F74" s="52">
        <f t="shared" si="70"/>
        <v>0.12645739910313905</v>
      </c>
      <c r="H74" s="19">
        <v>49.361000000000004</v>
      </c>
      <c r="I74" s="140">
        <v>50.656999999999996</v>
      </c>
      <c r="J74" s="214">
        <f t="shared" si="71"/>
        <v>9.5957055033444351E-3</v>
      </c>
      <c r="K74" s="215">
        <f t="shared" si="72"/>
        <v>9.7190853004806479E-3</v>
      </c>
      <c r="L74" s="52">
        <f t="shared" si="91"/>
        <v>2.6255545876298945E-2</v>
      </c>
      <c r="N74" s="40">
        <f t="shared" si="95"/>
        <v>44.26995515695068</v>
      </c>
      <c r="O74" s="143">
        <f t="shared" si="96"/>
        <v>40.33200636942675</v>
      </c>
      <c r="P74" s="52">
        <f t="shared" si="97"/>
        <v>-8.8953078302489427E-2</v>
      </c>
    </row>
    <row r="75" spans="1:16" ht="20.100000000000001" customHeight="1">
      <c r="A75" s="38" t="s">
        <v>219</v>
      </c>
      <c r="B75" s="19">
        <v>55.49</v>
      </c>
      <c r="C75" s="140">
        <v>58.68</v>
      </c>
      <c r="D75" s="247">
        <f t="shared" si="68"/>
        <v>7.1004296854006764E-3</v>
      </c>
      <c r="E75" s="215">
        <f t="shared" si="69"/>
        <v>7.6087041085446212E-3</v>
      </c>
      <c r="F75" s="52">
        <f t="shared" si="70"/>
        <v>5.7487835646062309E-2</v>
      </c>
      <c r="H75" s="19">
        <v>41.462000000000003</v>
      </c>
      <c r="I75" s="140">
        <v>40.661999999999999</v>
      </c>
      <c r="J75" s="214">
        <f t="shared" si="71"/>
        <v>8.060151568640565E-3</v>
      </c>
      <c r="K75" s="215">
        <f t="shared" si="72"/>
        <v>7.801438033996173E-3</v>
      </c>
      <c r="L75" s="52">
        <f t="shared" si="91"/>
        <v>-1.9294775939414505E-2</v>
      </c>
      <c r="N75" s="40">
        <f t="shared" ref="N75:N82" si="98">(H75/B75)*10</f>
        <v>7.4719769327806818</v>
      </c>
      <c r="O75" s="143">
        <f t="shared" ref="O75:O82" si="99">(I75/C75)*10</f>
        <v>6.9294478527607364</v>
      </c>
      <c r="P75" s="52">
        <f t="shared" ref="P75:P82" si="100">(O75-N75)/N75</f>
        <v>-7.2608505740935719E-2</v>
      </c>
    </row>
    <row r="76" spans="1:16" ht="20.100000000000001" customHeight="1">
      <c r="A76" s="38" t="s">
        <v>221</v>
      </c>
      <c r="B76" s="19"/>
      <c r="C76" s="140">
        <v>1.19</v>
      </c>
      <c r="D76" s="247">
        <f t="shared" si="68"/>
        <v>0</v>
      </c>
      <c r="E76" s="215">
        <f t="shared" si="69"/>
        <v>1.5430057752501873E-4</v>
      </c>
      <c r="F76" s="52"/>
      <c r="H76" s="19"/>
      <c r="I76" s="140">
        <v>39.045000000000002</v>
      </c>
      <c r="J76" s="214">
        <f t="shared" si="71"/>
        <v>0</v>
      </c>
      <c r="K76" s="215">
        <f t="shared" si="72"/>
        <v>7.491199351664468E-3</v>
      </c>
      <c r="L76" s="52"/>
      <c r="N76" s="40"/>
      <c r="O76" s="143">
        <f t="shared" si="99"/>
        <v>328.10924369747903</v>
      </c>
      <c r="P76" s="52"/>
    </row>
    <row r="77" spans="1:16" ht="20.100000000000001" customHeight="1">
      <c r="A77" s="38" t="s">
        <v>244</v>
      </c>
      <c r="B77" s="19"/>
      <c r="C77" s="140">
        <v>156.24</v>
      </c>
      <c r="D77" s="247">
        <f t="shared" si="68"/>
        <v>0</v>
      </c>
      <c r="E77" s="215">
        <f t="shared" si="69"/>
        <v>2.0258758178578931E-2</v>
      </c>
      <c r="F77" s="52"/>
      <c r="H77" s="19"/>
      <c r="I77" s="140">
        <v>37.497999999999998</v>
      </c>
      <c r="J77" s="214">
        <f t="shared" si="71"/>
        <v>0</v>
      </c>
      <c r="K77" s="215">
        <f t="shared" si="72"/>
        <v>7.1943909153211472E-3</v>
      </c>
      <c r="L77" s="52"/>
      <c r="N77" s="40"/>
      <c r="O77" s="143">
        <f t="shared" si="99"/>
        <v>2.4000256016385046</v>
      </c>
      <c r="P77" s="52"/>
    </row>
    <row r="78" spans="1:16" ht="20.100000000000001" customHeight="1">
      <c r="A78" s="38" t="s">
        <v>204</v>
      </c>
      <c r="B78" s="19">
        <v>264.00999999999993</v>
      </c>
      <c r="C78" s="140">
        <v>104.92</v>
      </c>
      <c r="D78" s="247">
        <f t="shared" si="68"/>
        <v>3.378238315448967E-2</v>
      </c>
      <c r="E78" s="215">
        <f t="shared" si="69"/>
        <v>1.3604383692373921E-2</v>
      </c>
      <c r="F78" s="52">
        <f t="shared" si="70"/>
        <v>-0.60259081095413036</v>
      </c>
      <c r="H78" s="19">
        <v>93.12299999999999</v>
      </c>
      <c r="I78" s="140">
        <v>31.077000000000002</v>
      </c>
      <c r="J78" s="214">
        <f t="shared" si="71"/>
        <v>1.8102973675329585E-2</v>
      </c>
      <c r="K78" s="215">
        <f t="shared" si="72"/>
        <v>5.9624536368722419E-3</v>
      </c>
      <c r="L78" s="52">
        <f t="shared" si="91"/>
        <v>-0.66628008118295157</v>
      </c>
      <c r="N78" s="40">
        <f t="shared" si="98"/>
        <v>3.5272527555774409</v>
      </c>
      <c r="O78" s="143">
        <f t="shared" si="99"/>
        <v>2.9619710255432712</v>
      </c>
      <c r="P78" s="52">
        <f t="shared" si="100"/>
        <v>-0.1602611916994954</v>
      </c>
    </row>
    <row r="79" spans="1:16" ht="20.100000000000001" customHeight="1">
      <c r="A79" s="38" t="s">
        <v>245</v>
      </c>
      <c r="B79" s="19">
        <v>116.26</v>
      </c>
      <c r="C79" s="140">
        <v>81.66</v>
      </c>
      <c r="D79" s="247">
        <f t="shared" si="68"/>
        <v>1.487648144214602E-2</v>
      </c>
      <c r="E79" s="215">
        <f t="shared" si="69"/>
        <v>1.058839089133868E-2</v>
      </c>
      <c r="F79" s="52">
        <f t="shared" si="70"/>
        <v>-0.29760880784448657</v>
      </c>
      <c r="H79" s="19">
        <v>30.775000000000002</v>
      </c>
      <c r="I79" s="140">
        <v>27.262999999999998</v>
      </c>
      <c r="J79" s="214">
        <f t="shared" si="71"/>
        <v>5.9826145512737782E-3</v>
      </c>
      <c r="K79" s="215">
        <f t="shared" si="72"/>
        <v>5.2306970911622074E-3</v>
      </c>
      <c r="L79" s="52">
        <f t="shared" si="91"/>
        <v>-0.11411860276198225</v>
      </c>
      <c r="N79" s="40">
        <f t="shared" si="98"/>
        <v>2.6470841217959746</v>
      </c>
      <c r="O79" s="143">
        <f t="shared" si="99"/>
        <v>3.3385990693117806</v>
      </c>
      <c r="P79" s="52">
        <f t="shared" si="100"/>
        <v>0.2612364835034528</v>
      </c>
    </row>
    <row r="80" spans="1:16" ht="20.100000000000001" customHeight="1">
      <c r="A80" s="38" t="s">
        <v>205</v>
      </c>
      <c r="B80" s="19">
        <v>133.68</v>
      </c>
      <c r="C80" s="140">
        <v>85.30000000000004</v>
      </c>
      <c r="D80" s="247">
        <f t="shared" si="68"/>
        <v>1.7105522442680886E-2</v>
      </c>
      <c r="E80" s="215">
        <f t="shared" si="69"/>
        <v>1.1060369128474037E-2</v>
      </c>
      <c r="F80" s="52">
        <f t="shared" si="70"/>
        <v>-0.36190903650508649</v>
      </c>
      <c r="H80" s="19">
        <v>39.100999999999999</v>
      </c>
      <c r="I80" s="140">
        <v>26.803000000000001</v>
      </c>
      <c r="J80" s="214">
        <f t="shared" si="71"/>
        <v>7.6011766553811854E-3</v>
      </c>
      <c r="K80" s="215">
        <f t="shared" si="72"/>
        <v>5.1424411889528171E-3</v>
      </c>
      <c r="L80" s="52">
        <f t="shared" si="91"/>
        <v>-0.31451881026060713</v>
      </c>
      <c r="N80" s="40">
        <f t="shared" si="98"/>
        <v>2.9249700777977257</v>
      </c>
      <c r="O80" s="143">
        <f t="shared" si="99"/>
        <v>3.1422039859320035</v>
      </c>
      <c r="P80" s="52">
        <f t="shared" si="100"/>
        <v>7.4268762536483096E-2</v>
      </c>
    </row>
    <row r="81" spans="1:16" ht="20.100000000000001" customHeight="1">
      <c r="A81" s="38" t="s">
        <v>217</v>
      </c>
      <c r="B81" s="19">
        <v>36.190000000000005</v>
      </c>
      <c r="C81" s="140">
        <v>78.63</v>
      </c>
      <c r="D81" s="247">
        <f t="shared" si="68"/>
        <v>4.6308262806749054E-3</v>
      </c>
      <c r="E81" s="215">
        <f t="shared" si="69"/>
        <v>1.0195507908228757E-2</v>
      </c>
      <c r="F81" s="52">
        <f t="shared" si="70"/>
        <v>1.1726996407847468</v>
      </c>
      <c r="H81" s="19">
        <v>17.291999999999994</v>
      </c>
      <c r="I81" s="140">
        <v>26.073</v>
      </c>
      <c r="J81" s="214">
        <f t="shared" si="71"/>
        <v>3.3615392630585257E-3</v>
      </c>
      <c r="K81" s="215">
        <f t="shared" si="72"/>
        <v>5.0023829093596532E-3</v>
      </c>
      <c r="L81" s="52">
        <f t="shared" si="91"/>
        <v>0.50780707841776596</v>
      </c>
      <c r="N81" s="40">
        <f t="shared" si="98"/>
        <v>4.7781155015197543</v>
      </c>
      <c r="O81" s="143">
        <f t="shared" si="99"/>
        <v>3.3159099580312863</v>
      </c>
      <c r="P81" s="52">
        <f t="shared" si="100"/>
        <v>-0.3060213891906528</v>
      </c>
    </row>
    <row r="82" spans="1:16" ht="20.100000000000001" customHeight="1">
      <c r="A82" s="38" t="s">
        <v>224</v>
      </c>
      <c r="B82" s="19">
        <v>197.78000000000003</v>
      </c>
      <c r="C82" s="140">
        <v>91.58</v>
      </c>
      <c r="D82" s="247">
        <f t="shared" si="68"/>
        <v>2.5307676755785654E-2</v>
      </c>
      <c r="E82" s="215">
        <f t="shared" si="69"/>
        <v>1.1874661251883373E-2</v>
      </c>
      <c r="F82" s="52">
        <f t="shared" si="70"/>
        <v>-0.53696025887349585</v>
      </c>
      <c r="H82" s="19">
        <v>49.944000000000003</v>
      </c>
      <c r="I82" s="140">
        <v>24.96</v>
      </c>
      <c r="J82" s="214">
        <f t="shared" si="71"/>
        <v>9.7090398423661274E-3</v>
      </c>
      <c r="K82" s="215">
        <f t="shared" si="72"/>
        <v>4.7888419981443235E-3</v>
      </c>
      <c r="L82" s="52">
        <f t="shared" si="91"/>
        <v>-0.50024026910139352</v>
      </c>
      <c r="N82" s="40">
        <f t="shared" si="98"/>
        <v>2.5252300535949028</v>
      </c>
      <c r="O82" s="143">
        <f t="shared" si="99"/>
        <v>2.7254859139550121</v>
      </c>
      <c r="P82" s="52">
        <f t="shared" si="100"/>
        <v>7.930202639360566E-2</v>
      </c>
    </row>
    <row r="83" spans="1:16" ht="20.100000000000001" customHeight="1" thickBot="1">
      <c r="A83" s="8" t="s">
        <v>17</v>
      </c>
      <c r="B83" s="19">
        <f>B84-SUM(B62:B82)</f>
        <v>370.94000000000233</v>
      </c>
      <c r="C83" s="140">
        <f>C84-SUM(C62:C82)</f>
        <v>425.7400000000016</v>
      </c>
      <c r="D83" s="247">
        <f t="shared" si="68"/>
        <v>4.7465009686475823E-2</v>
      </c>
      <c r="E83" s="215">
        <f t="shared" si="69"/>
        <v>5.5203300735715735E-2</v>
      </c>
      <c r="F83" s="52">
        <f t="shared" si="70"/>
        <v>0.14773278697363165</v>
      </c>
      <c r="H83" s="19">
        <f>H84-SUM(H62:H82)</f>
        <v>163.35300000000007</v>
      </c>
      <c r="I83" s="140">
        <f>I84-SUM(I62:I82)</f>
        <v>202.20099999999911</v>
      </c>
      <c r="J83" s="214">
        <f t="shared" si="71"/>
        <v>3.1755581959194992E-2</v>
      </c>
      <c r="K83" s="215">
        <f t="shared" si="72"/>
        <v>3.8794416701393275E-2</v>
      </c>
      <c r="L83" s="52">
        <f t="shared" ref="L83" si="101">(I83-H83)/H83</f>
        <v>0.23781626293976255</v>
      </c>
      <c r="N83" s="40">
        <f t="shared" ref="N83" si="102">(H83/B83)*10</f>
        <v>4.4037580201649611</v>
      </c>
      <c r="O83" s="143">
        <f t="shared" ref="O83" si="103">(I83/C83)*10</f>
        <v>4.7494010428899882</v>
      </c>
      <c r="P83" s="52">
        <f t="shared" ref="P83" si="104">(O83-N83)/N83</f>
        <v>7.8488196023104737E-2</v>
      </c>
    </row>
    <row r="84" spans="1:16" ht="26.25" customHeight="1" thickBot="1">
      <c r="A84" s="12" t="s">
        <v>18</v>
      </c>
      <c r="B84" s="17">
        <v>7815.0200000000013</v>
      </c>
      <c r="C84" s="145">
        <v>7712.22</v>
      </c>
      <c r="D84" s="243">
        <f>SUM(D62:D83)</f>
        <v>1</v>
      </c>
      <c r="E84" s="244">
        <f>SUM(E62:E83)</f>
        <v>1.0000000000000002</v>
      </c>
      <c r="F84" s="57">
        <f>(C84-B84)/B84</f>
        <v>-1.3154156995119792E-2</v>
      </c>
      <c r="G84" s="1"/>
      <c r="H84" s="17">
        <v>5144.0719999999992</v>
      </c>
      <c r="I84" s="145">
        <v>5212.116</v>
      </c>
      <c r="J84" s="255">
        <f t="shared" si="71"/>
        <v>1</v>
      </c>
      <c r="K84" s="244">
        <f t="shared" si="72"/>
        <v>1</v>
      </c>
      <c r="L84" s="57">
        <f>(I84-H84)/H84</f>
        <v>1.3227653112164992E-2</v>
      </c>
      <c r="M84" s="1"/>
      <c r="N84" s="37">
        <f t="shared" ref="N84:O84" si="105">(H84/B84)*10</f>
        <v>6.5822889768676198</v>
      </c>
      <c r="O84" s="150">
        <f t="shared" si="105"/>
        <v>6.7582563775410964</v>
      </c>
      <c r="P84" s="57">
        <f>(O84-N84)/N84</f>
        <v>2.6733466320285438E-2</v>
      </c>
    </row>
    <row r="85" spans="1:16">
      <c r="H85" s="412"/>
    </row>
  </sheetData>
  <mergeCells count="33">
    <mergeCell ref="N60:O60"/>
    <mergeCell ref="A59:A61"/>
    <mergeCell ref="B59:C59"/>
    <mergeCell ref="D59:E59"/>
    <mergeCell ref="H59:I59"/>
    <mergeCell ref="J59:K59"/>
    <mergeCell ref="B60:C60"/>
    <mergeCell ref="D60:E60"/>
    <mergeCell ref="H60:I60"/>
    <mergeCell ref="J60:K60"/>
    <mergeCell ref="A36:A38"/>
    <mergeCell ref="B36:C36"/>
    <mergeCell ref="D36:E36"/>
    <mergeCell ref="H36:I36"/>
    <mergeCell ref="N59:O59"/>
    <mergeCell ref="N36:O36"/>
    <mergeCell ref="B37:C37"/>
    <mergeCell ref="D37:E37"/>
    <mergeCell ref="H37:I37"/>
    <mergeCell ref="J37:K37"/>
    <mergeCell ref="N37:O37"/>
    <mergeCell ref="J36:K36"/>
    <mergeCell ref="A4:A6"/>
    <mergeCell ref="B4:C4"/>
    <mergeCell ref="D4:E4"/>
    <mergeCell ref="H4:I4"/>
    <mergeCell ref="N4:O4"/>
    <mergeCell ref="B5:C5"/>
    <mergeCell ref="D5:E5"/>
    <mergeCell ref="H5:I5"/>
    <mergeCell ref="J5:K5"/>
    <mergeCell ref="N5:O5"/>
    <mergeCell ref="J4:K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6" orientation="portrait" r:id="rId1"/>
  <ignoredErrors>
    <ignoredError sqref="D7:F8 J7:L7 M7:M12 D18:E20 D13:E17 J18:K20 J13:K17 M18 D62:E72 J62:K73 D22:E25 D21:E21 D27:E28 D26:E26 D29:E29 J22:K25 J21:K21 J27:K28 J26:K26 J29:K29 D10:E12 D9:E9 J10:K12 J9:K9 J8:K8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8733D3FF-C9B4-474A-A7D4-99CC2764776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L7:L33 P7:P33</xm:sqref>
        </x14:conditionalFormatting>
        <x14:conditionalFormatting xmlns:xm="http://schemas.microsoft.com/office/excel/2006/main">
          <x14:cfRule type="iconSet" priority="232" id="{9F903693-1C78-41DC-AEDC-AABBA67CEB4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F39:F56 L39:L56 P39:P56</xm:sqref>
        </x14:conditionalFormatting>
        <x14:conditionalFormatting xmlns:xm="http://schemas.microsoft.com/office/excel/2006/main">
          <x14:cfRule type="iconSet" priority="335" id="{A8210132-6198-4564-AE7B-03B0F7EE37EB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F62:F84</xm:sqref>
        </x14:conditionalFormatting>
        <x14:conditionalFormatting xmlns:xm="http://schemas.microsoft.com/office/excel/2006/main">
          <x14:cfRule type="iconSet" priority="337" id="{207C5D14-6D5D-4471-868F-79729BF58CE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L62:L84</xm:sqref>
        </x14:conditionalFormatting>
        <x14:conditionalFormatting xmlns:xm="http://schemas.microsoft.com/office/excel/2006/main">
          <x14:cfRule type="iconSet" priority="333" id="{189045ED-22CB-47A9-B8A9-6084680E312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P62:P84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>
    <pageSetUpPr fitToPage="1"/>
  </sheetPr>
  <dimension ref="A1:R8"/>
  <sheetViews>
    <sheetView showGridLines="0" workbookViewId="0">
      <selection activeCell="D5" sqref="D5"/>
    </sheetView>
  </sheetViews>
  <sheetFormatPr defaultRowHeight="15"/>
  <cols>
    <col min="1" max="1" width="2.85546875" customWidth="1"/>
    <col min="2" max="2" width="2.28515625" customWidth="1"/>
    <col min="3" max="3" width="22" customWidth="1"/>
    <col min="8" max="8" width="10.85546875" customWidth="1"/>
    <col min="9" max="9" width="2.140625" customWidth="1"/>
    <col min="14" max="14" width="10.85546875" customWidth="1"/>
    <col min="15" max="15" width="2.140625" customWidth="1"/>
    <col min="18" max="18" width="10.85546875" customWidth="1"/>
  </cols>
  <sheetData>
    <row r="1" spans="1:18" ht="15.75">
      <c r="A1" s="4" t="s">
        <v>115</v>
      </c>
    </row>
    <row r="2" spans="1:18" ht="15.75" thickBot="1"/>
    <row r="3" spans="1:18">
      <c r="A3" s="466" t="s">
        <v>16</v>
      </c>
      <c r="B3" s="449"/>
      <c r="C3" s="449"/>
      <c r="D3" s="485" t="s">
        <v>1</v>
      </c>
      <c r="E3" s="478"/>
      <c r="F3" s="485" t="s">
        <v>100</v>
      </c>
      <c r="G3" s="478"/>
      <c r="H3" s="130" t="s">
        <v>0</v>
      </c>
      <c r="J3" s="479" t="s">
        <v>19</v>
      </c>
      <c r="K3" s="478"/>
      <c r="L3" s="489" t="s">
        <v>100</v>
      </c>
      <c r="M3" s="490"/>
      <c r="N3" s="130" t="s">
        <v>0</v>
      </c>
      <c r="P3" s="477" t="s">
        <v>22</v>
      </c>
      <c r="Q3" s="478"/>
      <c r="R3" s="130" t="s">
        <v>0</v>
      </c>
    </row>
    <row r="4" spans="1:18">
      <c r="A4" s="484"/>
      <c r="B4" s="450"/>
      <c r="C4" s="450"/>
      <c r="D4" s="486" t="s">
        <v>195</v>
      </c>
      <c r="E4" s="480"/>
      <c r="F4" s="486" t="str">
        <f>D4</f>
        <v>jan-jul</v>
      </c>
      <c r="G4" s="480"/>
      <c r="H4" s="131" t="s">
        <v>154</v>
      </c>
      <c r="J4" s="475" t="str">
        <f>D4</f>
        <v>jan-jul</v>
      </c>
      <c r="K4" s="480"/>
      <c r="L4" s="481" t="str">
        <f>D4</f>
        <v>jan-jul</v>
      </c>
      <c r="M4" s="482"/>
      <c r="N4" s="131" t="str">
        <f>H4</f>
        <v>2026/2025</v>
      </c>
      <c r="P4" s="475" t="str">
        <f>D4</f>
        <v>jan-jul</v>
      </c>
      <c r="Q4" s="476"/>
      <c r="R4" s="131" t="str">
        <f>N4</f>
        <v>2026/2025</v>
      </c>
    </row>
    <row r="5" spans="1:18" ht="19.5" customHeight="1" thickBot="1">
      <c r="A5" s="467"/>
      <c r="B5" s="491"/>
      <c r="C5" s="491"/>
      <c r="D5" s="99">
        <v>2025</v>
      </c>
      <c r="E5" s="160">
        <v>2026</v>
      </c>
      <c r="F5" s="99">
        <f>D5</f>
        <v>2025</v>
      </c>
      <c r="G5" s="134">
        <f>E5</f>
        <v>2026</v>
      </c>
      <c r="H5" s="166" t="s">
        <v>1</v>
      </c>
      <c r="J5" s="25">
        <f>D5</f>
        <v>2025</v>
      </c>
      <c r="K5" s="134">
        <f>E5</f>
        <v>2026</v>
      </c>
      <c r="L5" s="159">
        <f>F5</f>
        <v>2025</v>
      </c>
      <c r="M5" s="144">
        <f>G5</f>
        <v>2026</v>
      </c>
      <c r="N5" s="259">
        <v>1000</v>
      </c>
      <c r="P5" s="25">
        <f>D5</f>
        <v>2025</v>
      </c>
      <c r="Q5" s="134">
        <f>E5</f>
        <v>2026</v>
      </c>
      <c r="R5" s="166"/>
    </row>
    <row r="6" spans="1:18" ht="24" customHeight="1">
      <c r="A6" s="161" t="s">
        <v>20</v>
      </c>
      <c r="B6" s="1"/>
      <c r="C6" s="1"/>
      <c r="D6" s="115">
        <v>208340.21000000005</v>
      </c>
      <c r="E6" s="147">
        <v>194776.13000000006</v>
      </c>
      <c r="F6" s="247">
        <f>D6/D8</f>
        <v>0.7753370930358916</v>
      </c>
      <c r="G6" s="246">
        <f>E6/E8</f>
        <v>0.78066303568444062</v>
      </c>
      <c r="H6" s="102">
        <f>(E6-D6)/D6</f>
        <v>-6.5105434999801454E-2</v>
      </c>
      <c r="I6" s="1"/>
      <c r="J6" s="115">
        <v>93930.942000000025</v>
      </c>
      <c r="K6" s="147">
        <v>88397.447999999989</v>
      </c>
      <c r="L6" s="247">
        <f>J6/J8</f>
        <v>0.64383163455471204</v>
      </c>
      <c r="M6" s="246">
        <f>K6/K8</f>
        <v>0.65798771202247108</v>
      </c>
      <c r="N6" s="102">
        <f>(K6-J6)/J6</f>
        <v>-5.8910236416026079E-2</v>
      </c>
      <c r="P6" s="27">
        <f t="shared" ref="P6:Q8" si="0">(J6/D6)*10</f>
        <v>4.5085363982305671</v>
      </c>
      <c r="Q6" s="152">
        <f>(K6/E6)*10</f>
        <v>4.5384127921629798</v>
      </c>
      <c r="R6" s="102">
        <f t="shared" ref="R6:R8" si="1">(Q6-P6)/P6</f>
        <v>6.626628088028318E-3</v>
      </c>
    </row>
    <row r="7" spans="1:18" ht="24" customHeight="1" thickBot="1">
      <c r="A7" s="161" t="s">
        <v>21</v>
      </c>
      <c r="B7" s="1"/>
      <c r="C7" s="1"/>
      <c r="D7" s="117">
        <v>60368.990000000013</v>
      </c>
      <c r="E7" s="140">
        <v>54724.769999999968</v>
      </c>
      <c r="F7" s="247">
        <f>D7/D8</f>
        <v>0.2246629069641084</v>
      </c>
      <c r="G7" s="215">
        <f>E7/E8</f>
        <v>0.21933696431555944</v>
      </c>
      <c r="H7" s="55">
        <f t="shared" ref="H7:H8" si="2">(E7-D7)/D7</f>
        <v>-9.3495352498029927E-2</v>
      </c>
      <c r="J7" s="196">
        <v>51962.700000000033</v>
      </c>
      <c r="K7" s="142">
        <v>45947.686999999984</v>
      </c>
      <c r="L7" s="247">
        <f>J7/J8</f>
        <v>0.35616836544528796</v>
      </c>
      <c r="M7" s="215">
        <f>K7/K8</f>
        <v>0.34201228797752886</v>
      </c>
      <c r="N7" s="55">
        <f t="shared" ref="N7:N8" si="3">(K7-J7)/J7</f>
        <v>-0.11575635985043206</v>
      </c>
      <c r="P7" s="27">
        <f t="shared" si="0"/>
        <v>8.6075152160074282</v>
      </c>
      <c r="Q7" s="152">
        <f t="shared" si="0"/>
        <v>8.3961407238440682</v>
      </c>
      <c r="R7" s="55">
        <f t="shared" si="1"/>
        <v>-2.4556969910464532E-2</v>
      </c>
    </row>
    <row r="8" spans="1:18" ht="26.25" customHeight="1" thickBot="1">
      <c r="A8" s="12" t="s">
        <v>12</v>
      </c>
      <c r="B8" s="162"/>
      <c r="C8" s="162"/>
      <c r="D8" s="163">
        <v>268709.20000000007</v>
      </c>
      <c r="E8" s="145">
        <v>249500.90000000002</v>
      </c>
      <c r="F8" s="243">
        <f>SUM(F6:F7)</f>
        <v>1</v>
      </c>
      <c r="G8" s="244">
        <f>SUM(G6:G7)</f>
        <v>1</v>
      </c>
      <c r="H8" s="57">
        <f t="shared" si="2"/>
        <v>-7.148359639342472E-2</v>
      </c>
      <c r="I8" s="1"/>
      <c r="J8" s="17">
        <v>145893.64200000005</v>
      </c>
      <c r="K8" s="145">
        <v>134345.13499999998</v>
      </c>
      <c r="L8" s="243">
        <f>SUM(L6:L7)</f>
        <v>1</v>
      </c>
      <c r="M8" s="244">
        <f>SUM(M6:M7)</f>
        <v>1</v>
      </c>
      <c r="N8" s="57">
        <f t="shared" si="3"/>
        <v>-7.9157027281559447E-2</v>
      </c>
      <c r="O8" s="1"/>
      <c r="P8" s="29">
        <f t="shared" si="0"/>
        <v>5.42942489501662</v>
      </c>
      <c r="Q8" s="146">
        <f t="shared" si="0"/>
        <v>5.384555125853252</v>
      </c>
      <c r="R8" s="57">
        <f t="shared" si="1"/>
        <v>-8.2641845187971033E-3</v>
      </c>
    </row>
  </sheetData>
  <mergeCells count="11">
    <mergeCell ref="A3:C5"/>
    <mergeCell ref="D3:E3"/>
    <mergeCell ref="F3:G3"/>
    <mergeCell ref="J3:K3"/>
    <mergeCell ref="P3:Q3"/>
    <mergeCell ref="D4:E4"/>
    <mergeCell ref="F4:G4"/>
    <mergeCell ref="J4:K4"/>
    <mergeCell ref="L4:M4"/>
    <mergeCell ref="P4:Q4"/>
    <mergeCell ref="L3:M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9EAD843F-764B-4F2A-A342-098B62617CB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H6:H8</xm:sqref>
        </x14:conditionalFormatting>
        <x14:conditionalFormatting xmlns:xm="http://schemas.microsoft.com/office/excel/2006/main">
          <x14:cfRule type="iconSet" priority="1" id="{0F31C511-7209-432D-A116-1A3A5EE4ECA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N6:N8</xm:sqref>
        </x14:conditionalFormatting>
        <x14:conditionalFormatting xmlns:xm="http://schemas.microsoft.com/office/excel/2006/main">
          <x14:cfRule type="iconSet" priority="3" id="{1B9CF2B0-53DA-4B69-AB49-9F90C812C343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R6:R8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9">
    <pageSetUpPr fitToPage="1"/>
  </sheetPr>
  <dimension ref="A1:P96"/>
  <sheetViews>
    <sheetView showGridLines="0" zoomScaleNormal="100" workbookViewId="0">
      <selection activeCell="F93" sqref="F93"/>
    </sheetView>
  </sheetViews>
  <sheetFormatPr defaultRowHeight="15"/>
  <cols>
    <col min="1" max="1" width="33.7109375" customWidth="1"/>
    <col min="6" max="6" width="10.85546875" customWidth="1"/>
    <col min="7" max="7" width="2" customWidth="1"/>
    <col min="12" max="12" width="10.85546875" customWidth="1"/>
    <col min="13" max="13" width="2" customWidth="1"/>
    <col min="16" max="16" width="10.85546875" customWidth="1"/>
  </cols>
  <sheetData>
    <row r="1" spans="1:16" ht="15.75">
      <c r="A1" s="4" t="s">
        <v>114</v>
      </c>
    </row>
    <row r="3" spans="1:16" ht="8.25" customHeight="1" thickBot="1"/>
    <row r="4" spans="1:16">
      <c r="A4" s="492" t="s">
        <v>3</v>
      </c>
      <c r="B4" s="485" t="s">
        <v>1</v>
      </c>
      <c r="C4" s="478"/>
      <c r="D4" s="485" t="s">
        <v>100</v>
      </c>
      <c r="E4" s="478"/>
      <c r="F4" s="130" t="s">
        <v>0</v>
      </c>
      <c r="H4" s="495" t="s">
        <v>19</v>
      </c>
      <c r="I4" s="496"/>
      <c r="J4" s="485" t="s">
        <v>100</v>
      </c>
      <c r="K4" s="483"/>
      <c r="L4" s="130" t="s">
        <v>0</v>
      </c>
      <c r="N4" s="477" t="s">
        <v>22</v>
      </c>
      <c r="O4" s="478"/>
      <c r="P4" s="130" t="s">
        <v>0</v>
      </c>
    </row>
    <row r="5" spans="1:16">
      <c r="A5" s="493"/>
      <c r="B5" s="486" t="s">
        <v>195</v>
      </c>
      <c r="C5" s="480"/>
      <c r="D5" s="486" t="str">
        <f>B5</f>
        <v>jan-jul</v>
      </c>
      <c r="E5" s="480"/>
      <c r="F5" s="131" t="s">
        <v>154</v>
      </c>
      <c r="H5" s="475" t="str">
        <f>B5</f>
        <v>jan-jul</v>
      </c>
      <c r="I5" s="480"/>
      <c r="J5" s="486" t="str">
        <f>B5</f>
        <v>jan-jul</v>
      </c>
      <c r="K5" s="476"/>
      <c r="L5" s="131" t="str">
        <f>F5</f>
        <v>2026/2025</v>
      </c>
      <c r="N5" s="475" t="str">
        <f>B5</f>
        <v>jan-jul</v>
      </c>
      <c r="O5" s="476"/>
      <c r="P5" s="131" t="str">
        <f>F5</f>
        <v>2026/2025</v>
      </c>
    </row>
    <row r="6" spans="1:16" ht="19.5" customHeight="1" thickBot="1">
      <c r="A6" s="494"/>
      <c r="B6" s="99">
        <f>'6'!E6</f>
        <v>2025</v>
      </c>
      <c r="C6" s="134">
        <f>'6'!F6</f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E6</f>
        <v>2026</v>
      </c>
      <c r="J6" s="99">
        <f>B6</f>
        <v>2025</v>
      </c>
      <c r="K6" s="134">
        <f>C6</f>
        <v>2026</v>
      </c>
      <c r="L6" s="259">
        <v>1000</v>
      </c>
      <c r="N6" s="25">
        <f>B6</f>
        <v>2025</v>
      </c>
      <c r="O6" s="134">
        <f>C6</f>
        <v>2026</v>
      </c>
      <c r="P6" s="132"/>
    </row>
    <row r="7" spans="1:16" ht="20.100000000000001" customHeight="1">
      <c r="A7" s="8" t="s">
        <v>165</v>
      </c>
      <c r="B7" s="39">
        <v>89735.33</v>
      </c>
      <c r="C7" s="147">
        <v>86593.74</v>
      </c>
      <c r="D7" s="247">
        <f>B7/$B$33</f>
        <v>0.33394960053470435</v>
      </c>
      <c r="E7" s="246">
        <f>C7/$C$33</f>
        <v>0.34706784624824977</v>
      </c>
      <c r="F7" s="52">
        <f>(C7-B7)/B7</f>
        <v>-3.5009510746770493E-2</v>
      </c>
      <c r="H7" s="39">
        <v>38729.962000000007</v>
      </c>
      <c r="I7" s="147">
        <v>37149.303</v>
      </c>
      <c r="J7" s="247">
        <f>H7/$H$33</f>
        <v>0.26546709965606324</v>
      </c>
      <c r="K7" s="246">
        <f>I7/$I$33</f>
        <v>0.27652138650201219</v>
      </c>
      <c r="L7" s="52">
        <f>(I7-H7)/H7</f>
        <v>-4.081230443758263E-2</v>
      </c>
      <c r="N7" s="27">
        <f t="shared" ref="N7:N33" si="0">(H7/B7)*10</f>
        <v>4.3160215714368029</v>
      </c>
      <c r="O7" s="151">
        <f t="shared" ref="O7:O33" si="1">(I7/C7)*10</f>
        <v>4.2900679656520202</v>
      </c>
      <c r="P7" s="61">
        <f>(O7-N7)/N7</f>
        <v>-6.0133169761111098E-3</v>
      </c>
    </row>
    <row r="8" spans="1:16" ht="20.100000000000001" customHeight="1">
      <c r="A8" s="8" t="s">
        <v>170</v>
      </c>
      <c r="B8" s="19">
        <v>40465.380000000005</v>
      </c>
      <c r="C8" s="140">
        <v>34829.200000000004</v>
      </c>
      <c r="D8" s="247">
        <f t="shared" ref="D8:D32" si="2">B8/$B$33</f>
        <v>0.15059171773798588</v>
      </c>
      <c r="E8" s="215">
        <f t="shared" ref="E8:E32" si="3">C8/$C$33</f>
        <v>0.13959548843310776</v>
      </c>
      <c r="F8" s="52">
        <f t="shared" ref="F8:F33" si="4">(C8-B8)/B8</f>
        <v>-0.13928400029852678</v>
      </c>
      <c r="H8" s="19">
        <v>17516.123</v>
      </c>
      <c r="I8" s="140">
        <v>15137.342000000001</v>
      </c>
      <c r="J8" s="247">
        <f t="shared" ref="J8:J32" si="5">H8/$H$33</f>
        <v>0.12006090710930367</v>
      </c>
      <c r="K8" s="215">
        <f t="shared" ref="K8:K32" si="6">I8/$I$33</f>
        <v>0.11267502913298649</v>
      </c>
      <c r="L8" s="52">
        <f t="shared" ref="L8:L33" si="7">(I8-H8)/H8</f>
        <v>-0.13580522356459812</v>
      </c>
      <c r="M8" s="1"/>
      <c r="N8" s="27">
        <f t="shared" si="0"/>
        <v>4.3286688522386294</v>
      </c>
      <c r="O8" s="152">
        <f t="shared" si="1"/>
        <v>4.3461641381369649</v>
      </c>
      <c r="P8" s="52">
        <f t="shared" ref="P8:P71" si="8">(O8-N8)/N8</f>
        <v>4.041724256473804E-3</v>
      </c>
    </row>
    <row r="9" spans="1:16" ht="20.100000000000001" customHeight="1">
      <c r="A9" s="8" t="s">
        <v>166</v>
      </c>
      <c r="B9" s="19">
        <v>16865.68</v>
      </c>
      <c r="C9" s="140">
        <v>13938.599999999999</v>
      </c>
      <c r="D9" s="247">
        <f t="shared" si="2"/>
        <v>6.276554729052819E-2</v>
      </c>
      <c r="E9" s="215">
        <f t="shared" si="3"/>
        <v>5.5865930744137544E-2</v>
      </c>
      <c r="F9" s="52">
        <f t="shared" si="4"/>
        <v>-0.17355244496516012</v>
      </c>
      <c r="H9" s="19">
        <v>17560.503000000001</v>
      </c>
      <c r="I9" s="140">
        <v>14532.563999999998</v>
      </c>
      <c r="J9" s="247">
        <f t="shared" si="5"/>
        <v>0.12036510131126897</v>
      </c>
      <c r="K9" s="215">
        <f t="shared" si="6"/>
        <v>0.10817335514233545</v>
      </c>
      <c r="L9" s="52">
        <f t="shared" si="7"/>
        <v>-0.17242894466063996</v>
      </c>
      <c r="N9" s="27">
        <f t="shared" si="0"/>
        <v>10.411974494950693</v>
      </c>
      <c r="O9" s="152">
        <f t="shared" si="1"/>
        <v>10.426128879514442</v>
      </c>
      <c r="P9" s="52">
        <f t="shared" si="8"/>
        <v>1.3594332727777509E-3</v>
      </c>
    </row>
    <row r="10" spans="1:16" ht="20.100000000000001" customHeight="1">
      <c r="A10" s="8" t="s">
        <v>174</v>
      </c>
      <c r="B10" s="19">
        <v>34046.83</v>
      </c>
      <c r="C10" s="140">
        <v>31659.090000000004</v>
      </c>
      <c r="D10" s="247">
        <f t="shared" si="2"/>
        <v>0.1267051146741533</v>
      </c>
      <c r="E10" s="215">
        <f t="shared" si="3"/>
        <v>0.12688968256226724</v>
      </c>
      <c r="F10" s="52">
        <f t="shared" si="4"/>
        <v>-7.0131051848292422E-2</v>
      </c>
      <c r="H10" s="19">
        <v>14291.51</v>
      </c>
      <c r="I10" s="140">
        <v>13519.612999999999</v>
      </c>
      <c r="J10" s="247">
        <f t="shared" si="5"/>
        <v>9.7958415487358966E-2</v>
      </c>
      <c r="K10" s="215">
        <f t="shared" si="6"/>
        <v>0.10063343938729155</v>
      </c>
      <c r="L10" s="52">
        <f t="shared" si="7"/>
        <v>-5.401087778688192E-2</v>
      </c>
      <c r="N10" s="27">
        <f t="shared" si="0"/>
        <v>4.1976037122986192</v>
      </c>
      <c r="O10" s="152">
        <f t="shared" si="1"/>
        <v>4.2703732166654182</v>
      </c>
      <c r="P10" s="52">
        <f t="shared" si="8"/>
        <v>1.7335963410169155E-2</v>
      </c>
    </row>
    <row r="11" spans="1:16" ht="20.25" customHeight="1">
      <c r="A11" s="8" t="s">
        <v>168</v>
      </c>
      <c r="B11" s="19">
        <v>18628.789999999997</v>
      </c>
      <c r="C11" s="140">
        <v>15734.419999999998</v>
      </c>
      <c r="D11" s="247">
        <f t="shared" si="2"/>
        <v>6.9326952705750275E-2</v>
      </c>
      <c r="E11" s="215">
        <f t="shared" si="3"/>
        <v>6.3063580131374225E-2</v>
      </c>
      <c r="F11" s="52">
        <f t="shared" si="4"/>
        <v>-0.15537079971377632</v>
      </c>
      <c r="H11" s="19">
        <v>11485.329</v>
      </c>
      <c r="I11" s="140">
        <v>10018.091999999999</v>
      </c>
      <c r="J11" s="247">
        <f t="shared" si="5"/>
        <v>7.8723985792334958E-2</v>
      </c>
      <c r="K11" s="215">
        <f t="shared" si="6"/>
        <v>7.4569816019016993E-2</v>
      </c>
      <c r="L11" s="52">
        <f t="shared" si="7"/>
        <v>-0.12774880023027646</v>
      </c>
      <c r="N11" s="27">
        <f t="shared" si="0"/>
        <v>6.1653650076038229</v>
      </c>
      <c r="O11" s="152">
        <f t="shared" si="1"/>
        <v>6.3669916018512289</v>
      </c>
      <c r="P11" s="52">
        <f t="shared" si="8"/>
        <v>3.270310743950073E-2</v>
      </c>
    </row>
    <row r="12" spans="1:16" ht="20.100000000000001" customHeight="1">
      <c r="A12" s="8" t="s">
        <v>172</v>
      </c>
      <c r="B12" s="19">
        <v>15506.949999999999</v>
      </c>
      <c r="C12" s="140">
        <v>13969.04</v>
      </c>
      <c r="D12" s="247">
        <f t="shared" si="2"/>
        <v>5.7709040107298132E-2</v>
      </c>
      <c r="E12" s="215">
        <f t="shared" si="3"/>
        <v>5.5987934312060554E-2</v>
      </c>
      <c r="F12" s="52">
        <f t="shared" si="4"/>
        <v>-9.9175530971596482E-2</v>
      </c>
      <c r="H12" s="19">
        <v>7080.6459999999997</v>
      </c>
      <c r="I12" s="140">
        <v>6615.7820000000011</v>
      </c>
      <c r="J12" s="247">
        <f t="shared" si="5"/>
        <v>4.8532930585145045E-2</v>
      </c>
      <c r="K12" s="215">
        <f t="shared" si="6"/>
        <v>4.9244671197062717E-2</v>
      </c>
      <c r="L12" s="52">
        <f t="shared" si="7"/>
        <v>-6.5652766710833824E-2</v>
      </c>
      <c r="N12" s="27">
        <f t="shared" si="0"/>
        <v>4.5661113242771787</v>
      </c>
      <c r="O12" s="152">
        <f t="shared" si="1"/>
        <v>4.7360319678374472</v>
      </c>
      <c r="P12" s="52">
        <f t="shared" si="8"/>
        <v>3.7213425493336422E-2</v>
      </c>
    </row>
    <row r="13" spans="1:16" ht="20.100000000000001" customHeight="1">
      <c r="A13" s="8" t="s">
        <v>179</v>
      </c>
      <c r="B13" s="19">
        <v>6562.75</v>
      </c>
      <c r="C13" s="140">
        <v>6729.5300000000007</v>
      </c>
      <c r="D13" s="247">
        <f t="shared" si="2"/>
        <v>2.4423242672748081E-2</v>
      </c>
      <c r="E13" s="215">
        <f t="shared" si="3"/>
        <v>2.6971966834588555E-2</v>
      </c>
      <c r="F13" s="52">
        <f t="shared" si="4"/>
        <v>2.5413127118966997E-2</v>
      </c>
      <c r="H13" s="19">
        <v>4771.4309999999996</v>
      </c>
      <c r="I13" s="140">
        <v>4955.3130000000001</v>
      </c>
      <c r="J13" s="247">
        <f t="shared" si="5"/>
        <v>3.2704859064386103E-2</v>
      </c>
      <c r="K13" s="215">
        <f t="shared" si="6"/>
        <v>3.6884945629032273E-2</v>
      </c>
      <c r="L13" s="52">
        <f t="shared" si="7"/>
        <v>3.8538124097362098E-2</v>
      </c>
      <c r="N13" s="27">
        <f t="shared" si="0"/>
        <v>7.2704750295226841</v>
      </c>
      <c r="O13" s="152">
        <f t="shared" si="1"/>
        <v>7.3635350462810925</v>
      </c>
      <c r="P13" s="52">
        <f t="shared" si="8"/>
        <v>1.2799716164422046E-2</v>
      </c>
    </row>
    <row r="14" spans="1:16" ht="20.100000000000001" customHeight="1">
      <c r="A14" s="8" t="s">
        <v>171</v>
      </c>
      <c r="B14" s="19">
        <v>4953.8600000000006</v>
      </c>
      <c r="C14" s="140">
        <v>4682.67</v>
      </c>
      <c r="D14" s="247">
        <f t="shared" si="2"/>
        <v>1.8435766248420221E-2</v>
      </c>
      <c r="E14" s="215">
        <f t="shared" si="3"/>
        <v>1.8768148732128807E-2</v>
      </c>
      <c r="F14" s="52">
        <f t="shared" si="4"/>
        <v>-5.4743169972506382E-2</v>
      </c>
      <c r="H14" s="19">
        <v>4393.4630000000006</v>
      </c>
      <c r="I14" s="140">
        <v>4095.0040000000004</v>
      </c>
      <c r="J14" s="247">
        <f t="shared" si="5"/>
        <v>3.0114149868162191E-2</v>
      </c>
      <c r="K14" s="215">
        <f t="shared" si="6"/>
        <v>3.0481222859316797E-2</v>
      </c>
      <c r="L14" s="52">
        <f t="shared" si="7"/>
        <v>-6.7932517014482705E-2</v>
      </c>
      <c r="N14" s="27">
        <f t="shared" si="0"/>
        <v>8.8687669817071946</v>
      </c>
      <c r="O14" s="152">
        <f t="shared" si="1"/>
        <v>8.7450194013244591</v>
      </c>
      <c r="P14" s="52">
        <f t="shared" si="8"/>
        <v>-1.3953188829741321E-2</v>
      </c>
    </row>
    <row r="15" spans="1:16" ht="20.100000000000001" customHeight="1">
      <c r="A15" s="8" t="s">
        <v>180</v>
      </c>
      <c r="B15" s="19">
        <v>1374</v>
      </c>
      <c r="C15" s="140">
        <v>1236.22</v>
      </c>
      <c r="D15" s="247">
        <f t="shared" si="2"/>
        <v>5.1133344150479394E-3</v>
      </c>
      <c r="E15" s="215">
        <f t="shared" si="3"/>
        <v>4.9547717062343221E-3</v>
      </c>
      <c r="F15" s="52">
        <f t="shared" si="4"/>
        <v>-0.10027656477438135</v>
      </c>
      <c r="H15" s="19">
        <v>4404.3450000000003</v>
      </c>
      <c r="I15" s="140">
        <v>3848.9720000000002</v>
      </c>
      <c r="J15" s="247">
        <f t="shared" si="5"/>
        <v>3.0188738450987476E-2</v>
      </c>
      <c r="K15" s="215">
        <f t="shared" si="6"/>
        <v>2.864988002728942E-2</v>
      </c>
      <c r="L15" s="52">
        <f t="shared" si="7"/>
        <v>-0.12609661595538044</v>
      </c>
      <c r="N15" s="27">
        <f t="shared" si="0"/>
        <v>32.054912663755459</v>
      </c>
      <c r="O15" s="152">
        <f t="shared" si="1"/>
        <v>31.135008331850319</v>
      </c>
      <c r="P15" s="52">
        <f t="shared" si="8"/>
        <v>-2.8697764413043551E-2</v>
      </c>
    </row>
    <row r="16" spans="1:16" ht="20.100000000000001" customHeight="1">
      <c r="A16" s="8" t="s">
        <v>178</v>
      </c>
      <c r="B16" s="19">
        <v>6286.6599999999989</v>
      </c>
      <c r="C16" s="140">
        <v>5777.09</v>
      </c>
      <c r="D16" s="247">
        <f t="shared" si="2"/>
        <v>2.3395775060920866E-2</v>
      </c>
      <c r="E16" s="215">
        <f t="shared" si="3"/>
        <v>2.3154585815121292E-2</v>
      </c>
      <c r="F16" s="52">
        <f t="shared" si="4"/>
        <v>-8.1055759338026695E-2</v>
      </c>
      <c r="H16" s="19">
        <v>3162.13</v>
      </c>
      <c r="I16" s="140">
        <v>2868.0099999999998</v>
      </c>
      <c r="J16" s="247">
        <f t="shared" si="5"/>
        <v>2.1674213876983074E-2</v>
      </c>
      <c r="K16" s="215">
        <f t="shared" si="6"/>
        <v>2.1348074867020679E-2</v>
      </c>
      <c r="L16" s="52">
        <f t="shared" si="7"/>
        <v>-9.3013253724546538E-2</v>
      </c>
      <c r="N16" s="27">
        <f t="shared" si="0"/>
        <v>5.0299045916273517</v>
      </c>
      <c r="O16" s="152">
        <f t="shared" si="1"/>
        <v>4.9644544225553</v>
      </c>
      <c r="P16" s="52">
        <f t="shared" si="8"/>
        <v>-1.3012208856008591E-2</v>
      </c>
    </row>
    <row r="17" spans="1:16" ht="20.100000000000001" customHeight="1">
      <c r="A17" s="8" t="s">
        <v>175</v>
      </c>
      <c r="B17" s="19">
        <v>2847.75</v>
      </c>
      <c r="C17" s="140">
        <v>3025.6400000000003</v>
      </c>
      <c r="D17" s="247">
        <f t="shared" si="2"/>
        <v>1.0597887977039861E-2</v>
      </c>
      <c r="E17" s="215">
        <f t="shared" si="3"/>
        <v>1.2126769883395202E-2</v>
      </c>
      <c r="F17" s="52">
        <f t="shared" si="4"/>
        <v>6.2466859801597871E-2</v>
      </c>
      <c r="H17" s="19">
        <v>1927.787</v>
      </c>
      <c r="I17" s="140">
        <v>2027.1019999999999</v>
      </c>
      <c r="J17" s="247">
        <f t="shared" si="5"/>
        <v>1.3213646417847329E-2</v>
      </c>
      <c r="K17" s="215">
        <f t="shared" si="6"/>
        <v>1.5088763727841728E-2</v>
      </c>
      <c r="L17" s="52">
        <f t="shared" si="7"/>
        <v>5.1517620981985993E-2</v>
      </c>
      <c r="N17" s="27">
        <f t="shared" si="0"/>
        <v>6.7695092616978316</v>
      </c>
      <c r="O17" s="152">
        <f t="shared" si="1"/>
        <v>6.699746169405481</v>
      </c>
      <c r="P17" s="52">
        <f t="shared" si="8"/>
        <v>-1.0305487384007756E-2</v>
      </c>
    </row>
    <row r="18" spans="1:16" ht="20.100000000000001" customHeight="1">
      <c r="A18" s="8" t="s">
        <v>167</v>
      </c>
      <c r="B18" s="19">
        <v>2909.08</v>
      </c>
      <c r="C18" s="140">
        <v>3288.1</v>
      </c>
      <c r="D18" s="247">
        <f t="shared" si="2"/>
        <v>1.0826127278113289E-2</v>
      </c>
      <c r="E18" s="215">
        <f t="shared" si="3"/>
        <v>1.3178709976597269E-2</v>
      </c>
      <c r="F18" s="52">
        <f t="shared" si="4"/>
        <v>0.13028861358230093</v>
      </c>
      <c r="H18" s="19">
        <v>1709.3609999999999</v>
      </c>
      <c r="I18" s="140">
        <v>1764.4210000000003</v>
      </c>
      <c r="J18" s="247">
        <f t="shared" si="5"/>
        <v>1.171648727502464E-2</v>
      </c>
      <c r="K18" s="215">
        <f t="shared" si="6"/>
        <v>1.3133493817993488E-2</v>
      </c>
      <c r="L18" s="52">
        <f t="shared" si="7"/>
        <v>3.2210867101800267E-2</v>
      </c>
      <c r="N18" s="27">
        <f t="shared" si="0"/>
        <v>5.8759504723142708</v>
      </c>
      <c r="O18" s="152">
        <f t="shared" si="1"/>
        <v>5.3660807153067136</v>
      </c>
      <c r="P18" s="52">
        <f t="shared" si="8"/>
        <v>-8.6772303376264265E-2</v>
      </c>
    </row>
    <row r="19" spans="1:16" ht="20.100000000000001" customHeight="1">
      <c r="A19" s="8" t="s">
        <v>203</v>
      </c>
      <c r="B19" s="19">
        <v>3321.1699999999996</v>
      </c>
      <c r="C19" s="140">
        <v>3056.87</v>
      </c>
      <c r="D19" s="247">
        <f t="shared" si="2"/>
        <v>1.2359718238154849E-2</v>
      </c>
      <c r="E19" s="215">
        <f t="shared" si="3"/>
        <v>1.2251939772561933E-2</v>
      </c>
      <c r="F19" s="52">
        <f t="shared" si="4"/>
        <v>-7.9580388838872973E-2</v>
      </c>
      <c r="H19" s="19">
        <v>1896.365</v>
      </c>
      <c r="I19" s="140">
        <v>1756.9590000000001</v>
      </c>
      <c r="J19" s="247">
        <f t="shared" si="5"/>
        <v>1.2998270342719942E-2</v>
      </c>
      <c r="K19" s="215">
        <f t="shared" si="6"/>
        <v>1.3077950310593684E-2</v>
      </c>
      <c r="L19" s="52">
        <f t="shared" si="7"/>
        <v>-7.3512219430331163E-2</v>
      </c>
      <c r="N19" s="27">
        <f t="shared" si="0"/>
        <v>5.709930536527791</v>
      </c>
      <c r="O19" s="152">
        <f t="shared" si="1"/>
        <v>5.7475751340423376</v>
      </c>
      <c r="P19" s="52">
        <f t="shared" si="8"/>
        <v>6.5928293301862478E-3</v>
      </c>
    </row>
    <row r="20" spans="1:16" ht="20.100000000000001" customHeight="1">
      <c r="A20" s="8" t="s">
        <v>173</v>
      </c>
      <c r="B20" s="19">
        <v>4312.2</v>
      </c>
      <c r="C20" s="140">
        <v>4718.7300000000005</v>
      </c>
      <c r="D20" s="247">
        <f t="shared" si="2"/>
        <v>1.6047831633602419E-2</v>
      </c>
      <c r="E20" s="215">
        <f t="shared" si="3"/>
        <v>1.8912677268899617E-2</v>
      </c>
      <c r="F20" s="52">
        <f t="shared" si="4"/>
        <v>9.4274384304995282E-2</v>
      </c>
      <c r="H20" s="19">
        <v>1643.6510000000001</v>
      </c>
      <c r="I20" s="140">
        <v>1755.31</v>
      </c>
      <c r="J20" s="247">
        <f t="shared" si="5"/>
        <v>1.126609067720717E-2</v>
      </c>
      <c r="K20" s="215">
        <f t="shared" si="6"/>
        <v>1.3065675954696836E-2</v>
      </c>
      <c r="L20" s="52">
        <f t="shared" si="7"/>
        <v>6.7933521167206343E-2</v>
      </c>
      <c r="N20" s="27">
        <f t="shared" si="0"/>
        <v>3.8116297945364321</v>
      </c>
      <c r="O20" s="152">
        <f t="shared" si="1"/>
        <v>3.7198780180260362</v>
      </c>
      <c r="P20" s="52">
        <f t="shared" si="8"/>
        <v>-2.4071534082851478E-2</v>
      </c>
    </row>
    <row r="21" spans="1:16" ht="20.100000000000001" customHeight="1">
      <c r="A21" s="8" t="s">
        <v>217</v>
      </c>
      <c r="B21" s="19">
        <v>1550.76</v>
      </c>
      <c r="C21" s="140">
        <v>1585.41</v>
      </c>
      <c r="D21" s="247">
        <f t="shared" si="2"/>
        <v>5.7711459079182979E-3</v>
      </c>
      <c r="E21" s="215">
        <f t="shared" si="3"/>
        <v>6.3543257759791603E-3</v>
      </c>
      <c r="F21" s="52">
        <f t="shared" si="4"/>
        <v>2.2343882999303625E-2</v>
      </c>
      <c r="H21" s="19">
        <v>1528.58</v>
      </c>
      <c r="I21" s="140">
        <v>1596.634</v>
      </c>
      <c r="J21" s="247">
        <f t="shared" si="5"/>
        <v>1.0477358567825733E-2</v>
      </c>
      <c r="K21" s="215">
        <f t="shared" si="6"/>
        <v>1.1884568801095776E-2</v>
      </c>
      <c r="L21" s="52">
        <f t="shared" si="7"/>
        <v>4.4521058760418224E-2</v>
      </c>
      <c r="N21" s="27">
        <f t="shared" si="0"/>
        <v>9.8569733550001288</v>
      </c>
      <c r="O21" s="152">
        <f t="shared" si="1"/>
        <v>10.070795567077287</v>
      </c>
      <c r="P21" s="52">
        <f t="shared" si="8"/>
        <v>2.1692481492677752E-2</v>
      </c>
    </row>
    <row r="22" spans="1:16" ht="20.100000000000001" customHeight="1">
      <c r="A22" s="8" t="s">
        <v>176</v>
      </c>
      <c r="B22" s="19">
        <v>1492.72</v>
      </c>
      <c r="C22" s="140">
        <v>2253.58</v>
      </c>
      <c r="D22" s="247">
        <f t="shared" si="2"/>
        <v>5.555150326077409E-3</v>
      </c>
      <c r="E22" s="215">
        <f t="shared" si="3"/>
        <v>9.0323521879079327E-3</v>
      </c>
      <c r="F22" s="52">
        <f t="shared" si="4"/>
        <v>0.50971381102952995</v>
      </c>
      <c r="H22" s="19">
        <v>807.1389999999999</v>
      </c>
      <c r="I22" s="140">
        <v>1113.317</v>
      </c>
      <c r="J22" s="247">
        <f t="shared" si="5"/>
        <v>5.532379539884268E-3</v>
      </c>
      <c r="K22" s="215">
        <f t="shared" si="6"/>
        <v>8.2869915609523198E-3</v>
      </c>
      <c r="L22" s="52">
        <f t="shared" si="7"/>
        <v>0.37933738798397815</v>
      </c>
      <c r="N22" s="27">
        <f t="shared" si="0"/>
        <v>5.4071694624577944</v>
      </c>
      <c r="O22" s="152">
        <f t="shared" si="1"/>
        <v>4.9402151243798755</v>
      </c>
      <c r="P22" s="52">
        <f t="shared" si="8"/>
        <v>-8.6358369442645092E-2</v>
      </c>
    </row>
    <row r="23" spans="1:16" ht="20.100000000000001" customHeight="1">
      <c r="A23" s="8" t="s">
        <v>208</v>
      </c>
      <c r="B23" s="19">
        <v>1557.5199999999998</v>
      </c>
      <c r="C23" s="140">
        <v>1483.15</v>
      </c>
      <c r="D23" s="247">
        <f t="shared" si="2"/>
        <v>5.7963032155207168E-3</v>
      </c>
      <c r="E23" s="215">
        <f t="shared" si="3"/>
        <v>5.9444675349868432E-3</v>
      </c>
      <c r="F23" s="52">
        <f t="shared" si="4"/>
        <v>-4.774898556679829E-2</v>
      </c>
      <c r="H23" s="19">
        <v>834.74199999999996</v>
      </c>
      <c r="I23" s="140">
        <v>817.71999999999991</v>
      </c>
      <c r="J23" s="247">
        <f t="shared" si="5"/>
        <v>5.7215790116474036E-3</v>
      </c>
      <c r="K23" s="215">
        <f t="shared" si="6"/>
        <v>6.0867109181140053E-3</v>
      </c>
      <c r="L23" s="52">
        <f t="shared" si="7"/>
        <v>-2.0391929482403006E-2</v>
      </c>
      <c r="N23" s="27">
        <f t="shared" si="0"/>
        <v>5.3594303764959683</v>
      </c>
      <c r="O23" s="152">
        <f t="shared" si="1"/>
        <v>5.5134005326501025</v>
      </c>
      <c r="P23" s="52">
        <f t="shared" si="8"/>
        <v>2.8728828501882873E-2</v>
      </c>
    </row>
    <row r="24" spans="1:16" ht="20.100000000000001" customHeight="1">
      <c r="A24" s="8" t="s">
        <v>209</v>
      </c>
      <c r="B24" s="19">
        <v>783.62</v>
      </c>
      <c r="C24" s="140">
        <v>1132.69</v>
      </c>
      <c r="D24" s="247">
        <f t="shared" si="2"/>
        <v>2.9162380744686069E-3</v>
      </c>
      <c r="E24" s="215">
        <f t="shared" si="3"/>
        <v>4.53982330324259E-3</v>
      </c>
      <c r="F24" s="52">
        <f t="shared" si="4"/>
        <v>0.44545825782904985</v>
      </c>
      <c r="H24" s="19">
        <v>478.49</v>
      </c>
      <c r="I24" s="140">
        <v>719.85399999999993</v>
      </c>
      <c r="J24" s="247">
        <f t="shared" si="5"/>
        <v>3.2797179742760836E-3</v>
      </c>
      <c r="K24" s="215">
        <f t="shared" si="6"/>
        <v>5.3582438991929262E-3</v>
      </c>
      <c r="L24" s="52">
        <f t="shared" si="7"/>
        <v>0.5044285147025015</v>
      </c>
      <c r="N24" s="27">
        <f t="shared" si="0"/>
        <v>6.106148388249407</v>
      </c>
      <c r="O24" s="152">
        <f t="shared" si="1"/>
        <v>6.3552604860994606</v>
      </c>
      <c r="P24" s="52">
        <f t="shared" si="8"/>
        <v>4.0796928277970074E-2</v>
      </c>
    </row>
    <row r="25" spans="1:16" ht="20.100000000000001" customHeight="1">
      <c r="A25" s="8" t="s">
        <v>182</v>
      </c>
      <c r="B25" s="19">
        <v>1230.24</v>
      </c>
      <c r="C25" s="140">
        <v>1092.31</v>
      </c>
      <c r="D25" s="247">
        <f t="shared" si="2"/>
        <v>4.5783322640237092E-3</v>
      </c>
      <c r="E25" s="215">
        <f t="shared" si="3"/>
        <v>4.3779801996706186E-3</v>
      </c>
      <c r="F25" s="52">
        <f t="shared" si="4"/>
        <v>-0.11211633502406039</v>
      </c>
      <c r="H25" s="19">
        <v>695.38800000000003</v>
      </c>
      <c r="I25" s="140">
        <v>627.16500000000008</v>
      </c>
      <c r="J25" s="247">
        <f t="shared" si="5"/>
        <v>4.7664037340297543E-3</v>
      </c>
      <c r="K25" s="215">
        <f t="shared" si="6"/>
        <v>4.6683119563652245E-3</v>
      </c>
      <c r="L25" s="52">
        <f t="shared" si="7"/>
        <v>-9.8107818944244016E-2</v>
      </c>
      <c r="N25" s="27">
        <f t="shared" si="0"/>
        <v>5.6524580569644947</v>
      </c>
      <c r="O25" s="152">
        <f t="shared" si="1"/>
        <v>5.7416392782268773</v>
      </c>
      <c r="P25" s="52">
        <f t="shared" si="8"/>
        <v>1.5777422912939765E-2</v>
      </c>
    </row>
    <row r="26" spans="1:16" ht="20.100000000000001" customHeight="1">
      <c r="A26" s="8" t="s">
        <v>177</v>
      </c>
      <c r="B26" s="19">
        <v>1434.62</v>
      </c>
      <c r="C26" s="140">
        <v>994.83999999999992</v>
      </c>
      <c r="D26" s="247">
        <f t="shared" si="2"/>
        <v>5.338931454524071E-3</v>
      </c>
      <c r="E26" s="215">
        <f t="shared" si="3"/>
        <v>3.9873202862194049E-3</v>
      </c>
      <c r="F26" s="52">
        <f t="shared" si="4"/>
        <v>-0.30654807544855084</v>
      </c>
      <c r="H26" s="19">
        <v>827.18600000000004</v>
      </c>
      <c r="I26" s="140">
        <v>612.79399999999987</v>
      </c>
      <c r="J26" s="247">
        <f t="shared" si="5"/>
        <v>5.6697878581987845E-3</v>
      </c>
      <c r="K26" s="215">
        <f t="shared" si="6"/>
        <v>4.5613412052472159E-3</v>
      </c>
      <c r="L26" s="52">
        <f t="shared" si="7"/>
        <v>-0.25918233625810899</v>
      </c>
      <c r="N26" s="27">
        <f t="shared" si="0"/>
        <v>5.7658892250212617</v>
      </c>
      <c r="O26" s="152">
        <f t="shared" si="1"/>
        <v>6.1597241767520394</v>
      </c>
      <c r="P26" s="52">
        <f t="shared" si="8"/>
        <v>6.8304286877680254E-2</v>
      </c>
    </row>
    <row r="27" spans="1:16" ht="20.100000000000001" customHeight="1">
      <c r="A27" s="8" t="s">
        <v>187</v>
      </c>
      <c r="B27" s="19">
        <v>489.8</v>
      </c>
      <c r="C27" s="140">
        <v>654.6</v>
      </c>
      <c r="D27" s="247">
        <f t="shared" si="2"/>
        <v>1.822788352613159E-3</v>
      </c>
      <c r="E27" s="215">
        <f t="shared" si="3"/>
        <v>2.6236378305649379E-3</v>
      </c>
      <c r="F27" s="52">
        <f t="shared" si="4"/>
        <v>0.33646386280114332</v>
      </c>
      <c r="H27" s="19">
        <v>430.637</v>
      </c>
      <c r="I27" s="140">
        <v>609.85500000000002</v>
      </c>
      <c r="J27" s="247">
        <f t="shared" si="5"/>
        <v>2.9517187596153102E-3</v>
      </c>
      <c r="K27" s="215">
        <f t="shared" si="6"/>
        <v>4.5394647152649037E-3</v>
      </c>
      <c r="L27" s="52">
        <f t="shared" si="7"/>
        <v>0.41616953489830188</v>
      </c>
      <c r="N27" s="27">
        <f t="shared" ref="N27" si="9">(H27/B27)*10</f>
        <v>8.7920988158432003</v>
      </c>
      <c r="O27" s="152">
        <f t="shared" ref="O27" si="10">(I27/C27)*10</f>
        <v>9.316452795600366</v>
      </c>
      <c r="P27" s="52">
        <f t="shared" ref="P27" si="11">(O27-N27)/N27</f>
        <v>5.9639227303984514E-2</v>
      </c>
    </row>
    <row r="28" spans="1:16" ht="20.100000000000001" customHeight="1">
      <c r="A28" s="8" t="s">
        <v>246</v>
      </c>
      <c r="B28" s="19">
        <v>443.65999999999997</v>
      </c>
      <c r="C28" s="140">
        <v>601.72</v>
      </c>
      <c r="D28" s="247">
        <f t="shared" si="2"/>
        <v>1.651078563741025E-3</v>
      </c>
      <c r="E28" s="215">
        <f t="shared" si="3"/>
        <v>2.4116947073136792E-3</v>
      </c>
      <c r="F28" s="52">
        <f t="shared" si="4"/>
        <v>0.35626380561691401</v>
      </c>
      <c r="H28" s="19">
        <v>373.10899999999998</v>
      </c>
      <c r="I28" s="140">
        <v>523.64300000000003</v>
      </c>
      <c r="J28" s="247">
        <f t="shared" si="5"/>
        <v>2.5574041122367764E-3</v>
      </c>
      <c r="K28" s="215">
        <f t="shared" si="6"/>
        <v>3.8977444177639934E-3</v>
      </c>
      <c r="L28" s="52">
        <f t="shared" si="7"/>
        <v>0.40345850676343925</v>
      </c>
      <c r="N28" s="27">
        <f t="shared" si="0"/>
        <v>8.4097957895685873</v>
      </c>
      <c r="O28" s="152">
        <f t="shared" si="1"/>
        <v>8.702436349132487</v>
      </c>
      <c r="P28" s="52">
        <f t="shared" si="8"/>
        <v>3.4797582115714105E-2</v>
      </c>
    </row>
    <row r="29" spans="1:16" ht="20.100000000000001" customHeight="1">
      <c r="A29" s="8" t="s">
        <v>247</v>
      </c>
      <c r="B29" s="19">
        <v>380.81999999999994</v>
      </c>
      <c r="C29" s="140">
        <v>437.98</v>
      </c>
      <c r="D29" s="247">
        <f t="shared" si="2"/>
        <v>1.4172198049043345E-3</v>
      </c>
      <c r="E29" s="215">
        <f t="shared" si="3"/>
        <v>1.7554245295307539E-3</v>
      </c>
      <c r="F29" s="52">
        <f>(C29-B29)/B29</f>
        <v>0.15009715876267027</v>
      </c>
      <c r="H29" s="19">
        <v>403.11900000000003</v>
      </c>
      <c r="I29" s="140">
        <v>518.71100000000001</v>
      </c>
      <c r="J29" s="247">
        <f t="shared" si="5"/>
        <v>2.7631019040569305E-3</v>
      </c>
      <c r="K29" s="215">
        <f t="shared" si="6"/>
        <v>3.8610330027953753E-3</v>
      </c>
      <c r="L29" s="52">
        <f>(I29-H29)/H29</f>
        <v>0.28674411278059325</v>
      </c>
      <c r="N29" s="27">
        <f t="shared" si="0"/>
        <v>10.58555222939972</v>
      </c>
      <c r="O29" s="152">
        <f t="shared" si="1"/>
        <v>11.843257682999225</v>
      </c>
      <c r="P29" s="52">
        <f>(O29-N29)/N29</f>
        <v>0.11881340022171195</v>
      </c>
    </row>
    <row r="30" spans="1:16" ht="20.100000000000001" customHeight="1">
      <c r="A30" s="8" t="s">
        <v>184</v>
      </c>
      <c r="B30" s="19">
        <v>715.23</v>
      </c>
      <c r="C30" s="140">
        <v>894.57</v>
      </c>
      <c r="D30" s="247">
        <f t="shared" si="2"/>
        <v>2.6617250172305223E-3</v>
      </c>
      <c r="E30" s="215">
        <f t="shared" si="3"/>
        <v>3.5854379683600314E-3</v>
      </c>
      <c r="F30" s="52">
        <f>(C30-B30)/B30</f>
        <v>0.25074451575017831</v>
      </c>
      <c r="H30" s="19">
        <v>540.24099999999999</v>
      </c>
      <c r="I30" s="140">
        <v>517.23699999999997</v>
      </c>
      <c r="J30" s="247">
        <f t="shared" si="5"/>
        <v>3.702978365568529E-3</v>
      </c>
      <c r="K30" s="215">
        <f t="shared" si="6"/>
        <v>3.8500612619876413E-3</v>
      </c>
      <c r="L30" s="52">
        <f t="shared" ref="L30:L31" si="12">(I30-H30)/H30</f>
        <v>-4.2580996259077006E-2</v>
      </c>
      <c r="N30" s="27">
        <f t="shared" ref="N30:N31" si="13">(H30/B30)*10</f>
        <v>7.5533884205080879</v>
      </c>
      <c r="O30" s="152">
        <f t="shared" ref="O30:O31" si="14">(I30/C30)*10</f>
        <v>5.7819622835552265</v>
      </c>
      <c r="P30" s="52">
        <f t="shared" ref="P30:P31" si="15">(O30-N30)/N30</f>
        <v>-0.23452072610793981</v>
      </c>
    </row>
    <row r="31" spans="1:16" ht="20.100000000000001" customHeight="1">
      <c r="A31" s="8" t="s">
        <v>181</v>
      </c>
      <c r="B31" s="19">
        <v>747.67</v>
      </c>
      <c r="C31" s="140">
        <v>591.68000000000006</v>
      </c>
      <c r="D31" s="247">
        <f t="shared" si="2"/>
        <v>2.7824503217604747E-3</v>
      </c>
      <c r="E31" s="215">
        <f t="shared" si="3"/>
        <v>2.3714543715072753E-3</v>
      </c>
      <c r="F31" s="52">
        <f t="shared" si="4"/>
        <v>-0.20863482552462972</v>
      </c>
      <c r="H31" s="19">
        <v>694.56</v>
      </c>
      <c r="I31" s="140">
        <v>516.48599999999999</v>
      </c>
      <c r="J31" s="247">
        <f t="shared" si="5"/>
        <v>4.7607283667646062E-3</v>
      </c>
      <c r="K31" s="215">
        <f t="shared" si="6"/>
        <v>3.8444711823766454E-3</v>
      </c>
      <c r="L31" s="52">
        <f t="shared" si="12"/>
        <v>-0.25638389771941944</v>
      </c>
      <c r="N31" s="27">
        <f t="shared" si="13"/>
        <v>9.2896598766835634</v>
      </c>
      <c r="O31" s="152">
        <f t="shared" si="14"/>
        <v>8.7291441319632224</v>
      </c>
      <c r="P31" s="52">
        <f t="shared" si="15"/>
        <v>-6.033759601115201E-2</v>
      </c>
    </row>
    <row r="32" spans="1:16" ht="20.100000000000001" customHeight="1" thickBot="1">
      <c r="A32" s="8" t="s">
        <v>17</v>
      </c>
      <c r="B32" s="19">
        <f>B33-SUM(B7:B31)</f>
        <v>10066.109999999986</v>
      </c>
      <c r="C32" s="140">
        <f>C33-SUM(C7:C31)</f>
        <v>8539.4300000001676</v>
      </c>
      <c r="D32" s="247">
        <f t="shared" si="2"/>
        <v>3.7460980122749739E-2</v>
      </c>
      <c r="E32" s="215">
        <f t="shared" si="3"/>
        <v>3.4226048883992645E-2</v>
      </c>
      <c r="F32" s="52">
        <f t="shared" si="4"/>
        <v>-0.15166534043437044</v>
      </c>
      <c r="H32" s="19">
        <f>H33-SUM(H7:H31)</f>
        <v>7707.8450000000012</v>
      </c>
      <c r="I32" s="140">
        <f>I33-SUM(I7:I31)</f>
        <v>6127.9320000000007</v>
      </c>
      <c r="J32" s="247">
        <f t="shared" si="5"/>
        <v>5.2831945891103349E-2</v>
      </c>
      <c r="K32" s="215">
        <f t="shared" si="6"/>
        <v>4.5613352504353818E-2</v>
      </c>
      <c r="L32" s="52">
        <f t="shared" si="7"/>
        <v>-0.20497467190894475</v>
      </c>
      <c r="N32" s="27">
        <f t="shared" si="0"/>
        <v>7.6572230980984823</v>
      </c>
      <c r="O32" s="152">
        <f t="shared" si="1"/>
        <v>7.1760433658919629</v>
      </c>
      <c r="P32" s="52">
        <f t="shared" si="8"/>
        <v>-6.2839978154222875E-2</v>
      </c>
    </row>
    <row r="33" spans="1:16" ht="26.25" customHeight="1" thickBot="1">
      <c r="A33" s="12" t="s">
        <v>18</v>
      </c>
      <c r="B33" s="17">
        <v>268709.20000000007</v>
      </c>
      <c r="C33" s="145">
        <v>249500.9000000002</v>
      </c>
      <c r="D33" s="243">
        <f>SUM(D7:D32)</f>
        <v>0.99999999999999967</v>
      </c>
      <c r="E33" s="244">
        <f>SUM(E7:E32)</f>
        <v>1.0000000000000004</v>
      </c>
      <c r="F33" s="57">
        <f t="shared" si="4"/>
        <v>-7.1483596393424068E-2</v>
      </c>
      <c r="G33" s="1"/>
      <c r="H33" s="17">
        <v>145893.64199999996</v>
      </c>
      <c r="I33" s="145">
        <v>134345.13499999998</v>
      </c>
      <c r="J33" s="243">
        <f>SUM(J7:J32)</f>
        <v>1.0000000000000002</v>
      </c>
      <c r="K33" s="244">
        <f>SUM(K7:K32)</f>
        <v>1</v>
      </c>
      <c r="L33" s="57">
        <f t="shared" si="7"/>
        <v>-7.9157027281558892E-2</v>
      </c>
      <c r="N33" s="29">
        <f t="shared" si="0"/>
        <v>5.4294248950166182</v>
      </c>
      <c r="O33" s="146">
        <f t="shared" si="1"/>
        <v>5.3845551258532485</v>
      </c>
      <c r="P33" s="57">
        <f t="shared" si="8"/>
        <v>-8.2641845187974329E-3</v>
      </c>
    </row>
    <row r="35" spans="1:16" ht="15.75" thickBot="1"/>
    <row r="36" spans="1:16">
      <c r="A36" s="492" t="s">
        <v>2</v>
      </c>
      <c r="B36" s="485" t="s">
        <v>1</v>
      </c>
      <c r="C36" s="478"/>
      <c r="D36" s="485" t="s">
        <v>100</v>
      </c>
      <c r="E36" s="478"/>
      <c r="F36" s="130" t="s">
        <v>0</v>
      </c>
      <c r="H36" s="495" t="s">
        <v>19</v>
      </c>
      <c r="I36" s="496"/>
      <c r="J36" s="485" t="s">
        <v>100</v>
      </c>
      <c r="K36" s="483"/>
      <c r="L36" s="130" t="s">
        <v>0</v>
      </c>
      <c r="N36" s="477" t="s">
        <v>22</v>
      </c>
      <c r="O36" s="478"/>
      <c r="P36" s="130" t="s">
        <v>0</v>
      </c>
    </row>
    <row r="37" spans="1:16">
      <c r="A37" s="493"/>
      <c r="B37" s="486" t="str">
        <f>B5</f>
        <v>jan-jul</v>
      </c>
      <c r="C37" s="480"/>
      <c r="D37" s="486" t="str">
        <f>B5</f>
        <v>jan-jul</v>
      </c>
      <c r="E37" s="480"/>
      <c r="F37" s="131" t="str">
        <f>F5</f>
        <v>2026/2025</v>
      </c>
      <c r="H37" s="475" t="str">
        <f>B5</f>
        <v>jan-jul</v>
      </c>
      <c r="I37" s="480"/>
      <c r="J37" s="486" t="str">
        <f>B5</f>
        <v>jan-jul</v>
      </c>
      <c r="K37" s="476"/>
      <c r="L37" s="131" t="str">
        <f>L5</f>
        <v>2026/2025</v>
      </c>
      <c r="N37" s="475" t="str">
        <f>B5</f>
        <v>jan-jul</v>
      </c>
      <c r="O37" s="476"/>
      <c r="P37" s="131" t="str">
        <f>P5</f>
        <v>2026/2025</v>
      </c>
    </row>
    <row r="38" spans="1:16" ht="19.5" customHeight="1" thickBot="1">
      <c r="A38" s="494"/>
      <c r="B38" s="99">
        <f>B6</f>
        <v>2025</v>
      </c>
      <c r="C38" s="134">
        <f>C6</f>
        <v>2026</v>
      </c>
      <c r="D38" s="99">
        <f>B6</f>
        <v>2025</v>
      </c>
      <c r="E38" s="134">
        <f>C6</f>
        <v>2026</v>
      </c>
      <c r="F38" s="132" t="s">
        <v>1</v>
      </c>
      <c r="H38" s="319">
        <f>B6</f>
        <v>2025</v>
      </c>
      <c r="I38" s="134">
        <f>C6</f>
        <v>2026</v>
      </c>
      <c r="J38" s="176">
        <f>B6</f>
        <v>2025</v>
      </c>
      <c r="K38" s="134">
        <f>C6</f>
        <v>2026</v>
      </c>
      <c r="L38" s="259">
        <v>1000</v>
      </c>
      <c r="N38" s="25">
        <f>B6</f>
        <v>2025</v>
      </c>
      <c r="O38" s="134">
        <f>C6</f>
        <v>2026</v>
      </c>
      <c r="P38" s="132"/>
    </row>
    <row r="39" spans="1:16" ht="20.100000000000001" customHeight="1">
      <c r="A39" s="38" t="s">
        <v>165</v>
      </c>
      <c r="B39" s="39">
        <v>89735.33</v>
      </c>
      <c r="C39" s="147">
        <v>86593.74</v>
      </c>
      <c r="D39" s="247">
        <f t="shared" ref="D39:D61" si="16">B39/$B$62</f>
        <v>0.43071536694716783</v>
      </c>
      <c r="E39" s="246">
        <f t="shared" ref="E39:E61" si="17">C39/$C$62</f>
        <v>0.44458086316839734</v>
      </c>
      <c r="F39" s="52">
        <f>(C39-B39)/B39</f>
        <v>-3.5009510746770493E-2</v>
      </c>
      <c r="H39" s="320">
        <v>38729.962000000007</v>
      </c>
      <c r="I39" s="317">
        <v>37149.303</v>
      </c>
      <c r="J39" s="323">
        <f>H39/$H$62</f>
        <v>0.41232378996050101</v>
      </c>
      <c r="K39" s="246">
        <f t="shared" ref="K39:K61" si="18">I39/$I$62</f>
        <v>0.42025311635693385</v>
      </c>
      <c r="L39" s="52">
        <f>(I39-H39)/H39</f>
        <v>-4.081230443758263E-2</v>
      </c>
      <c r="N39" s="27">
        <f t="shared" ref="N39:N62" si="19">(H39/B39)*10</f>
        <v>4.3160215714368029</v>
      </c>
      <c r="O39" s="151">
        <f t="shared" ref="O39:O62" si="20">(I39/C39)*10</f>
        <v>4.2900679656520202</v>
      </c>
      <c r="P39" s="61">
        <f t="shared" si="8"/>
        <v>-6.0133169761111098E-3</v>
      </c>
    </row>
    <row r="40" spans="1:16" ht="20.100000000000001" customHeight="1">
      <c r="A40" s="38" t="s">
        <v>170</v>
      </c>
      <c r="B40" s="19">
        <v>40465.380000000005</v>
      </c>
      <c r="C40" s="140">
        <v>34829.200000000004</v>
      </c>
      <c r="D40" s="247">
        <f t="shared" si="16"/>
        <v>0.19422741294155366</v>
      </c>
      <c r="E40" s="215">
        <f t="shared" si="17"/>
        <v>0.17881657264676115</v>
      </c>
      <c r="F40" s="52">
        <f t="shared" ref="F40:F62" si="21">(C40-B40)/B40</f>
        <v>-0.13928400029852678</v>
      </c>
      <c r="H40" s="321">
        <v>17516.123</v>
      </c>
      <c r="I40" s="317">
        <v>15137.342000000001</v>
      </c>
      <c r="J40" s="323">
        <f t="shared" ref="J40:J61" si="22">H40/$H$62</f>
        <v>0.18647873242876664</v>
      </c>
      <c r="K40" s="215">
        <f t="shared" si="18"/>
        <v>0.17124184399531539</v>
      </c>
      <c r="L40" s="52">
        <f t="shared" ref="L40:L62" si="23">(I40-H40)/H40</f>
        <v>-0.13580522356459812</v>
      </c>
      <c r="N40" s="27">
        <f t="shared" si="19"/>
        <v>4.3286688522386294</v>
      </c>
      <c r="O40" s="152">
        <f t="shared" si="20"/>
        <v>4.3461641381369649</v>
      </c>
      <c r="P40" s="52">
        <f t="shared" si="8"/>
        <v>4.041724256473804E-3</v>
      </c>
    </row>
    <row r="41" spans="1:16" ht="20.100000000000001" customHeight="1">
      <c r="A41" s="38" t="s">
        <v>174</v>
      </c>
      <c r="B41" s="19">
        <v>34046.83</v>
      </c>
      <c r="C41" s="140">
        <v>31659.090000000004</v>
      </c>
      <c r="D41" s="247">
        <f t="shared" si="16"/>
        <v>0.16341938985277976</v>
      </c>
      <c r="E41" s="215">
        <f t="shared" si="17"/>
        <v>0.16254091299585835</v>
      </c>
      <c r="F41" s="52">
        <f t="shared" si="21"/>
        <v>-7.0131051848292422E-2</v>
      </c>
      <c r="H41" s="321">
        <v>14291.51</v>
      </c>
      <c r="I41" s="317">
        <v>13519.612999999999</v>
      </c>
      <c r="J41" s="323">
        <f t="shared" si="22"/>
        <v>0.1521491182319879</v>
      </c>
      <c r="K41" s="215">
        <f t="shared" si="18"/>
        <v>0.1529412138685271</v>
      </c>
      <c r="L41" s="52">
        <f t="shared" si="23"/>
        <v>-5.401087778688192E-2</v>
      </c>
      <c r="N41" s="27">
        <f t="shared" si="19"/>
        <v>4.1976037122986192</v>
      </c>
      <c r="O41" s="152">
        <f t="shared" si="20"/>
        <v>4.2703732166654182</v>
      </c>
      <c r="P41" s="52">
        <f t="shared" si="8"/>
        <v>1.7335963410169155E-2</v>
      </c>
    </row>
    <row r="42" spans="1:16" ht="20.100000000000001" customHeight="1">
      <c r="A42" s="38" t="s">
        <v>172</v>
      </c>
      <c r="B42" s="19">
        <v>15506.949999999999</v>
      </c>
      <c r="C42" s="140">
        <v>13969.04</v>
      </c>
      <c r="D42" s="247">
        <f t="shared" si="16"/>
        <v>7.4430903184747682E-2</v>
      </c>
      <c r="E42" s="215">
        <f t="shared" si="17"/>
        <v>7.1718439009954643E-2</v>
      </c>
      <c r="F42" s="52">
        <f t="shared" si="21"/>
        <v>-9.9175530971596482E-2</v>
      </c>
      <c r="H42" s="321">
        <v>7080.6459999999997</v>
      </c>
      <c r="I42" s="317">
        <v>6615.7820000000011</v>
      </c>
      <c r="J42" s="323">
        <f t="shared" si="22"/>
        <v>7.538140094453645E-2</v>
      </c>
      <c r="K42" s="215">
        <f t="shared" si="18"/>
        <v>7.4841323473501212E-2</v>
      </c>
      <c r="L42" s="52">
        <f t="shared" si="23"/>
        <v>-6.5652766710833824E-2</v>
      </c>
      <c r="N42" s="27">
        <f t="shared" si="19"/>
        <v>4.5661113242771787</v>
      </c>
      <c r="O42" s="152">
        <f t="shared" si="20"/>
        <v>4.7360319678374472</v>
      </c>
      <c r="P42" s="52">
        <f t="shared" si="8"/>
        <v>3.7213425493336422E-2</v>
      </c>
    </row>
    <row r="43" spans="1:16" ht="20.100000000000001" customHeight="1">
      <c r="A43" s="38" t="s">
        <v>179</v>
      </c>
      <c r="B43" s="19">
        <v>6562.75</v>
      </c>
      <c r="C43" s="140">
        <v>6729.5300000000007</v>
      </c>
      <c r="D43" s="247">
        <f t="shared" si="16"/>
        <v>3.1500160242710712E-2</v>
      </c>
      <c r="E43" s="215">
        <f t="shared" si="17"/>
        <v>3.4550075514900101E-2</v>
      </c>
      <c r="F43" s="52">
        <f t="shared" si="21"/>
        <v>2.5413127118966997E-2</v>
      </c>
      <c r="H43" s="321">
        <v>4771.4309999999996</v>
      </c>
      <c r="I43" s="317">
        <v>4955.3130000000001</v>
      </c>
      <c r="J43" s="323">
        <f t="shared" si="22"/>
        <v>5.0797222921494807E-2</v>
      </c>
      <c r="K43" s="215">
        <f t="shared" si="18"/>
        <v>5.6057195225816946E-2</v>
      </c>
      <c r="L43" s="52">
        <f t="shared" si="23"/>
        <v>3.8538124097362098E-2</v>
      </c>
      <c r="N43" s="27">
        <f t="shared" si="19"/>
        <v>7.2704750295226841</v>
      </c>
      <c r="O43" s="152">
        <f t="shared" si="20"/>
        <v>7.3635350462810925</v>
      </c>
      <c r="P43" s="52">
        <f t="shared" si="8"/>
        <v>1.2799716164422046E-2</v>
      </c>
    </row>
    <row r="44" spans="1:16" ht="20.100000000000001" customHeight="1">
      <c r="A44" s="38" t="s">
        <v>178</v>
      </c>
      <c r="B44" s="19">
        <v>6286.6599999999989</v>
      </c>
      <c r="C44" s="140">
        <v>5777.09</v>
      </c>
      <c r="D44" s="247">
        <f t="shared" si="16"/>
        <v>3.0174971984524731E-2</v>
      </c>
      <c r="E44" s="215">
        <f t="shared" si="17"/>
        <v>2.9660153941861347E-2</v>
      </c>
      <c r="F44" s="52">
        <f t="shared" si="21"/>
        <v>-8.1055759338026695E-2</v>
      </c>
      <c r="H44" s="321">
        <v>3162.13</v>
      </c>
      <c r="I44" s="317">
        <v>2868.0099999999998</v>
      </c>
      <c r="J44" s="323">
        <f t="shared" si="22"/>
        <v>3.3664412734197853E-2</v>
      </c>
      <c r="K44" s="215">
        <f t="shared" si="18"/>
        <v>3.2444488668948911E-2</v>
      </c>
      <c r="L44" s="52">
        <f t="shared" si="23"/>
        <v>-9.3013253724546538E-2</v>
      </c>
      <c r="N44" s="27">
        <f t="shared" si="19"/>
        <v>5.0299045916273517</v>
      </c>
      <c r="O44" s="152">
        <f t="shared" si="20"/>
        <v>4.9644544225553</v>
      </c>
      <c r="P44" s="52">
        <f t="shared" si="8"/>
        <v>-1.3012208856008591E-2</v>
      </c>
    </row>
    <row r="45" spans="1:16" ht="20.100000000000001" customHeight="1">
      <c r="A45" s="38" t="s">
        <v>203</v>
      </c>
      <c r="B45" s="19">
        <v>3321.1699999999996</v>
      </c>
      <c r="C45" s="140">
        <v>3056.87</v>
      </c>
      <c r="D45" s="247">
        <f t="shared" si="16"/>
        <v>1.5941089816507336E-2</v>
      </c>
      <c r="E45" s="215">
        <f t="shared" si="17"/>
        <v>1.5694274241920707E-2</v>
      </c>
      <c r="F45" s="52">
        <f t="shared" si="21"/>
        <v>-7.9580388838872973E-2</v>
      </c>
      <c r="H45" s="321">
        <v>1896.365</v>
      </c>
      <c r="I45" s="317">
        <v>1756.9590000000001</v>
      </c>
      <c r="J45" s="323">
        <f t="shared" si="22"/>
        <v>2.0188927733738683E-2</v>
      </c>
      <c r="K45" s="215">
        <f t="shared" si="18"/>
        <v>1.9875675596426726E-2</v>
      </c>
      <c r="L45" s="52">
        <f t="shared" si="23"/>
        <v>-7.3512219430331163E-2</v>
      </c>
      <c r="N45" s="27">
        <f t="shared" si="19"/>
        <v>5.709930536527791</v>
      </c>
      <c r="O45" s="152">
        <f t="shared" si="20"/>
        <v>5.7475751340423376</v>
      </c>
      <c r="P45" s="52">
        <f t="shared" si="8"/>
        <v>6.5928293301862478E-3</v>
      </c>
    </row>
    <row r="46" spans="1:16" ht="20.100000000000001" customHeight="1">
      <c r="A46" s="38" t="s">
        <v>173</v>
      </c>
      <c r="B46" s="19">
        <v>4312.2</v>
      </c>
      <c r="C46" s="140">
        <v>4718.7300000000005</v>
      </c>
      <c r="D46" s="247">
        <f t="shared" si="16"/>
        <v>2.0697876804482436E-2</v>
      </c>
      <c r="E46" s="215">
        <f t="shared" si="17"/>
        <v>2.4226428566991236E-2</v>
      </c>
      <c r="F46" s="52">
        <f t="shared" si="21"/>
        <v>9.4274384304995282E-2</v>
      </c>
      <c r="H46" s="321">
        <v>1643.6510000000001</v>
      </c>
      <c r="I46" s="317">
        <v>1755.31</v>
      </c>
      <c r="J46" s="323">
        <f t="shared" si="22"/>
        <v>1.7498504379951815E-2</v>
      </c>
      <c r="K46" s="215">
        <f t="shared" si="18"/>
        <v>1.9857021211743583E-2</v>
      </c>
      <c r="L46" s="52">
        <f t="shared" si="23"/>
        <v>6.7933521167206343E-2</v>
      </c>
      <c r="N46" s="27">
        <f t="shared" si="19"/>
        <v>3.8116297945364321</v>
      </c>
      <c r="O46" s="152">
        <f t="shared" si="20"/>
        <v>3.7198780180260362</v>
      </c>
      <c r="P46" s="52">
        <f t="shared" si="8"/>
        <v>-2.4071534082851478E-2</v>
      </c>
    </row>
    <row r="47" spans="1:16" ht="20.100000000000001" customHeight="1">
      <c r="A47" s="38" t="s">
        <v>208</v>
      </c>
      <c r="B47" s="19">
        <v>1557.5199999999998</v>
      </c>
      <c r="C47" s="140">
        <v>1483.15</v>
      </c>
      <c r="D47" s="247">
        <f t="shared" si="16"/>
        <v>7.4758492371683784E-3</v>
      </c>
      <c r="E47" s="215">
        <f t="shared" si="17"/>
        <v>7.6146394324602285E-3</v>
      </c>
      <c r="F47" s="52">
        <f t="shared" si="21"/>
        <v>-4.774898556679829E-2</v>
      </c>
      <c r="H47" s="321">
        <v>834.74199999999996</v>
      </c>
      <c r="I47" s="317">
        <v>817.71999999999991</v>
      </c>
      <c r="J47" s="323">
        <f t="shared" si="22"/>
        <v>8.886762787921363E-3</v>
      </c>
      <c r="K47" s="215">
        <f t="shared" si="18"/>
        <v>9.2504932947838053E-3</v>
      </c>
      <c r="L47" s="52">
        <f t="shared" si="23"/>
        <v>-2.0391929482403006E-2</v>
      </c>
      <c r="N47" s="27">
        <f t="shared" si="19"/>
        <v>5.3594303764959683</v>
      </c>
      <c r="O47" s="152">
        <f t="shared" si="20"/>
        <v>5.5134005326501025</v>
      </c>
      <c r="P47" s="52">
        <f t="shared" si="8"/>
        <v>2.8728828501882873E-2</v>
      </c>
    </row>
    <row r="48" spans="1:16" ht="20.100000000000001" customHeight="1">
      <c r="A48" s="38" t="s">
        <v>209</v>
      </c>
      <c r="B48" s="19">
        <v>783.62</v>
      </c>
      <c r="C48" s="140">
        <v>1132.69</v>
      </c>
      <c r="D48" s="247">
        <f t="shared" si="16"/>
        <v>3.7612518485989816E-3</v>
      </c>
      <c r="E48" s="215">
        <f t="shared" si="17"/>
        <v>5.8153429786288475E-3</v>
      </c>
      <c r="F48" s="52">
        <f t="shared" si="21"/>
        <v>0.44545825782904985</v>
      </c>
      <c r="H48" s="321">
        <v>478.49</v>
      </c>
      <c r="I48" s="317">
        <v>719.85399999999993</v>
      </c>
      <c r="J48" s="323">
        <f t="shared" si="22"/>
        <v>5.0940615500268266E-3</v>
      </c>
      <c r="K48" s="215">
        <f t="shared" si="18"/>
        <v>8.1433798858084692E-3</v>
      </c>
      <c r="L48" s="52">
        <f t="shared" si="23"/>
        <v>0.5044285147025015</v>
      </c>
      <c r="N48" s="27">
        <f t="shared" si="19"/>
        <v>6.106148388249407</v>
      </c>
      <c r="O48" s="152">
        <f t="shared" si="20"/>
        <v>6.3552604860994606</v>
      </c>
      <c r="P48" s="52">
        <f t="shared" si="8"/>
        <v>4.0796928277970074E-2</v>
      </c>
    </row>
    <row r="49" spans="1:16" ht="20.100000000000001" customHeight="1">
      <c r="A49" s="38" t="s">
        <v>182</v>
      </c>
      <c r="B49" s="19">
        <v>1230.24</v>
      </c>
      <c r="C49" s="140">
        <v>1092.31</v>
      </c>
      <c r="D49" s="247">
        <f t="shared" si="16"/>
        <v>5.9049570891764004E-3</v>
      </c>
      <c r="E49" s="215">
        <f t="shared" si="17"/>
        <v>5.608028047379315E-3</v>
      </c>
      <c r="F49" s="52">
        <f t="shared" si="21"/>
        <v>-0.11211633502406039</v>
      </c>
      <c r="H49" s="321">
        <v>695.38800000000003</v>
      </c>
      <c r="I49" s="317">
        <v>627.16500000000008</v>
      </c>
      <c r="J49" s="323">
        <f t="shared" si="22"/>
        <v>7.4031835004912437E-3</v>
      </c>
      <c r="K49" s="215">
        <f t="shared" si="18"/>
        <v>7.0948315159505542E-3</v>
      </c>
      <c r="L49" s="52">
        <f t="shared" si="23"/>
        <v>-9.8107818944244016E-2</v>
      </c>
      <c r="N49" s="27">
        <f t="shared" si="19"/>
        <v>5.6524580569644947</v>
      </c>
      <c r="O49" s="152">
        <f t="shared" si="20"/>
        <v>5.7416392782268773</v>
      </c>
      <c r="P49" s="52">
        <f t="shared" si="8"/>
        <v>1.5777422912939765E-2</v>
      </c>
    </row>
    <row r="50" spans="1:16" ht="20.100000000000001" customHeight="1">
      <c r="A50" s="38" t="s">
        <v>177</v>
      </c>
      <c r="B50" s="19">
        <v>1434.62</v>
      </c>
      <c r="C50" s="140">
        <v>994.83999999999992</v>
      </c>
      <c r="D50" s="247">
        <f t="shared" si="16"/>
        <v>6.8859487086050265E-3</v>
      </c>
      <c r="E50" s="215">
        <f t="shared" si="17"/>
        <v>5.1076073849500945E-3</v>
      </c>
      <c r="F50" s="52">
        <f t="shared" si="21"/>
        <v>-0.30654807544855084</v>
      </c>
      <c r="H50" s="321">
        <v>827.18600000000004</v>
      </c>
      <c r="I50" s="317">
        <v>612.79399999999987</v>
      </c>
      <c r="J50" s="323">
        <f t="shared" si="22"/>
        <v>8.8063207116564415E-3</v>
      </c>
      <c r="K50" s="215">
        <f t="shared" si="18"/>
        <v>6.9322589493760051E-3</v>
      </c>
      <c r="L50" s="52">
        <f t="shared" si="23"/>
        <v>-0.25918233625810899</v>
      </c>
      <c r="N50" s="27">
        <f t="shared" si="19"/>
        <v>5.7658892250212617</v>
      </c>
      <c r="O50" s="152">
        <f t="shared" si="20"/>
        <v>6.1597241767520394</v>
      </c>
      <c r="P50" s="52">
        <f t="shared" si="8"/>
        <v>6.8304286877680254E-2</v>
      </c>
    </row>
    <row r="51" spans="1:16" ht="20.100000000000001" customHeight="1">
      <c r="A51" s="38" t="s">
        <v>186</v>
      </c>
      <c r="B51" s="19">
        <v>788.01</v>
      </c>
      <c r="C51" s="140">
        <v>680.09999999999991</v>
      </c>
      <c r="D51" s="247">
        <f t="shared" si="16"/>
        <v>3.7823231530773635E-3</v>
      </c>
      <c r="E51" s="215">
        <f t="shared" si="17"/>
        <v>3.4917009594553484E-3</v>
      </c>
      <c r="F51" s="52">
        <f t="shared" si="21"/>
        <v>-0.13693988654966319</v>
      </c>
      <c r="H51" s="321">
        <v>528.97500000000002</v>
      </c>
      <c r="I51" s="317">
        <v>513.16200000000003</v>
      </c>
      <c r="J51" s="323">
        <f t="shared" si="22"/>
        <v>5.6315308750975795E-3</v>
      </c>
      <c r="K51" s="215">
        <f t="shared" si="18"/>
        <v>5.8051675880959842E-3</v>
      </c>
      <c r="L51" s="52">
        <f t="shared" si="23"/>
        <v>-2.9893662271373859E-2</v>
      </c>
      <c r="N51" s="27">
        <f t="shared" si="19"/>
        <v>6.712795522899456</v>
      </c>
      <c r="O51" s="152">
        <f t="shared" si="20"/>
        <v>7.5453903837670939</v>
      </c>
      <c r="P51" s="52">
        <f t="shared" si="8"/>
        <v>0.12403101778199485</v>
      </c>
    </row>
    <row r="52" spans="1:16" ht="20.100000000000001" customHeight="1">
      <c r="A52" s="38" t="s">
        <v>206</v>
      </c>
      <c r="B52" s="19">
        <v>864.36</v>
      </c>
      <c r="C52" s="140">
        <v>547.04000000000008</v>
      </c>
      <c r="D52" s="247">
        <f t="shared" si="16"/>
        <v>4.1487910567048003E-3</v>
      </c>
      <c r="E52" s="215">
        <f t="shared" si="17"/>
        <v>2.8085577016033736E-3</v>
      </c>
      <c r="F52" s="52">
        <f t="shared" si="21"/>
        <v>-0.36711555370447491</v>
      </c>
      <c r="H52" s="321">
        <v>472.03400000000005</v>
      </c>
      <c r="I52" s="317">
        <v>317.91499999999996</v>
      </c>
      <c r="J52" s="323">
        <f t="shared" si="22"/>
        <v>5.0253302048221763E-3</v>
      </c>
      <c r="K52" s="215">
        <f t="shared" si="18"/>
        <v>3.5964273538756464E-3</v>
      </c>
      <c r="L52" s="52">
        <f t="shared" si="23"/>
        <v>-0.32649978603236224</v>
      </c>
      <c r="N52" s="27">
        <f t="shared" si="19"/>
        <v>5.4610810310518767</v>
      </c>
      <c r="O52" s="152">
        <f t="shared" si="20"/>
        <v>5.8115494296577932</v>
      </c>
      <c r="P52" s="52">
        <f t="shared" si="8"/>
        <v>6.4175645190602787E-2</v>
      </c>
    </row>
    <row r="53" spans="1:16" ht="20.100000000000001" customHeight="1">
      <c r="A53" s="38" t="s">
        <v>183</v>
      </c>
      <c r="B53" s="19">
        <v>294.77999999999997</v>
      </c>
      <c r="C53" s="140">
        <v>266.3</v>
      </c>
      <c r="D53" s="247">
        <f t="shared" si="16"/>
        <v>1.4148972970700181E-3</v>
      </c>
      <c r="E53" s="215">
        <f t="shared" si="17"/>
        <v>1.3672106535847074E-3</v>
      </c>
      <c r="F53" s="52">
        <f t="shared" si="21"/>
        <v>-9.6614424316439254E-2</v>
      </c>
      <c r="H53" s="321">
        <v>242.21300000000002</v>
      </c>
      <c r="I53" s="317">
        <v>222.99200000000002</v>
      </c>
      <c r="J53" s="323">
        <f t="shared" si="22"/>
        <v>2.5786284566378563E-3</v>
      </c>
      <c r="K53" s="215">
        <f t="shared" si="18"/>
        <v>2.5226067612268634E-3</v>
      </c>
      <c r="L53" s="52">
        <f t="shared" si="23"/>
        <v>-7.9355773637253171E-2</v>
      </c>
      <c r="N53" s="27">
        <f t="shared" si="19"/>
        <v>8.21673790623516</v>
      </c>
      <c r="O53" s="152">
        <f t="shared" si="20"/>
        <v>8.3737138565527598</v>
      </c>
      <c r="P53" s="52">
        <f t="shared" si="8"/>
        <v>1.910441249421875E-2</v>
      </c>
    </row>
    <row r="54" spans="1:16" ht="20.100000000000001" customHeight="1">
      <c r="A54" s="38" t="s">
        <v>210</v>
      </c>
      <c r="B54" s="19">
        <v>140.4</v>
      </c>
      <c r="C54" s="140">
        <v>183.25</v>
      </c>
      <c r="D54" s="247">
        <f t="shared" si="16"/>
        <v>6.7389775598287061E-4</v>
      </c>
      <c r="E54" s="215">
        <f t="shared" si="17"/>
        <v>9.408237036026948E-4</v>
      </c>
      <c r="F54" s="52">
        <f t="shared" si="21"/>
        <v>0.30519943019943013</v>
      </c>
      <c r="H54" s="321">
        <v>110.52099999999999</v>
      </c>
      <c r="I54" s="317">
        <v>155.73400000000001</v>
      </c>
      <c r="J54" s="323">
        <f t="shared" si="22"/>
        <v>1.1766197341021021E-3</v>
      </c>
      <c r="K54" s="215">
        <f t="shared" si="18"/>
        <v>1.7617476920826951E-3</v>
      </c>
      <c r="L54" s="52">
        <f t="shared" si="23"/>
        <v>0.40908967526533446</v>
      </c>
      <c r="N54" s="27">
        <f t="shared" si="19"/>
        <v>7.8718660968660963</v>
      </c>
      <c r="O54" s="152">
        <f t="shared" si="20"/>
        <v>8.4984447476125506</v>
      </c>
      <c r="P54" s="52">
        <f t="shared" si="8"/>
        <v>7.9597219139170117E-2</v>
      </c>
    </row>
    <row r="55" spans="1:16" ht="20.100000000000001" customHeight="1">
      <c r="A55" s="38" t="s">
        <v>215</v>
      </c>
      <c r="B55" s="19">
        <v>200.69</v>
      </c>
      <c r="C55" s="140">
        <v>243.16</v>
      </c>
      <c r="D55" s="247">
        <f t="shared" si="16"/>
        <v>9.6328020404702489E-4</v>
      </c>
      <c r="E55" s="215">
        <f t="shared" si="17"/>
        <v>1.2484075949142225E-3</v>
      </c>
      <c r="F55" s="52">
        <f t="shared" si="21"/>
        <v>0.21161991130599431</v>
      </c>
      <c r="H55" s="321">
        <v>119.35799999999999</v>
      </c>
      <c r="I55" s="317">
        <v>135.136</v>
      </c>
      <c r="J55" s="323">
        <f t="shared" si="22"/>
        <v>1.2706994889926685E-3</v>
      </c>
      <c r="K55" s="215">
        <f t="shared" si="18"/>
        <v>1.5287319154281471E-3</v>
      </c>
      <c r="L55" s="52">
        <f t="shared" si="23"/>
        <v>0.13219055279076397</v>
      </c>
      <c r="N55" s="27">
        <f t="shared" si="19"/>
        <v>5.9473815337087039</v>
      </c>
      <c r="O55" s="152">
        <f t="shared" si="20"/>
        <v>5.5574930087185397</v>
      </c>
      <c r="P55" s="52">
        <f t="shared" si="8"/>
        <v>-6.5556333115732571E-2</v>
      </c>
    </row>
    <row r="56" spans="1:16" ht="20.100000000000001" customHeight="1">
      <c r="A56" s="38" t="s">
        <v>231</v>
      </c>
      <c r="B56" s="19">
        <v>191.11</v>
      </c>
      <c r="C56" s="140">
        <v>270.14999999999998</v>
      </c>
      <c r="D56" s="247">
        <f t="shared" si="16"/>
        <v>9.1729772183679766E-4</v>
      </c>
      <c r="E56" s="215">
        <f t="shared" si="17"/>
        <v>1.3869769360342044E-3</v>
      </c>
      <c r="F56" s="52">
        <f t="shared" si="21"/>
        <v>0.41358379990581318</v>
      </c>
      <c r="H56" s="321">
        <v>101.70699999999999</v>
      </c>
      <c r="I56" s="317">
        <v>135.03900000000002</v>
      </c>
      <c r="J56" s="323">
        <f t="shared" si="22"/>
        <v>1.082784839951887E-3</v>
      </c>
      <c r="K56" s="215">
        <f t="shared" si="18"/>
        <v>1.5276345986820802E-3</v>
      </c>
      <c r="L56" s="52">
        <f t="shared" si="23"/>
        <v>0.32772572192671129</v>
      </c>
      <c r="N56" s="27">
        <f t="shared" ref="N56" si="24">(H56/B56)*10</f>
        <v>5.3219088483072579</v>
      </c>
      <c r="O56" s="152">
        <f t="shared" ref="O56" si="25">(I56/C56)*10</f>
        <v>4.9986674069961143</v>
      </c>
      <c r="P56" s="52">
        <f t="shared" ref="P56" si="26">(O56-N56)/N56</f>
        <v>-6.0737876300522714E-2</v>
      </c>
    </row>
    <row r="57" spans="1:16" ht="20.100000000000001" customHeight="1">
      <c r="A57" s="38" t="s">
        <v>207</v>
      </c>
      <c r="B57" s="19">
        <v>26.939999999999998</v>
      </c>
      <c r="C57" s="140">
        <v>150.69999999999999</v>
      </c>
      <c r="D57" s="247">
        <f t="shared" si="16"/>
        <v>1.2930773181038838E-4</v>
      </c>
      <c r="E57" s="215">
        <f t="shared" si="17"/>
        <v>7.7370877016603599E-4</v>
      </c>
      <c r="F57" s="52">
        <f t="shared" si="21"/>
        <v>4.593912397921307</v>
      </c>
      <c r="H57" s="321">
        <v>29.053999999999998</v>
      </c>
      <c r="I57" s="317">
        <v>79.265000000000001</v>
      </c>
      <c r="J57" s="323">
        <f t="shared" si="22"/>
        <v>3.0931234565921838E-4</v>
      </c>
      <c r="K57" s="215">
        <f t="shared" si="18"/>
        <v>8.9668878223724316E-4</v>
      </c>
      <c r="L57" s="52">
        <f t="shared" si="23"/>
        <v>1.7281957733874853</v>
      </c>
      <c r="N57" s="27">
        <f t="shared" ref="N57:N60" si="27">(H57/B57)*10</f>
        <v>10.784706755753525</v>
      </c>
      <c r="O57" s="152">
        <f t="shared" ref="O57:O60" si="28">(I57/C57)*10</f>
        <v>5.2597876575978777</v>
      </c>
      <c r="P57" s="52">
        <f t="shared" ref="P57:P60" si="29">(O57-N57)/N57</f>
        <v>-0.51229200972090994</v>
      </c>
    </row>
    <row r="58" spans="1:16" ht="20.100000000000001" customHeight="1">
      <c r="A58" s="38" t="s">
        <v>211</v>
      </c>
      <c r="B58" s="19">
        <v>138.41999999999999</v>
      </c>
      <c r="C58" s="140">
        <v>109.72999999999999</v>
      </c>
      <c r="D58" s="247">
        <f t="shared" si="16"/>
        <v>6.6439406968054791E-4</v>
      </c>
      <c r="E58" s="215">
        <f t="shared" si="17"/>
        <v>5.6336472030735977E-4</v>
      </c>
      <c r="F58" s="52">
        <f t="shared" si="21"/>
        <v>-0.20726773587631844</v>
      </c>
      <c r="H58" s="321">
        <v>100.434</v>
      </c>
      <c r="I58" s="317">
        <v>72.968999999999994</v>
      </c>
      <c r="J58" s="323">
        <f t="shared" si="22"/>
        <v>1.0692323302794087E-3</v>
      </c>
      <c r="K58" s="215">
        <f t="shared" si="18"/>
        <v>8.2546500663684336E-4</v>
      </c>
      <c r="L58" s="52">
        <f t="shared" si="23"/>
        <v>-0.27346316984288194</v>
      </c>
      <c r="N58" s="27">
        <f t="shared" ref="N58:N59" si="30">(H58/B58)*10</f>
        <v>7.2557433896835724</v>
      </c>
      <c r="O58" s="152">
        <f t="shared" ref="O58:O59" si="31">(I58/C58)*10</f>
        <v>6.6498678574683314</v>
      </c>
      <c r="P58" s="52">
        <f t="shared" ref="P58:P59" si="32">(O58-N58)/N58</f>
        <v>-8.3502888632568301E-2</v>
      </c>
    </row>
    <row r="59" spans="1:16" ht="20.100000000000001" customHeight="1">
      <c r="A59" s="38" t="s">
        <v>227</v>
      </c>
      <c r="B59" s="19">
        <v>144.38</v>
      </c>
      <c r="C59" s="140">
        <v>116.92</v>
      </c>
      <c r="D59" s="247">
        <f t="shared" si="16"/>
        <v>6.9300112541885223E-4</v>
      </c>
      <c r="E59" s="215">
        <f t="shared" si="17"/>
        <v>6.0027889454421321E-4</v>
      </c>
      <c r="F59" s="52">
        <f t="shared" ref="F59:F60" si="33">(C59-B59)/B59</f>
        <v>-0.19019254744424433</v>
      </c>
      <c r="H59" s="321">
        <v>83.366000000000014</v>
      </c>
      <c r="I59" s="317">
        <v>72.309999999999988</v>
      </c>
      <c r="J59" s="323">
        <f t="shared" si="22"/>
        <v>8.8752436870057159E-4</v>
      </c>
      <c r="K59" s="215">
        <f t="shared" si="18"/>
        <v>8.1801004028985097E-4</v>
      </c>
      <c r="L59" s="52">
        <f t="shared" ref="L59:L60" si="34">(I59-H59)/H59</f>
        <v>-0.13262001295492196</v>
      </c>
      <c r="N59" s="27">
        <f t="shared" si="30"/>
        <v>5.7740684305305461</v>
      </c>
      <c r="O59" s="152">
        <f t="shared" si="31"/>
        <v>6.1845706465959616</v>
      </c>
      <c r="P59" s="52">
        <f t="shared" si="32"/>
        <v>7.1094103058230773E-2</v>
      </c>
    </row>
    <row r="60" spans="1:16" ht="20.100000000000001" customHeight="1">
      <c r="A60" s="38" t="s">
        <v>236</v>
      </c>
      <c r="B60" s="19">
        <v>94.800000000000011</v>
      </c>
      <c r="C60" s="140">
        <v>68.849999999999994</v>
      </c>
      <c r="D60" s="247">
        <f t="shared" si="16"/>
        <v>4.5502498053544255E-4</v>
      </c>
      <c r="E60" s="215">
        <f t="shared" si="17"/>
        <v>3.5348273938906155E-4</v>
      </c>
      <c r="F60" s="52">
        <f t="shared" si="33"/>
        <v>-0.27373417721519</v>
      </c>
      <c r="H60" s="321">
        <v>69.084000000000003</v>
      </c>
      <c r="I60" s="317">
        <v>58.052</v>
      </c>
      <c r="J60" s="323">
        <f t="shared" si="22"/>
        <v>7.3547649506165919E-4</v>
      </c>
      <c r="K60" s="215">
        <f t="shared" si="18"/>
        <v>6.5671579116175405E-4</v>
      </c>
      <c r="L60" s="52">
        <f t="shared" si="34"/>
        <v>-0.15968965317584394</v>
      </c>
      <c r="N60" s="27">
        <f t="shared" si="27"/>
        <v>7.2873417721518985</v>
      </c>
      <c r="O60" s="152">
        <f t="shared" si="28"/>
        <v>8.4316630355846041</v>
      </c>
      <c r="P60" s="52">
        <f t="shared" si="29"/>
        <v>0.15702862569251996</v>
      </c>
    </row>
    <row r="61" spans="1:16" ht="20.100000000000001" customHeight="1" thickBot="1">
      <c r="A61" s="8" t="s">
        <v>17</v>
      </c>
      <c r="B61" s="19">
        <f>B62-SUM(B39:B60)</f>
        <v>213.04999999998836</v>
      </c>
      <c r="C61" s="140">
        <f>C62-SUM(C39:C60)</f>
        <v>103.65000000002328</v>
      </c>
      <c r="D61" s="247">
        <f t="shared" si="16"/>
        <v>1.0226062458129823E-3</v>
      </c>
      <c r="E61" s="215">
        <f t="shared" si="17"/>
        <v>5.321493963352863E-4</v>
      </c>
      <c r="F61" s="52">
        <f t="shared" ref="F61" si="35">(C61-B61)/B61</f>
        <v>-0.51349448486257243</v>
      </c>
      <c r="H61" s="322">
        <f>H62-SUM(H39:H60)</f>
        <v>146.57200000001467</v>
      </c>
      <c r="I61" s="318">
        <f>I62-SUM(I39:I60)</f>
        <v>99.709000000002561</v>
      </c>
      <c r="J61" s="323">
        <f t="shared" si="22"/>
        <v>1.560422975423952E-3</v>
      </c>
      <c r="K61" s="215">
        <f t="shared" si="18"/>
        <v>1.1279624271506412E-3</v>
      </c>
      <c r="L61" s="52">
        <f t="shared" ref="L61" si="36">(I61-H61)/H61</f>
        <v>-0.31972682367715127</v>
      </c>
      <c r="N61" s="27">
        <f t="shared" si="19"/>
        <v>6.8796996010336864</v>
      </c>
      <c r="O61" s="152">
        <f t="shared" si="20"/>
        <v>9.6197780993709756</v>
      </c>
      <c r="P61" s="52">
        <f t="shared" ref="P61" si="37">(O61-N61)/N61</f>
        <v>0.39828461375342433</v>
      </c>
    </row>
    <row r="62" spans="1:16" ht="26.25" customHeight="1" thickBot="1">
      <c r="A62" s="12" t="s">
        <v>18</v>
      </c>
      <c r="B62" s="17">
        <v>208340.21</v>
      </c>
      <c r="C62" s="145">
        <v>194776.13000000006</v>
      </c>
      <c r="D62" s="253">
        <f>SUM(D39:D61)</f>
        <v>1</v>
      </c>
      <c r="E62" s="254">
        <f>SUM(E39:E61)</f>
        <v>0.99999999999999989</v>
      </c>
      <c r="F62" s="57">
        <f t="shared" si="21"/>
        <v>-6.510543499980119E-2</v>
      </c>
      <c r="G62" s="1"/>
      <c r="H62" s="17">
        <v>93930.94200000001</v>
      </c>
      <c r="I62" s="145">
        <v>88397.447999999975</v>
      </c>
      <c r="J62" s="253">
        <f>SUM(J39:J61)</f>
        <v>1.0000000000000002</v>
      </c>
      <c r="K62" s="254">
        <f>SUM(K39:K61)</f>
        <v>1.0000000000000004</v>
      </c>
      <c r="L62" s="57">
        <f t="shared" si="23"/>
        <v>-5.8910236416026093E-2</v>
      </c>
      <c r="M62" s="1"/>
      <c r="N62" s="29">
        <f t="shared" si="19"/>
        <v>4.508536398230568</v>
      </c>
      <c r="O62" s="146">
        <f t="shared" si="20"/>
        <v>4.5384127921629798</v>
      </c>
      <c r="P62" s="57">
        <v>0</v>
      </c>
    </row>
    <row r="64" spans="1:16" ht="15.75" thickBot="1"/>
    <row r="65" spans="1:16">
      <c r="A65" s="492" t="s">
        <v>15</v>
      </c>
      <c r="B65" s="485" t="s">
        <v>1</v>
      </c>
      <c r="C65" s="478"/>
      <c r="D65" s="485" t="s">
        <v>100</v>
      </c>
      <c r="E65" s="478"/>
      <c r="F65" s="130" t="s">
        <v>0</v>
      </c>
      <c r="H65" s="495" t="s">
        <v>19</v>
      </c>
      <c r="I65" s="496"/>
      <c r="J65" s="485" t="s">
        <v>100</v>
      </c>
      <c r="K65" s="483"/>
      <c r="L65" s="130" t="s">
        <v>0</v>
      </c>
      <c r="N65" s="477" t="s">
        <v>22</v>
      </c>
      <c r="O65" s="478"/>
      <c r="P65" s="130" t="s">
        <v>0</v>
      </c>
    </row>
    <row r="66" spans="1:16">
      <c r="A66" s="493"/>
      <c r="B66" s="486" t="str">
        <f>B5</f>
        <v>jan-jul</v>
      </c>
      <c r="C66" s="480"/>
      <c r="D66" s="486" t="str">
        <f>B5</f>
        <v>jan-jul</v>
      </c>
      <c r="E66" s="480"/>
      <c r="F66" s="131" t="str">
        <f>F37</f>
        <v>2026/2025</v>
      </c>
      <c r="H66" s="475" t="str">
        <f>B5</f>
        <v>jan-jul</v>
      </c>
      <c r="I66" s="480"/>
      <c r="J66" s="486" t="str">
        <f>B5</f>
        <v>jan-jul</v>
      </c>
      <c r="K66" s="476"/>
      <c r="L66" s="131" t="str">
        <f>L37</f>
        <v>2026/2025</v>
      </c>
      <c r="N66" s="475" t="str">
        <f>B5</f>
        <v>jan-jul</v>
      </c>
      <c r="O66" s="476"/>
      <c r="P66" s="131" t="str">
        <f>P37</f>
        <v>2026/2025</v>
      </c>
    </row>
    <row r="67" spans="1:16" ht="19.5" customHeight="1" thickBot="1">
      <c r="A67" s="494"/>
      <c r="B67" s="99">
        <f>B6</f>
        <v>2025</v>
      </c>
      <c r="C67" s="134">
        <f>C6</f>
        <v>2026</v>
      </c>
      <c r="D67" s="99">
        <f>B6</f>
        <v>2025</v>
      </c>
      <c r="E67" s="134">
        <f>C6</f>
        <v>2026</v>
      </c>
      <c r="F67" s="132" t="s">
        <v>1</v>
      </c>
      <c r="H67" s="25">
        <f>B6</f>
        <v>2025</v>
      </c>
      <c r="I67" s="134">
        <f>C6</f>
        <v>2026</v>
      </c>
      <c r="J67" s="99">
        <f>B6</f>
        <v>2025</v>
      </c>
      <c r="K67" s="134">
        <f>C6</f>
        <v>2026</v>
      </c>
      <c r="L67" s="259">
        <v>1000</v>
      </c>
      <c r="N67" s="25">
        <f>B6</f>
        <v>2025</v>
      </c>
      <c r="O67" s="134">
        <f>C6</f>
        <v>2026</v>
      </c>
      <c r="P67" s="132"/>
    </row>
    <row r="68" spans="1:16" ht="20.100000000000001" customHeight="1">
      <c r="A68" s="302" t="s">
        <v>166</v>
      </c>
      <c r="B68" s="115">
        <v>16865.68</v>
      </c>
      <c r="C68" s="147">
        <v>13938.599999999999</v>
      </c>
      <c r="D68" s="247">
        <f>B68/$B$96</f>
        <v>0.27937654746253004</v>
      </c>
      <c r="E68" s="246">
        <f>C68/$C$96</f>
        <v>0.25470367440557529</v>
      </c>
      <c r="F68" s="61">
        <f t="shared" ref="F68:F94" si="38">(C68-B68)/B68</f>
        <v>-0.17355244496516012</v>
      </c>
      <c r="H68" s="19">
        <v>17560.503000000001</v>
      </c>
      <c r="I68" s="147">
        <v>14532.563999999998</v>
      </c>
      <c r="J68" s="245">
        <f>H68/$H$96</f>
        <v>0.33794439088038158</v>
      </c>
      <c r="K68" s="246">
        <f>I68/$I$96</f>
        <v>0.31628499602167121</v>
      </c>
      <c r="L68" s="61">
        <f t="shared" ref="L68:L91" si="39">(I68-H68)/H68</f>
        <v>-0.17242894466063996</v>
      </c>
      <c r="N68" s="41">
        <f t="shared" ref="N68:N96" si="40">(H68/B68)*10</f>
        <v>10.411974494950693</v>
      </c>
      <c r="O68" s="149">
        <f t="shared" ref="O68:O96" si="41">(I68/C68)*10</f>
        <v>10.426128879514442</v>
      </c>
      <c r="P68" s="61">
        <f t="shared" si="8"/>
        <v>1.3594332727777509E-3</v>
      </c>
    </row>
    <row r="69" spans="1:16" ht="20.100000000000001" customHeight="1">
      <c r="A69" s="303" t="s">
        <v>168</v>
      </c>
      <c r="B69" s="117">
        <v>18628.789999999997</v>
      </c>
      <c r="C69" s="140">
        <v>15734.419999999998</v>
      </c>
      <c r="D69" s="247">
        <f t="shared" ref="D69:D95" si="42">B69/$B$96</f>
        <v>0.30858210481904697</v>
      </c>
      <c r="E69" s="215">
        <f t="shared" ref="E69:E95" si="43">C69/$C$96</f>
        <v>0.28751916179821302</v>
      </c>
      <c r="F69" s="52">
        <f t="shared" si="38"/>
        <v>-0.15537079971377632</v>
      </c>
      <c r="H69" s="19">
        <v>11485.329</v>
      </c>
      <c r="I69" s="140">
        <v>10018.091999999999</v>
      </c>
      <c r="J69" s="214">
        <f t="shared" ref="J69:J96" si="44">H69/$H$96</f>
        <v>0.22103025824293199</v>
      </c>
      <c r="K69" s="215">
        <f t="shared" ref="K69:K96" si="45">I69/$I$96</f>
        <v>0.21803256385898154</v>
      </c>
      <c r="L69" s="52">
        <f t="shared" si="39"/>
        <v>-0.12774880023027646</v>
      </c>
      <c r="N69" s="40">
        <f t="shared" si="40"/>
        <v>6.1653650076038229</v>
      </c>
      <c r="O69" s="143">
        <f t="shared" si="41"/>
        <v>6.3669916018512289</v>
      </c>
      <c r="P69" s="52">
        <f t="shared" si="8"/>
        <v>3.270310743950073E-2</v>
      </c>
    </row>
    <row r="70" spans="1:16" ht="20.100000000000001" customHeight="1">
      <c r="A70" s="303" t="s">
        <v>171</v>
      </c>
      <c r="B70" s="117">
        <v>4953.8600000000006</v>
      </c>
      <c r="C70" s="140">
        <v>4682.67</v>
      </c>
      <c r="D70" s="247">
        <f t="shared" si="42"/>
        <v>8.2059679978081473E-2</v>
      </c>
      <c r="E70" s="215">
        <f t="shared" si="43"/>
        <v>8.5567650626946434E-2</v>
      </c>
      <c r="F70" s="52">
        <f t="shared" si="38"/>
        <v>-5.4743169972506382E-2</v>
      </c>
      <c r="H70" s="19">
        <v>4393.4630000000006</v>
      </c>
      <c r="I70" s="140">
        <v>4095.0040000000004</v>
      </c>
      <c r="J70" s="214">
        <f t="shared" si="44"/>
        <v>8.4550321673046269E-2</v>
      </c>
      <c r="K70" s="215">
        <f t="shared" si="45"/>
        <v>8.9123180455198958E-2</v>
      </c>
      <c r="L70" s="52">
        <f t="shared" si="39"/>
        <v>-6.7932517014482705E-2</v>
      </c>
      <c r="N70" s="40">
        <f t="shared" si="40"/>
        <v>8.8687669817071946</v>
      </c>
      <c r="O70" s="143">
        <f t="shared" si="41"/>
        <v>8.7450194013244591</v>
      </c>
      <c r="P70" s="52">
        <f t="shared" si="8"/>
        <v>-1.3953188829741321E-2</v>
      </c>
    </row>
    <row r="71" spans="1:16" ht="20.100000000000001" customHeight="1">
      <c r="A71" s="303" t="s">
        <v>180</v>
      </c>
      <c r="B71" s="117">
        <v>1374</v>
      </c>
      <c r="C71" s="140">
        <v>1236.22</v>
      </c>
      <c r="D71" s="247">
        <f t="shared" si="42"/>
        <v>2.2760029611229211E-2</v>
      </c>
      <c r="E71" s="215">
        <f t="shared" si="43"/>
        <v>2.2589770592000655E-2</v>
      </c>
      <c r="F71" s="52">
        <f t="shared" si="38"/>
        <v>-0.10027656477438135</v>
      </c>
      <c r="H71" s="19">
        <v>4404.3450000000003</v>
      </c>
      <c r="I71" s="140">
        <v>3848.9720000000002</v>
      </c>
      <c r="J71" s="214">
        <f t="shared" si="44"/>
        <v>8.4759741121997148E-2</v>
      </c>
      <c r="K71" s="215">
        <f t="shared" si="45"/>
        <v>8.3768569242669372E-2</v>
      </c>
      <c r="L71" s="52">
        <f t="shared" si="39"/>
        <v>-0.12609661595538044</v>
      </c>
      <c r="N71" s="40">
        <f t="shared" si="40"/>
        <v>32.054912663755459</v>
      </c>
      <c r="O71" s="143">
        <f t="shared" si="41"/>
        <v>31.135008331850319</v>
      </c>
      <c r="P71" s="52">
        <f t="shared" si="8"/>
        <v>-2.8697764413043551E-2</v>
      </c>
    </row>
    <row r="72" spans="1:16" ht="20.100000000000001" customHeight="1">
      <c r="A72" s="303" t="s">
        <v>175</v>
      </c>
      <c r="B72" s="117">
        <v>2847.75</v>
      </c>
      <c r="C72" s="140">
        <v>3025.6400000000003</v>
      </c>
      <c r="D72" s="247">
        <f t="shared" si="42"/>
        <v>4.717239761672342E-2</v>
      </c>
      <c r="E72" s="215">
        <f t="shared" si="43"/>
        <v>5.5288309114866992E-2</v>
      </c>
      <c r="F72" s="52">
        <f t="shared" si="38"/>
        <v>6.2466859801597871E-2</v>
      </c>
      <c r="H72" s="19">
        <v>1927.787</v>
      </c>
      <c r="I72" s="140">
        <v>2027.1019999999999</v>
      </c>
      <c r="J72" s="214">
        <f t="shared" si="44"/>
        <v>3.7099438635790682E-2</v>
      </c>
      <c r="K72" s="215">
        <f t="shared" si="45"/>
        <v>4.4117607051689003E-2</v>
      </c>
      <c r="L72" s="52">
        <f t="shared" si="39"/>
        <v>5.1517620981985993E-2</v>
      </c>
      <c r="N72" s="40">
        <f t="shared" si="40"/>
        <v>6.7695092616978316</v>
      </c>
      <c r="O72" s="143">
        <f t="shared" si="41"/>
        <v>6.699746169405481</v>
      </c>
      <c r="P72" s="52">
        <f t="shared" ref="P72:P76" si="46">(O72-N72)/N72</f>
        <v>-1.0305487384007756E-2</v>
      </c>
    </row>
    <row r="73" spans="1:16" ht="20.100000000000001" customHeight="1">
      <c r="A73" s="303" t="s">
        <v>167</v>
      </c>
      <c r="B73" s="117">
        <v>2909.08</v>
      </c>
      <c r="C73" s="140">
        <v>3288.1</v>
      </c>
      <c r="D73" s="247">
        <f t="shared" si="42"/>
        <v>4.8188316551262496E-2</v>
      </c>
      <c r="E73" s="215">
        <f t="shared" si="43"/>
        <v>6.0084309171148625E-2</v>
      </c>
      <c r="F73" s="52">
        <f t="shared" si="38"/>
        <v>0.13028861358230093</v>
      </c>
      <c r="H73" s="19">
        <v>1709.3609999999999</v>
      </c>
      <c r="I73" s="140">
        <v>1764.4210000000003</v>
      </c>
      <c r="J73" s="214">
        <f t="shared" si="44"/>
        <v>3.2895923421993087E-2</v>
      </c>
      <c r="K73" s="215">
        <f t="shared" si="45"/>
        <v>3.840064898152544E-2</v>
      </c>
      <c r="L73" s="52">
        <f t="shared" si="39"/>
        <v>3.2210867101800267E-2</v>
      </c>
      <c r="N73" s="40">
        <f t="shared" si="40"/>
        <v>5.8759504723142708</v>
      </c>
      <c r="O73" s="143">
        <f t="shared" si="41"/>
        <v>5.3660807153067136</v>
      </c>
      <c r="P73" s="52">
        <f t="shared" si="46"/>
        <v>-8.6772303376264265E-2</v>
      </c>
    </row>
    <row r="74" spans="1:16" ht="20.100000000000001" customHeight="1">
      <c r="A74" s="303" t="s">
        <v>217</v>
      </c>
      <c r="B74" s="117">
        <v>1550.76</v>
      </c>
      <c r="C74" s="140">
        <v>1585.41</v>
      </c>
      <c r="D74" s="247">
        <f t="shared" si="42"/>
        <v>2.5688022940254591E-2</v>
      </c>
      <c r="E74" s="215">
        <f t="shared" si="43"/>
        <v>2.8970610566293832E-2</v>
      </c>
      <c r="F74" s="52">
        <f t="shared" si="38"/>
        <v>2.2343882999303625E-2</v>
      </c>
      <c r="H74" s="19">
        <v>1528.58</v>
      </c>
      <c r="I74" s="140">
        <v>1596.634</v>
      </c>
      <c r="J74" s="214">
        <f t="shared" si="44"/>
        <v>2.9416870178031553E-2</v>
      </c>
      <c r="K74" s="215">
        <f t="shared" si="45"/>
        <v>3.4748952651305377E-2</v>
      </c>
      <c r="L74" s="52">
        <f t="shared" si="39"/>
        <v>4.4521058760418224E-2</v>
      </c>
      <c r="N74" s="40">
        <f t="shared" si="40"/>
        <v>9.8569733550001288</v>
      </c>
      <c r="O74" s="143">
        <f t="shared" si="41"/>
        <v>10.070795567077287</v>
      </c>
      <c r="P74" s="52">
        <f t="shared" si="46"/>
        <v>2.1692481492677752E-2</v>
      </c>
    </row>
    <row r="75" spans="1:16" ht="20.100000000000001" customHeight="1">
      <c r="A75" s="303" t="s">
        <v>176</v>
      </c>
      <c r="B75" s="117">
        <v>1492.72</v>
      </c>
      <c r="C75" s="140">
        <v>2253.58</v>
      </c>
      <c r="D75" s="247">
        <f t="shared" si="42"/>
        <v>2.4726602184333382E-2</v>
      </c>
      <c r="E75" s="215">
        <f t="shared" si="43"/>
        <v>4.1180255303037351E-2</v>
      </c>
      <c r="F75" s="52">
        <f t="shared" si="38"/>
        <v>0.50971381102952995</v>
      </c>
      <c r="H75" s="19">
        <v>807.1389999999999</v>
      </c>
      <c r="I75" s="140">
        <v>1113.317</v>
      </c>
      <c r="J75" s="214">
        <f t="shared" si="44"/>
        <v>1.5533045819405074E-2</v>
      </c>
      <c r="K75" s="215">
        <f t="shared" si="45"/>
        <v>2.4230098894858401E-2</v>
      </c>
      <c r="L75" s="52">
        <f t="shared" si="39"/>
        <v>0.37933738798397815</v>
      </c>
      <c r="N75" s="40">
        <f t="shared" si="40"/>
        <v>5.4071694624577944</v>
      </c>
      <c r="O75" s="143">
        <f t="shared" si="41"/>
        <v>4.9402151243798755</v>
      </c>
      <c r="P75" s="52">
        <f t="shared" si="46"/>
        <v>-8.6358369442645092E-2</v>
      </c>
    </row>
    <row r="76" spans="1:16" ht="20.100000000000001" customHeight="1">
      <c r="A76" s="303" t="s">
        <v>187</v>
      </c>
      <c r="B76" s="117">
        <v>489.8</v>
      </c>
      <c r="C76" s="140">
        <v>654.6</v>
      </c>
      <c r="D76" s="247">
        <f t="shared" si="42"/>
        <v>8.113437047729306E-3</v>
      </c>
      <c r="E76" s="215">
        <f t="shared" si="43"/>
        <v>1.1961676586306345E-2</v>
      </c>
      <c r="F76" s="52">
        <f t="shared" si="38"/>
        <v>0.33646386280114332</v>
      </c>
      <c r="H76" s="19">
        <v>430.637</v>
      </c>
      <c r="I76" s="140">
        <v>609.85500000000002</v>
      </c>
      <c r="J76" s="214">
        <f t="shared" si="44"/>
        <v>8.2874254032219274E-3</v>
      </c>
      <c r="K76" s="215">
        <f t="shared" si="45"/>
        <v>1.3272811752199841E-2</v>
      </c>
      <c r="L76" s="52">
        <f t="shared" si="39"/>
        <v>0.41616953489830188</v>
      </c>
      <c r="N76" s="40">
        <f t="shared" si="40"/>
        <v>8.7920988158432003</v>
      </c>
      <c r="O76" s="143">
        <f t="shared" si="41"/>
        <v>9.316452795600366</v>
      </c>
      <c r="P76" s="52">
        <f t="shared" si="46"/>
        <v>5.9639227303984514E-2</v>
      </c>
    </row>
    <row r="77" spans="1:16" ht="20.100000000000001" customHeight="1">
      <c r="A77" s="303" t="s">
        <v>246</v>
      </c>
      <c r="B77" s="117">
        <v>443.65999999999997</v>
      </c>
      <c r="C77" s="140">
        <v>601.72</v>
      </c>
      <c r="D77" s="247">
        <f t="shared" si="42"/>
        <v>7.3491373634046219E-3</v>
      </c>
      <c r="E77" s="215">
        <f t="shared" si="43"/>
        <v>1.0995386549820125E-2</v>
      </c>
      <c r="F77" s="52">
        <f t="shared" si="38"/>
        <v>0.35626380561691401</v>
      </c>
      <c r="H77" s="19">
        <v>373.10899999999998</v>
      </c>
      <c r="I77" s="140">
        <v>523.64300000000003</v>
      </c>
      <c r="J77" s="214">
        <f t="shared" si="44"/>
        <v>7.1803235782590211E-3</v>
      </c>
      <c r="K77" s="215">
        <f t="shared" si="45"/>
        <v>1.139650402859234E-2</v>
      </c>
      <c r="L77" s="52">
        <f t="shared" si="39"/>
        <v>0.40345850676343925</v>
      </c>
      <c r="N77" s="40">
        <f t="shared" ref="N77:N78" si="47">(H77/B77)*10</f>
        <v>8.4097957895685873</v>
      </c>
      <c r="O77" s="143">
        <f t="shared" ref="O77:O78" si="48">(I77/C77)*10</f>
        <v>8.702436349132487</v>
      </c>
      <c r="P77" s="52">
        <f t="shared" ref="P77:P78" si="49">(O77-N77)/N77</f>
        <v>3.4797582115714105E-2</v>
      </c>
    </row>
    <row r="78" spans="1:16" ht="20.100000000000001" customHeight="1">
      <c r="A78" s="303" t="s">
        <v>247</v>
      </c>
      <c r="B78" s="117">
        <v>380.81999999999994</v>
      </c>
      <c r="C78" s="140">
        <v>437.98</v>
      </c>
      <c r="D78" s="247">
        <f t="shared" si="42"/>
        <v>6.3082055870075007E-3</v>
      </c>
      <c r="E78" s="215">
        <f t="shared" si="43"/>
        <v>8.0033228097623789E-3</v>
      </c>
      <c r="F78" s="52">
        <f t="shared" si="38"/>
        <v>0.15009715876267027</v>
      </c>
      <c r="H78" s="19">
        <v>403.11900000000003</v>
      </c>
      <c r="I78" s="140">
        <v>518.71100000000001</v>
      </c>
      <c r="J78" s="214">
        <f t="shared" si="44"/>
        <v>7.7578532293356602E-3</v>
      </c>
      <c r="K78" s="215">
        <f t="shared" si="45"/>
        <v>1.1289164566651633E-2</v>
      </c>
      <c r="L78" s="52">
        <f t="shared" si="39"/>
        <v>0.28674411278059325</v>
      </c>
      <c r="N78" s="40">
        <f t="shared" si="47"/>
        <v>10.58555222939972</v>
      </c>
      <c r="O78" s="143">
        <f t="shared" si="48"/>
        <v>11.843257682999225</v>
      </c>
      <c r="P78" s="52">
        <f t="shared" si="49"/>
        <v>0.11881340022171195</v>
      </c>
    </row>
    <row r="79" spans="1:16" ht="20.100000000000001" customHeight="1">
      <c r="A79" s="303" t="s">
        <v>184</v>
      </c>
      <c r="B79" s="117">
        <v>715.23</v>
      </c>
      <c r="C79" s="140">
        <v>894.57</v>
      </c>
      <c r="D79" s="247">
        <f t="shared" si="42"/>
        <v>1.1847638994788551E-2</v>
      </c>
      <c r="E79" s="215">
        <f t="shared" si="43"/>
        <v>1.6346711004906915E-2</v>
      </c>
      <c r="F79" s="52">
        <f t="shared" si="38"/>
        <v>0.25074451575017831</v>
      </c>
      <c r="H79" s="19">
        <v>540.24099999999999</v>
      </c>
      <c r="I79" s="140">
        <v>517.23699999999997</v>
      </c>
      <c r="J79" s="214">
        <f t="shared" si="44"/>
        <v>1.0396707638363674E-2</v>
      </c>
      <c r="K79" s="215">
        <f t="shared" si="45"/>
        <v>1.1257084605803984E-2</v>
      </c>
      <c r="L79" s="52">
        <f t="shared" ref="L79:L80" si="50">(I79-H79)/H79</f>
        <v>-4.2580996259077006E-2</v>
      </c>
      <c r="N79" s="40">
        <f t="shared" ref="N79:N80" si="51">(H79/B79)*10</f>
        <v>7.5533884205080879</v>
      </c>
      <c r="O79" s="143">
        <f t="shared" ref="O79:O80" si="52">(I79/C79)*10</f>
        <v>5.7819622835552265</v>
      </c>
      <c r="P79" s="52">
        <f t="shared" ref="P79:P80" si="53">(O79-N79)/N79</f>
        <v>-0.23452072610793981</v>
      </c>
    </row>
    <row r="80" spans="1:16" ht="20.100000000000001" customHeight="1">
      <c r="A80" s="303" t="s">
        <v>181</v>
      </c>
      <c r="B80" s="117">
        <v>747.67</v>
      </c>
      <c r="C80" s="140">
        <v>591.68000000000006</v>
      </c>
      <c r="D80" s="247">
        <f t="shared" si="42"/>
        <v>1.238500097483824E-2</v>
      </c>
      <c r="E80" s="215">
        <f t="shared" si="43"/>
        <v>1.0811923010366237E-2</v>
      </c>
      <c r="F80" s="52">
        <f t="shared" si="38"/>
        <v>-0.20863482552462972</v>
      </c>
      <c r="H80" s="19">
        <v>694.56</v>
      </c>
      <c r="I80" s="140">
        <v>516.48599999999999</v>
      </c>
      <c r="J80" s="214">
        <f t="shared" si="44"/>
        <v>1.3366510978066961E-2</v>
      </c>
      <c r="K80" s="215">
        <f t="shared" si="45"/>
        <v>1.124073993104375E-2</v>
      </c>
      <c r="L80" s="52">
        <f t="shared" si="50"/>
        <v>-0.25638389771941944</v>
      </c>
      <c r="N80" s="40">
        <f t="shared" si="51"/>
        <v>9.2896598766835634</v>
      </c>
      <c r="O80" s="143">
        <f t="shared" si="52"/>
        <v>8.7291441319632224</v>
      </c>
      <c r="P80" s="52">
        <f t="shared" si="53"/>
        <v>-6.033759601115201E-2</v>
      </c>
    </row>
    <row r="81" spans="1:16" ht="20.100000000000001" customHeight="1">
      <c r="A81" s="303" t="s">
        <v>185</v>
      </c>
      <c r="B81" s="117">
        <v>723.18000000000006</v>
      </c>
      <c r="C81" s="140">
        <v>804.54</v>
      </c>
      <c r="D81" s="247">
        <f t="shared" si="42"/>
        <v>1.1979329122451777E-2</v>
      </c>
      <c r="E81" s="215">
        <f t="shared" si="43"/>
        <v>1.4701569325919503E-2</v>
      </c>
      <c r="F81" s="52">
        <f t="shared" si="38"/>
        <v>0.11250311125860767</v>
      </c>
      <c r="H81" s="19">
        <v>387.40700000000004</v>
      </c>
      <c r="I81" s="140">
        <v>404.37400000000002</v>
      </c>
      <c r="J81" s="214">
        <f t="shared" si="44"/>
        <v>7.4554824903247932E-3</v>
      </c>
      <c r="K81" s="215">
        <f t="shared" si="45"/>
        <v>8.8007476850793364E-3</v>
      </c>
      <c r="L81" s="52">
        <f t="shared" si="39"/>
        <v>4.3796317567829139E-2</v>
      </c>
      <c r="N81" s="40">
        <f t="shared" ref="N81" si="54">(H81/B81)*10</f>
        <v>5.356992726568766</v>
      </c>
      <c r="O81" s="143">
        <f t="shared" ref="O81" si="55">(I81/C81)*10</f>
        <v>5.0261515897282925</v>
      </c>
      <c r="P81" s="52">
        <f t="shared" ref="P81" si="56">(O81-N81)/N81</f>
        <v>-6.1758742960321744E-2</v>
      </c>
    </row>
    <row r="82" spans="1:16" ht="20.100000000000001" customHeight="1">
      <c r="A82" s="303" t="s">
        <v>248</v>
      </c>
      <c r="B82" s="117">
        <v>334.09999999999997</v>
      </c>
      <c r="C82" s="140">
        <v>357.39</v>
      </c>
      <c r="D82" s="247">
        <f t="shared" si="42"/>
        <v>5.5342983210419786E-3</v>
      </c>
      <c r="E82" s="215">
        <f t="shared" si="43"/>
        <v>6.5306807136877856E-3</v>
      </c>
      <c r="F82" s="52">
        <f t="shared" si="38"/>
        <v>6.9709667764142544E-2</v>
      </c>
      <c r="H82" s="19">
        <v>349.83299999999997</v>
      </c>
      <c r="I82" s="140">
        <v>314.06400000000002</v>
      </c>
      <c r="J82" s="214">
        <f t="shared" si="44"/>
        <v>6.7323868852080439E-3</v>
      </c>
      <c r="K82" s="215">
        <f t="shared" si="45"/>
        <v>6.8352515764286449E-3</v>
      </c>
      <c r="L82" s="52">
        <f t="shared" si="39"/>
        <v>-0.10224592877172808</v>
      </c>
      <c r="N82" s="40">
        <f t="shared" ref="N82" si="57">(H82/B82)*10</f>
        <v>10.470906914097576</v>
      </c>
      <c r="O82" s="143">
        <f t="shared" ref="O82" si="58">(I82/C82)*10</f>
        <v>8.7877109040543964</v>
      </c>
      <c r="P82" s="52">
        <f t="shared" ref="P82" si="59">(O82-N82)/N82</f>
        <v>-0.16074978259781844</v>
      </c>
    </row>
    <row r="83" spans="1:16" ht="20.100000000000001" customHeight="1">
      <c r="A83" s="303" t="s">
        <v>225</v>
      </c>
      <c r="B83" s="117">
        <v>674.74999999999989</v>
      </c>
      <c r="C83" s="140">
        <v>326.55</v>
      </c>
      <c r="D83" s="247">
        <f t="shared" si="42"/>
        <v>1.1177096055441708E-2</v>
      </c>
      <c r="E83" s="215">
        <f t="shared" si="43"/>
        <v>5.9671333474768358E-3</v>
      </c>
      <c r="F83" s="52">
        <f t="shared" si="38"/>
        <v>-0.51604297888106698</v>
      </c>
      <c r="H83" s="19">
        <v>496.14100000000002</v>
      </c>
      <c r="I83" s="140">
        <v>271.51399999999995</v>
      </c>
      <c r="J83" s="214">
        <f t="shared" si="44"/>
        <v>9.548021946511635E-3</v>
      </c>
      <c r="K83" s="215">
        <f t="shared" si="45"/>
        <v>5.9091984325565696E-3</v>
      </c>
      <c r="L83" s="52">
        <f t="shared" si="39"/>
        <v>-0.45274831146790945</v>
      </c>
      <c r="N83" s="40">
        <f t="shared" ref="N83" si="60">(H83/B83)*10</f>
        <v>7.3529603556872933</v>
      </c>
      <c r="O83" s="143">
        <f t="shared" ref="O83" si="61">(I83/C83)*10</f>
        <v>8.314622569284948</v>
      </c>
      <c r="P83" s="52">
        <f t="shared" ref="P83" si="62">(O83-N83)/N83</f>
        <v>0.13078571991127871</v>
      </c>
    </row>
    <row r="84" spans="1:16" ht="20.100000000000001" customHeight="1">
      <c r="A84" s="303" t="s">
        <v>226</v>
      </c>
      <c r="B84" s="117">
        <v>233.42</v>
      </c>
      <c r="C84" s="140">
        <v>266.47000000000003</v>
      </c>
      <c r="D84" s="247">
        <f t="shared" si="42"/>
        <v>3.8665546665597682E-3</v>
      </c>
      <c r="E84" s="215">
        <f t="shared" si="43"/>
        <v>4.8692758324977879E-3</v>
      </c>
      <c r="F84" s="52">
        <f t="shared" si="38"/>
        <v>0.14159026647245326</v>
      </c>
      <c r="H84" s="19">
        <v>229.14399999999998</v>
      </c>
      <c r="I84" s="140">
        <v>244.67599999999999</v>
      </c>
      <c r="J84" s="214">
        <f t="shared" si="44"/>
        <v>4.4097785526926048E-3</v>
      </c>
      <c r="K84" s="215">
        <f t="shared" si="45"/>
        <v>5.325099389660244E-3</v>
      </c>
      <c r="L84" s="52">
        <f t="shared" si="39"/>
        <v>6.7782704325664259E-2</v>
      </c>
      <c r="N84" s="40">
        <f t="shared" ref="N84:N87" si="63">(H84/B84)*10</f>
        <v>9.8168108988090133</v>
      </c>
      <c r="O84" s="143">
        <f t="shared" ref="O84:O87" si="64">(I84/C84)*10</f>
        <v>9.1821218148384425</v>
      </c>
      <c r="P84" s="52">
        <f t="shared" ref="P84:P87" si="65">(O84-N84)/N84</f>
        <v>-6.4653286134662327E-2</v>
      </c>
    </row>
    <row r="85" spans="1:16" ht="20.100000000000001" customHeight="1">
      <c r="A85" s="303" t="s">
        <v>169</v>
      </c>
      <c r="B85" s="117">
        <v>560.21</v>
      </c>
      <c r="C85" s="140">
        <v>414.1</v>
      </c>
      <c r="D85" s="247">
        <f t="shared" si="42"/>
        <v>9.2797643293353101E-3</v>
      </c>
      <c r="E85" s="215">
        <f t="shared" si="43"/>
        <v>7.5669573394278305E-3</v>
      </c>
      <c r="F85" s="52">
        <f t="shared" si="38"/>
        <v>-0.26081290944467256</v>
      </c>
      <c r="H85" s="19">
        <v>297.99700000000001</v>
      </c>
      <c r="I85" s="140">
        <v>238.82600000000002</v>
      </c>
      <c r="J85" s="214">
        <f t="shared" si="44"/>
        <v>5.7348251726719373E-3</v>
      </c>
      <c r="K85" s="215">
        <f t="shared" si="45"/>
        <v>5.1977806848035671E-3</v>
      </c>
      <c r="L85" s="52">
        <f t="shared" si="39"/>
        <v>-0.19856240163491576</v>
      </c>
      <c r="N85" s="40">
        <f t="shared" si="63"/>
        <v>5.3193802324128452</v>
      </c>
      <c r="O85" s="143">
        <f t="shared" si="64"/>
        <v>5.7673508814296071</v>
      </c>
      <c r="P85" s="52">
        <f t="shared" si="65"/>
        <v>8.4214820043718622E-2</v>
      </c>
    </row>
    <row r="86" spans="1:16" ht="20.100000000000001" customHeight="1">
      <c r="A86" s="303" t="s">
        <v>220</v>
      </c>
      <c r="B86" s="117">
        <v>405.7</v>
      </c>
      <c r="C86" s="140">
        <v>197.97000000000003</v>
      </c>
      <c r="D86" s="247">
        <f t="shared" si="42"/>
        <v>6.7203377098076344E-3</v>
      </c>
      <c r="E86" s="215">
        <f t="shared" si="43"/>
        <v>3.6175574607257371E-3</v>
      </c>
      <c r="F86" s="52">
        <f t="shared" si="38"/>
        <v>-0.5120285925560758</v>
      </c>
      <c r="H86" s="19">
        <v>383.65600000000001</v>
      </c>
      <c r="I86" s="140">
        <v>231.49</v>
      </c>
      <c r="J86" s="214">
        <f t="shared" si="44"/>
        <v>7.3832960950835904E-3</v>
      </c>
      <c r="K86" s="215">
        <f t="shared" si="45"/>
        <v>5.0381208525251756E-3</v>
      </c>
      <c r="L86" s="52">
        <f t="shared" si="39"/>
        <v>-0.39662093125091225</v>
      </c>
      <c r="N86" s="40">
        <f t="shared" si="63"/>
        <v>9.4566428395366042</v>
      </c>
      <c r="O86" s="143">
        <f t="shared" si="64"/>
        <v>11.693185836237811</v>
      </c>
      <c r="P86" s="52">
        <f t="shared" si="65"/>
        <v>0.23650496636614038</v>
      </c>
    </row>
    <row r="87" spans="1:16" ht="20.100000000000001" customHeight="1">
      <c r="A87" s="303" t="s">
        <v>188</v>
      </c>
      <c r="B87" s="117">
        <v>128.14000000000001</v>
      </c>
      <c r="C87" s="140">
        <v>269.77</v>
      </c>
      <c r="D87" s="247">
        <f t="shared" si="42"/>
        <v>2.1226129507881451E-3</v>
      </c>
      <c r="E87" s="215">
        <f t="shared" si="43"/>
        <v>4.929577593473667E-3</v>
      </c>
      <c r="F87" s="52">
        <f t="shared" si="38"/>
        <v>1.1052754799438111</v>
      </c>
      <c r="H87" s="19">
        <v>104.214</v>
      </c>
      <c r="I87" s="140">
        <v>226.96499999999997</v>
      </c>
      <c r="J87" s="214">
        <f t="shared" si="44"/>
        <v>2.005553983915386E-3</v>
      </c>
      <c r="K87" s="215">
        <f t="shared" si="45"/>
        <v>4.9396392902215057E-3</v>
      </c>
      <c r="L87" s="52">
        <f t="shared" si="39"/>
        <v>1.1778743738845068</v>
      </c>
      <c r="N87" s="40">
        <f t="shared" si="63"/>
        <v>8.1328234743249563</v>
      </c>
      <c r="O87" s="143">
        <f t="shared" si="64"/>
        <v>8.4132779775364206</v>
      </c>
      <c r="P87" s="52">
        <f t="shared" si="65"/>
        <v>3.4484272786302256E-2</v>
      </c>
    </row>
    <row r="88" spans="1:16" ht="20.100000000000001" customHeight="1">
      <c r="A88" s="303" t="s">
        <v>223</v>
      </c>
      <c r="B88" s="117">
        <v>204.94</v>
      </c>
      <c r="C88" s="140">
        <v>297.45</v>
      </c>
      <c r="D88" s="247">
        <f t="shared" si="42"/>
        <v>3.3947892784027033E-3</v>
      </c>
      <c r="E88" s="215">
        <f t="shared" si="43"/>
        <v>5.4353814552349864E-3</v>
      </c>
      <c r="F88" s="52">
        <f t="shared" si="38"/>
        <v>0.45140040987606123</v>
      </c>
      <c r="H88" s="19">
        <v>141.37099999999998</v>
      </c>
      <c r="I88" s="140">
        <v>187.41899999999998</v>
      </c>
      <c r="J88" s="214">
        <f t="shared" si="44"/>
        <v>2.7206246018778857E-3</v>
      </c>
      <c r="K88" s="215">
        <f t="shared" si="45"/>
        <v>4.0789648453903662E-3</v>
      </c>
      <c r="L88" s="52">
        <f t="shared" si="39"/>
        <v>0.32572451209936981</v>
      </c>
      <c r="N88" s="40">
        <f t="shared" ref="N88:N89" si="66">(H88/B88)*10</f>
        <v>6.8981653166780514</v>
      </c>
      <c r="O88" s="143">
        <f t="shared" ref="O88:O89" si="67">(I88/C88)*10</f>
        <v>6.3008572869389816</v>
      </c>
      <c r="P88" s="52">
        <f t="shared" ref="P88:P89" si="68">(O88-N88)/N88</f>
        <v>-8.6589404909581863E-2</v>
      </c>
    </row>
    <row r="89" spans="1:16" ht="20.100000000000001" customHeight="1">
      <c r="A89" s="303" t="s">
        <v>249</v>
      </c>
      <c r="B89" s="117">
        <v>327.09000000000003</v>
      </c>
      <c r="C89" s="140">
        <v>349.25</v>
      </c>
      <c r="D89" s="247">
        <f t="shared" si="42"/>
        <v>5.4181791015552863E-3</v>
      </c>
      <c r="E89" s="215">
        <f t="shared" si="43"/>
        <v>6.3819363699472824E-3</v>
      </c>
      <c r="F89" s="52">
        <f t="shared" si="38"/>
        <v>6.7748937601271722E-2</v>
      </c>
      <c r="H89" s="19">
        <v>147.49099999999999</v>
      </c>
      <c r="I89" s="140">
        <v>159.01</v>
      </c>
      <c r="J89" s="214">
        <f t="shared" si="44"/>
        <v>2.8384013917675567E-3</v>
      </c>
      <c r="K89" s="215">
        <f t="shared" si="45"/>
        <v>3.4606747451726991E-3</v>
      </c>
      <c r="L89" s="52">
        <f t="shared" si="39"/>
        <v>7.8099680658480899E-2</v>
      </c>
      <c r="N89" s="40">
        <f t="shared" si="66"/>
        <v>4.5091870738940347</v>
      </c>
      <c r="O89" s="143">
        <f t="shared" si="67"/>
        <v>4.5528990694345026</v>
      </c>
      <c r="P89" s="52">
        <f t="shared" si="68"/>
        <v>9.6939858169865587E-3</v>
      </c>
    </row>
    <row r="90" spans="1:16" ht="20.100000000000001" customHeight="1">
      <c r="A90" s="303" t="s">
        <v>235</v>
      </c>
      <c r="B90" s="117">
        <v>292.76</v>
      </c>
      <c r="C90" s="140">
        <v>261.89</v>
      </c>
      <c r="D90" s="247">
        <f t="shared" si="42"/>
        <v>4.8495096571932045E-3</v>
      </c>
      <c r="E90" s="215">
        <f t="shared" si="43"/>
        <v>4.7855842975676266E-3</v>
      </c>
      <c r="F90" s="52">
        <f t="shared" si="38"/>
        <v>-0.10544473288700644</v>
      </c>
      <c r="H90" s="19">
        <v>160.589</v>
      </c>
      <c r="I90" s="140">
        <v>154.64099999999999</v>
      </c>
      <c r="J90" s="214">
        <f t="shared" si="44"/>
        <v>3.090466815619666E-3</v>
      </c>
      <c r="K90" s="215">
        <f t="shared" si="45"/>
        <v>3.3655883483318747E-3</v>
      </c>
      <c r="L90" s="52">
        <f t="shared" si="39"/>
        <v>-3.7038651464297107E-2</v>
      </c>
      <c r="N90" s="40">
        <f t="shared" ref="N90" si="69">(H90/B90)*10</f>
        <v>5.4853463587921851</v>
      </c>
      <c r="O90" s="143">
        <f t="shared" ref="O90" si="70">(I90/C90)*10</f>
        <v>5.9048073618694872</v>
      </c>
      <c r="P90" s="52">
        <f t="shared" ref="P90" si="71">(O90-N90)/N90</f>
        <v>7.6469374154463227E-2</v>
      </c>
    </row>
    <row r="91" spans="1:16" ht="20.100000000000001" customHeight="1">
      <c r="A91" s="303" t="s">
        <v>234</v>
      </c>
      <c r="B91" s="117">
        <v>185.19</v>
      </c>
      <c r="C91" s="140">
        <v>137.41</v>
      </c>
      <c r="D91" s="247">
        <f t="shared" si="42"/>
        <v>3.0676345587361989E-3</v>
      </c>
      <c r="E91" s="215">
        <f t="shared" si="43"/>
        <v>2.5109287805138328E-3</v>
      </c>
      <c r="F91" s="52">
        <f t="shared" si="38"/>
        <v>-0.25800529186241161</v>
      </c>
      <c r="H91" s="19">
        <v>191.56299999999999</v>
      </c>
      <c r="I91" s="140">
        <v>153.73699999999997</v>
      </c>
      <c r="J91" s="214">
        <f t="shared" si="44"/>
        <v>3.6865482355612779E-3</v>
      </c>
      <c r="K91" s="215">
        <f t="shared" si="45"/>
        <v>3.3459137997523124E-3</v>
      </c>
      <c r="L91" s="52">
        <f t="shared" si="39"/>
        <v>-0.19745984349796164</v>
      </c>
      <c r="N91" s="40">
        <f t="shared" ref="N91:N94" si="72">(H91/B91)*10</f>
        <v>10.344133052540634</v>
      </c>
      <c r="O91" s="143">
        <f t="shared" ref="O91:O94" si="73">(I91/C91)*10</f>
        <v>11.188195910050212</v>
      </c>
      <c r="P91" s="52">
        <f t="shared" ref="P91:P94" si="74">(O91-N91)/N91</f>
        <v>8.1598221254730083E-2</v>
      </c>
    </row>
    <row r="92" spans="1:16" ht="20.100000000000001" customHeight="1">
      <c r="A92" s="303" t="s">
        <v>230</v>
      </c>
      <c r="B92" s="117">
        <v>919.89</v>
      </c>
      <c r="C92" s="140">
        <v>128.54000000000002</v>
      </c>
      <c r="D92" s="247">
        <f t="shared" si="42"/>
        <v>1.5237790130330157E-2</v>
      </c>
      <c r="E92" s="215">
        <f t="shared" si="43"/>
        <v>2.3488449563150286E-3</v>
      </c>
      <c r="F92" s="52">
        <f t="shared" si="38"/>
        <v>-0.86026590135777092</v>
      </c>
      <c r="H92" s="19">
        <v>1368.1539999999998</v>
      </c>
      <c r="I92" s="140">
        <v>145.82400000000001</v>
      </c>
      <c r="J92" s="214">
        <f t="shared" si="44"/>
        <v>2.632954022789424E-2</v>
      </c>
      <c r="K92" s="215">
        <f t="shared" si="45"/>
        <v>3.1736962080376315E-3</v>
      </c>
      <c r="L92" s="52">
        <f t="shared" ref="L92:L94" si="75">(I92-H92)/H92</f>
        <v>-0.89341550731862052</v>
      </c>
      <c r="N92" s="40">
        <f t="shared" si="72"/>
        <v>14.873017425996585</v>
      </c>
      <c r="O92" s="143">
        <f t="shared" si="73"/>
        <v>11.344639800840204</v>
      </c>
      <c r="P92" s="52">
        <f t="shared" si="74"/>
        <v>-0.23723347617337695</v>
      </c>
    </row>
    <row r="93" spans="1:16" ht="20.100000000000001" customHeight="1">
      <c r="A93" s="303" t="s">
        <v>232</v>
      </c>
      <c r="B93" s="117">
        <v>0.36</v>
      </c>
      <c r="C93" s="140">
        <v>210.67000000000002</v>
      </c>
      <c r="D93" s="247">
        <f t="shared" si="42"/>
        <v>5.9633265356932426E-6</v>
      </c>
      <c r="E93" s="215">
        <f t="shared" si="43"/>
        <v>3.8496278741783651E-3</v>
      </c>
      <c r="F93" s="52"/>
      <c r="H93" s="19">
        <v>3.7389999999999999</v>
      </c>
      <c r="I93" s="140">
        <v>140.32999999999998</v>
      </c>
      <c r="J93" s="214">
        <f t="shared" si="44"/>
        <v>7.1955460359065265E-5</v>
      </c>
      <c r="K93" s="215">
        <f t="shared" si="45"/>
        <v>3.0541254448782145E-3</v>
      </c>
      <c r="L93" s="52">
        <f t="shared" si="75"/>
        <v>36.531425514843534</v>
      </c>
      <c r="N93" s="40">
        <f t="shared" si="72"/>
        <v>103.86111111111111</v>
      </c>
      <c r="O93" s="143">
        <f t="shared" si="73"/>
        <v>6.6611287796079166</v>
      </c>
      <c r="P93" s="52">
        <f t="shared" si="74"/>
        <v>-0.93586503448358249</v>
      </c>
    </row>
    <row r="94" spans="1:16" ht="20.100000000000001" customHeight="1">
      <c r="A94" s="303" t="s">
        <v>219</v>
      </c>
      <c r="B94" s="117">
        <v>157.37</v>
      </c>
      <c r="C94" s="20">
        <v>97.26</v>
      </c>
      <c r="D94" s="247">
        <f t="shared" si="42"/>
        <v>2.6068019358945712E-3</v>
      </c>
      <c r="E94" s="215">
        <f t="shared" si="43"/>
        <v>1.7772573553072948E-3</v>
      </c>
      <c r="F94" s="52">
        <f t="shared" si="38"/>
        <v>-0.38196606723009469</v>
      </c>
      <c r="H94" s="19">
        <v>153.72399999999999</v>
      </c>
      <c r="I94" s="140">
        <v>137.32</v>
      </c>
      <c r="J94" s="214">
        <f t="shared" si="44"/>
        <v>2.958352818464014E-3</v>
      </c>
      <c r="K94" s="215">
        <f t="shared" ref="K94" si="76">I94/$I$96</f>
        <v>2.9886161625502488E-3</v>
      </c>
      <c r="L94" s="52">
        <f t="shared" si="75"/>
        <v>-0.10671072831828469</v>
      </c>
      <c r="N94" s="40">
        <f t="shared" si="72"/>
        <v>9.7683167058524489</v>
      </c>
      <c r="O94" s="143">
        <f t="shared" si="73"/>
        <v>14.118856672835696</v>
      </c>
      <c r="P94" s="52">
        <f t="shared" si="74"/>
        <v>0.44537253428492207</v>
      </c>
    </row>
    <row r="95" spans="1:16" ht="20.100000000000001" customHeight="1" thickBot="1">
      <c r="A95" s="304" t="s">
        <v>240</v>
      </c>
      <c r="B95" s="196">
        <v>108.84</v>
      </c>
      <c r="C95" s="203">
        <v>141.66999999999999</v>
      </c>
      <c r="D95" s="247">
        <f t="shared" si="42"/>
        <v>1.802912389291257E-3</v>
      </c>
      <c r="E95" s="215">
        <f t="shared" si="43"/>
        <v>2.5887728719554228E-3</v>
      </c>
      <c r="F95" s="52">
        <f>(C95-B95)/B95</f>
        <v>0.30163542815141475</v>
      </c>
      <c r="H95" s="19">
        <v>85.762</v>
      </c>
      <c r="I95" s="142">
        <v>126.28</v>
      </c>
      <c r="J95" s="214">
        <f t="shared" si="44"/>
        <v>1.6504531134833259E-3</v>
      </c>
      <c r="K95" s="215">
        <f t="shared" si="45"/>
        <v>2.7483429144104679E-3</v>
      </c>
      <c r="L95" s="52">
        <f>(I95-H95)/H95</f>
        <v>0.47244700450082788</v>
      </c>
      <c r="N95" s="40">
        <f t="shared" si="40"/>
        <v>7.8796398382947439</v>
      </c>
      <c r="O95" s="143">
        <f t="shared" si="41"/>
        <v>8.9136726194677784</v>
      </c>
      <c r="P95" s="52">
        <f>(O95-N95)/N95</f>
        <v>0.13122843205950549</v>
      </c>
    </row>
    <row r="96" spans="1:16" ht="26.25" customHeight="1" thickBot="1">
      <c r="A96" s="12" t="s">
        <v>18</v>
      </c>
      <c r="B96" s="17">
        <v>60368.99</v>
      </c>
      <c r="C96" s="145">
        <v>54724.770000000011</v>
      </c>
      <c r="D96" s="255">
        <f>SUM(D68:D95)</f>
        <v>0.97162069466459533</v>
      </c>
      <c r="E96" s="244">
        <f>SUM(E68:E95)</f>
        <v>0.9718838471134732</v>
      </c>
      <c r="F96" s="57">
        <f>(C96-B96)/B96</f>
        <v>-9.3495352498028983E-2</v>
      </c>
      <c r="G96" s="1"/>
      <c r="H96" s="17">
        <v>51962.69999999999</v>
      </c>
      <c r="I96" s="145">
        <v>45947.687000000013</v>
      </c>
      <c r="J96" s="255">
        <f t="shared" si="44"/>
        <v>1</v>
      </c>
      <c r="K96" s="244">
        <f t="shared" si="45"/>
        <v>1</v>
      </c>
      <c r="L96" s="57">
        <f>(I96-H96)/H96</f>
        <v>-0.11575635985043076</v>
      </c>
      <c r="M96" s="1"/>
      <c r="N96" s="37">
        <f t="shared" si="40"/>
        <v>8.6075152160074211</v>
      </c>
      <c r="O96" s="150">
        <f t="shared" si="41"/>
        <v>8.3961407238440664</v>
      </c>
      <c r="P96" s="57">
        <f>(O96-N96)/N96</f>
        <v>-2.4556969910463931E-2</v>
      </c>
    </row>
  </sheetData>
  <mergeCells count="33">
    <mergeCell ref="N66:O66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  <mergeCell ref="A36:A38"/>
    <mergeCell ref="B36:C36"/>
    <mergeCell ref="D36:E36"/>
    <mergeCell ref="H36:I36"/>
    <mergeCell ref="N65:O65"/>
    <mergeCell ref="N36:O36"/>
    <mergeCell ref="B37:C37"/>
    <mergeCell ref="D37:E37"/>
    <mergeCell ref="H37:I37"/>
    <mergeCell ref="J37:K37"/>
    <mergeCell ref="N37:O37"/>
    <mergeCell ref="J36:K36"/>
    <mergeCell ref="A4:A6"/>
    <mergeCell ref="B4:C4"/>
    <mergeCell ref="D4:E4"/>
    <mergeCell ref="H4:I4"/>
    <mergeCell ref="N4:O4"/>
    <mergeCell ref="B5:C5"/>
    <mergeCell ref="D5:E5"/>
    <mergeCell ref="H5:I5"/>
    <mergeCell ref="J5:K5"/>
    <mergeCell ref="N5:O5"/>
    <mergeCell ref="J4:K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3" orientation="portrait" r:id="rId1"/>
  <ignoredErrors>
    <ignoredError sqref="L57 F57 F54:F55 D39:E44 D68:F76 J68:K85 F32:P32 D7:E12 J7:K13 K39:K42 F28:G29 J28:P29 F33:G33 J33:P33 D90:E90 D89:E89 D82:E83 D81:E81 D85:E88 D84:E84 D80:F80 D79:E79 D78:F78 D77:E77 F31:G31 G30 J31:K31 J30:K30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BEBBA2CF-A6C0-4D13-A2AD-6DF30C718B0C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L7:L33 P7:P33</xm:sqref>
        </x14:conditionalFormatting>
        <x14:conditionalFormatting xmlns:xm="http://schemas.microsoft.com/office/excel/2006/main">
          <x14:cfRule type="iconSet" priority="4" id="{DBA05C0D-4BA9-4699-BC3D-871947F9DF6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F39:F62 L39:L62 P39:P62</xm:sqref>
        </x14:conditionalFormatting>
        <x14:conditionalFormatting xmlns:xm="http://schemas.microsoft.com/office/excel/2006/main">
          <x14:cfRule type="iconSet" priority="322" id="{56912308-91EB-4958-8F67-E6C28FB1DF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F68:F96</xm:sqref>
        </x14:conditionalFormatting>
        <x14:conditionalFormatting xmlns:xm="http://schemas.microsoft.com/office/excel/2006/main">
          <x14:cfRule type="iconSet" priority="317" id="{346FFA6F-B3E0-424E-8682-3E3E6E1A03E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L68:L96</xm:sqref>
        </x14:conditionalFormatting>
        <x14:conditionalFormatting xmlns:xm="http://schemas.microsoft.com/office/excel/2006/main">
          <x14:cfRule type="iconSet" priority="1" id="{5B3B48C3-9834-4B17-9920-5F237F546FF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P68:P96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20">
    <pageSetUpPr fitToPage="1"/>
  </sheetPr>
  <dimension ref="A1:R8"/>
  <sheetViews>
    <sheetView showGridLines="0" workbookViewId="0">
      <selection activeCell="J6" sqref="J6:K8"/>
    </sheetView>
  </sheetViews>
  <sheetFormatPr defaultRowHeight="15"/>
  <cols>
    <col min="1" max="1" width="2.85546875" customWidth="1"/>
    <col min="2" max="2" width="2.28515625" customWidth="1"/>
    <col min="3" max="3" width="22" customWidth="1"/>
    <col min="8" max="8" width="10.85546875" customWidth="1"/>
    <col min="9" max="9" width="2.140625" customWidth="1"/>
    <col min="14" max="14" width="10.85546875" customWidth="1"/>
    <col min="15" max="15" width="2.140625" customWidth="1"/>
    <col min="18" max="18" width="10.85546875" customWidth="1"/>
  </cols>
  <sheetData>
    <row r="1" spans="1:18" ht="15.75">
      <c r="A1" s="4" t="s">
        <v>116</v>
      </c>
    </row>
    <row r="2" spans="1:18" ht="15.75" thickBot="1"/>
    <row r="3" spans="1:18">
      <c r="A3" s="466" t="s">
        <v>16</v>
      </c>
      <c r="B3" s="449"/>
      <c r="C3" s="449"/>
      <c r="D3" s="485" t="s">
        <v>1</v>
      </c>
      <c r="E3" s="478"/>
      <c r="F3" s="485" t="s">
        <v>100</v>
      </c>
      <c r="G3" s="478"/>
      <c r="H3" s="130" t="s">
        <v>0</v>
      </c>
      <c r="J3" s="479" t="s">
        <v>19</v>
      </c>
      <c r="K3" s="478"/>
      <c r="L3" s="489" t="s">
        <v>100</v>
      </c>
      <c r="M3" s="490"/>
      <c r="N3" s="130" t="s">
        <v>0</v>
      </c>
      <c r="P3" s="477" t="s">
        <v>22</v>
      </c>
      <c r="Q3" s="478"/>
      <c r="R3" s="130" t="s">
        <v>0</v>
      </c>
    </row>
    <row r="4" spans="1:18">
      <c r="A4" s="484"/>
      <c r="B4" s="450"/>
      <c r="C4" s="450"/>
      <c r="D4" s="486" t="s">
        <v>195</v>
      </c>
      <c r="E4" s="480"/>
      <c r="F4" s="486" t="str">
        <f>D4</f>
        <v>jan-jul</v>
      </c>
      <c r="G4" s="480"/>
      <c r="H4" s="131" t="s">
        <v>154</v>
      </c>
      <c r="J4" s="475" t="str">
        <f>D4</f>
        <v>jan-jul</v>
      </c>
      <c r="K4" s="480"/>
      <c r="L4" s="481" t="str">
        <f>D4</f>
        <v>jan-jul</v>
      </c>
      <c r="M4" s="482"/>
      <c r="N4" s="131" t="str">
        <f>H4</f>
        <v>2026/2025</v>
      </c>
      <c r="P4" s="475" t="str">
        <f>D4</f>
        <v>jan-jul</v>
      </c>
      <c r="Q4" s="476"/>
      <c r="R4" s="131" t="str">
        <f>N4</f>
        <v>2026/2025</v>
      </c>
    </row>
    <row r="5" spans="1:18" ht="19.5" customHeight="1" thickBot="1">
      <c r="A5" s="467"/>
      <c r="B5" s="491"/>
      <c r="C5" s="491"/>
      <c r="D5" s="99">
        <v>2025</v>
      </c>
      <c r="E5" s="160">
        <v>2026</v>
      </c>
      <c r="F5" s="99">
        <f>D5</f>
        <v>2025</v>
      </c>
      <c r="G5" s="134">
        <f>E5</f>
        <v>2026</v>
      </c>
      <c r="H5" s="166" t="s">
        <v>1</v>
      </c>
      <c r="J5" s="25">
        <f>D5</f>
        <v>2025</v>
      </c>
      <c r="K5" s="134">
        <f>E5</f>
        <v>2026</v>
      </c>
      <c r="L5" s="159">
        <f>F5</f>
        <v>2025</v>
      </c>
      <c r="M5" s="144">
        <f>G5</f>
        <v>2026</v>
      </c>
      <c r="N5" s="259">
        <v>1000</v>
      </c>
      <c r="P5" s="25">
        <f>D5</f>
        <v>2025</v>
      </c>
      <c r="Q5" s="134">
        <f>E5</f>
        <v>2026</v>
      </c>
      <c r="R5" s="166"/>
    </row>
    <row r="6" spans="1:18" ht="24" customHeight="1">
      <c r="A6" s="161" t="s">
        <v>20</v>
      </c>
      <c r="B6" s="1"/>
      <c r="C6" s="1"/>
      <c r="D6" s="115">
        <v>7733.6000000000013</v>
      </c>
      <c r="E6" s="147">
        <v>8057.0700000000024</v>
      </c>
      <c r="F6" s="247">
        <f>D6/D8</f>
        <v>0.58568533423808489</v>
      </c>
      <c r="G6" s="246">
        <f>E6/E8</f>
        <v>0.59209160033833508</v>
      </c>
      <c r="H6" s="102">
        <f>(E6-D6)/D6</f>
        <v>4.1826574945691669E-2</v>
      </c>
      <c r="I6" s="1"/>
      <c r="J6" s="19">
        <v>4022.7360000000022</v>
      </c>
      <c r="K6" s="147">
        <v>4208.9080000000004</v>
      </c>
      <c r="L6" s="247">
        <f>J6/J8</f>
        <v>0.46776565670096476</v>
      </c>
      <c r="M6" s="246">
        <f>K6/K8</f>
        <v>0.47829837061354213</v>
      </c>
      <c r="N6" s="102">
        <f>(K6-J6)/J6</f>
        <v>4.6279944793791612E-2</v>
      </c>
      <c r="P6" s="27">
        <f t="shared" ref="P6:Q8" si="0">(J6/D6)*10</f>
        <v>5.2016344263990923</v>
      </c>
      <c r="Q6" s="152">
        <f t="shared" si="0"/>
        <v>5.223869222930916</v>
      </c>
      <c r="R6" s="102">
        <f>(Q6-P6)/P6</f>
        <v>4.2745788552495528E-3</v>
      </c>
    </row>
    <row r="7" spans="1:18" ht="24" customHeight="1" thickBot="1">
      <c r="A7" s="161" t="s">
        <v>21</v>
      </c>
      <c r="B7" s="1"/>
      <c r="C7" s="1"/>
      <c r="D7" s="117">
        <v>5470.7600000000029</v>
      </c>
      <c r="E7" s="140">
        <v>5550.7400000000025</v>
      </c>
      <c r="F7" s="247">
        <f>D7/D8</f>
        <v>0.41431466576191511</v>
      </c>
      <c r="G7" s="215">
        <f>E7/E8</f>
        <v>0.40790839966166492</v>
      </c>
      <c r="H7" s="55">
        <f t="shared" ref="H7:H8" si="1">(E7-D7)/D7</f>
        <v>1.461954097785308E-2</v>
      </c>
      <c r="J7" s="19">
        <v>4577.1600000000026</v>
      </c>
      <c r="K7" s="140">
        <v>4590.8460000000014</v>
      </c>
      <c r="L7" s="247">
        <f>J7/J8</f>
        <v>0.5322343432990353</v>
      </c>
      <c r="M7" s="215">
        <f>K7/K8</f>
        <v>0.52170162938645792</v>
      </c>
      <c r="N7" s="55">
        <f t="shared" ref="N7:N8" si="2">(K7-J7)/J7</f>
        <v>2.9900637076262959E-3</v>
      </c>
      <c r="P7" s="27">
        <f t="shared" si="0"/>
        <v>8.3665889200038031</v>
      </c>
      <c r="Q7" s="152">
        <f t="shared" si="0"/>
        <v>8.27069183568317</v>
      </c>
      <c r="R7" s="55">
        <f t="shared" ref="R7:R8" si="3">(Q7-P7)/P7</f>
        <v>-1.146190941583747E-2</v>
      </c>
    </row>
    <row r="8" spans="1:18" ht="26.25" customHeight="1" thickBot="1">
      <c r="A8" s="12" t="s">
        <v>12</v>
      </c>
      <c r="B8" s="162"/>
      <c r="C8" s="162"/>
      <c r="D8" s="163">
        <v>13204.360000000004</v>
      </c>
      <c r="E8" s="145">
        <v>13607.810000000005</v>
      </c>
      <c r="F8" s="243">
        <f>SUM(F6:F7)</f>
        <v>1</v>
      </c>
      <c r="G8" s="244">
        <f>SUM(G6:G7)</f>
        <v>1</v>
      </c>
      <c r="H8" s="57">
        <f t="shared" si="1"/>
        <v>3.0554301760933555E-2</v>
      </c>
      <c r="I8" s="1"/>
      <c r="J8" s="17">
        <v>8599.8960000000043</v>
      </c>
      <c r="K8" s="145">
        <v>8799.7540000000008</v>
      </c>
      <c r="L8" s="243">
        <f>SUM(L6:L7)</f>
        <v>1</v>
      </c>
      <c r="M8" s="244">
        <f>SUM(M6:M7)</f>
        <v>1</v>
      </c>
      <c r="N8" s="57">
        <f t="shared" si="2"/>
        <v>2.3239583362403039E-2</v>
      </c>
      <c r="O8" s="1"/>
      <c r="P8" s="29">
        <f t="shared" si="0"/>
        <v>6.5129214895685985</v>
      </c>
      <c r="Q8" s="146">
        <f t="shared" si="0"/>
        <v>6.4666937589516591</v>
      </c>
      <c r="R8" s="57">
        <f t="shared" si="3"/>
        <v>-7.0978485908328422E-3</v>
      </c>
    </row>
  </sheetData>
  <mergeCells count="11">
    <mergeCell ref="A3:C5"/>
    <mergeCell ref="D3:E3"/>
    <mergeCell ref="F3:G3"/>
    <mergeCell ref="J3:K3"/>
    <mergeCell ref="P3:Q3"/>
    <mergeCell ref="D4:E4"/>
    <mergeCell ref="F4:G4"/>
    <mergeCell ref="J4:K4"/>
    <mergeCell ref="L4:M4"/>
    <mergeCell ref="P4:Q4"/>
    <mergeCell ref="L3:M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8F4083F-29DC-49BF-80EF-785BB9A8D82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H6:H8</xm:sqref>
        </x14:conditionalFormatting>
        <x14:conditionalFormatting xmlns:xm="http://schemas.microsoft.com/office/excel/2006/main">
          <x14:cfRule type="iconSet" priority="2" id="{F90FDC5F-EFFB-42DB-BF02-425FA3AD964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N6:N8</xm:sqref>
        </x14:conditionalFormatting>
        <x14:conditionalFormatting xmlns:xm="http://schemas.microsoft.com/office/excel/2006/main">
          <x14:cfRule type="iconSet" priority="1" id="{33AD0CCE-9156-45C4-A5CB-89D9D76D4C6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3.0000000000000001E-3</xm:f>
              </x14:cfvo>
            </x14:iconSet>
          </x14:cfRule>
          <xm:sqref>R6:R8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21">
    <pageSetUpPr fitToPage="1"/>
  </sheetPr>
  <dimension ref="A1:P95"/>
  <sheetViews>
    <sheetView showGridLines="0" zoomScaleNormal="100" workbookViewId="0">
      <selection activeCell="A86" sqref="A86:XFD86"/>
    </sheetView>
  </sheetViews>
  <sheetFormatPr defaultRowHeight="15"/>
  <cols>
    <col min="1" max="1" width="29.42578125" customWidth="1"/>
    <col min="6" max="6" width="10.85546875" customWidth="1"/>
    <col min="7" max="7" width="2" customWidth="1"/>
    <col min="12" max="12" width="10.85546875" customWidth="1"/>
    <col min="13" max="13" width="2" customWidth="1"/>
    <col min="16" max="16" width="10.85546875" customWidth="1"/>
  </cols>
  <sheetData>
    <row r="1" spans="1:16" ht="15.75">
      <c r="A1" s="4" t="s">
        <v>117</v>
      </c>
    </row>
    <row r="3" spans="1:16" ht="8.25" customHeight="1" thickBot="1"/>
    <row r="4" spans="1:16">
      <c r="A4" s="492" t="s">
        <v>3</v>
      </c>
      <c r="B4" s="485" t="s">
        <v>1</v>
      </c>
      <c r="C4" s="478"/>
      <c r="D4" s="485" t="s">
        <v>100</v>
      </c>
      <c r="E4" s="478"/>
      <c r="F4" s="130" t="s">
        <v>0</v>
      </c>
      <c r="H4" s="495" t="s">
        <v>19</v>
      </c>
      <c r="I4" s="496"/>
      <c r="J4" s="485" t="s">
        <v>100</v>
      </c>
      <c r="K4" s="483"/>
      <c r="L4" s="130" t="s">
        <v>0</v>
      </c>
      <c r="N4" s="477" t="s">
        <v>22</v>
      </c>
      <c r="O4" s="478"/>
      <c r="P4" s="130" t="s">
        <v>0</v>
      </c>
    </row>
    <row r="5" spans="1:16">
      <c r="A5" s="493"/>
      <c r="B5" s="486" t="s">
        <v>195</v>
      </c>
      <c r="C5" s="480"/>
      <c r="D5" s="486" t="str">
        <f>B5</f>
        <v>jan-jul</v>
      </c>
      <c r="E5" s="480"/>
      <c r="F5" s="131" t="s">
        <v>154</v>
      </c>
      <c r="H5" s="475" t="str">
        <f>B5</f>
        <v>jan-jul</v>
      </c>
      <c r="I5" s="480"/>
      <c r="J5" s="486" t="str">
        <f>B5</f>
        <v>jan-jul</v>
      </c>
      <c r="K5" s="476"/>
      <c r="L5" s="131" t="str">
        <f>F5</f>
        <v>2026/2025</v>
      </c>
      <c r="N5" s="475" t="str">
        <f>B5</f>
        <v>jan-jul</v>
      </c>
      <c r="O5" s="476"/>
      <c r="P5" s="131" t="str">
        <f>L5</f>
        <v>2026/2025</v>
      </c>
    </row>
    <row r="6" spans="1:16" ht="19.5" customHeight="1" thickBot="1">
      <c r="A6" s="494"/>
      <c r="B6" s="99">
        <f>'6'!E6</f>
        <v>2025</v>
      </c>
      <c r="C6" s="134">
        <f>'6'!F6</f>
        <v>2026</v>
      </c>
      <c r="D6" s="99">
        <f>B6</f>
        <v>2025</v>
      </c>
      <c r="E6" s="134">
        <f>C6</f>
        <v>2026</v>
      </c>
      <c r="F6" s="132" t="s">
        <v>1</v>
      </c>
      <c r="H6" s="25">
        <f>B6</f>
        <v>2025</v>
      </c>
      <c r="I6" s="134">
        <f>E6</f>
        <v>2026</v>
      </c>
      <c r="J6" s="99">
        <f>B6</f>
        <v>2025</v>
      </c>
      <c r="K6" s="134">
        <f>C6</f>
        <v>2026</v>
      </c>
      <c r="L6" s="259">
        <v>1000</v>
      </c>
      <c r="N6" s="25">
        <f>B6</f>
        <v>2025</v>
      </c>
      <c r="O6" s="134">
        <f>C6</f>
        <v>2026</v>
      </c>
      <c r="P6" s="132"/>
    </row>
    <row r="7" spans="1:16" ht="20.100000000000001" customHeight="1">
      <c r="A7" s="8" t="s">
        <v>166</v>
      </c>
      <c r="B7" s="39">
        <v>1135</v>
      </c>
      <c r="C7" s="147">
        <v>1116.8399999999999</v>
      </c>
      <c r="D7" s="247">
        <f>B7/$B$33</f>
        <v>8.5956456806691117E-2</v>
      </c>
      <c r="E7" s="246">
        <f t="shared" ref="E7:E32" si="0">C7/$C$33</f>
        <v>8.2073456346024837E-2</v>
      </c>
      <c r="F7" s="52">
        <f>(C7-B7)/B7</f>
        <v>-1.6000000000000073E-2</v>
      </c>
      <c r="H7" s="39">
        <v>1232.848</v>
      </c>
      <c r="I7" s="147">
        <v>1320.7550000000001</v>
      </c>
      <c r="J7" s="247">
        <f>H7/$H$33</f>
        <v>0.14335615221393375</v>
      </c>
      <c r="K7" s="246">
        <f>I7/$I$33</f>
        <v>0.15008999115202543</v>
      </c>
      <c r="L7" s="52">
        <f>(I7-H7)/H7</f>
        <v>7.130400503549518E-2</v>
      </c>
      <c r="N7" s="27">
        <f t="shared" ref="N7:N33" si="1">(H7/B7)*10</f>
        <v>10.86209691629956</v>
      </c>
      <c r="O7" s="151">
        <f t="shared" ref="O7:O32" si="2">(I7/C7)*10</f>
        <v>11.82582106658071</v>
      </c>
      <c r="P7" s="61">
        <f>(O7-N7)/N7</f>
        <v>8.8723582353145355E-2</v>
      </c>
    </row>
    <row r="8" spans="1:16" ht="20.100000000000001" customHeight="1">
      <c r="A8" s="8" t="s">
        <v>165</v>
      </c>
      <c r="B8" s="19">
        <v>3783.58</v>
      </c>
      <c r="C8" s="140">
        <v>2864.8199999999997</v>
      </c>
      <c r="D8" s="247">
        <f t="shared" ref="D8:D32" si="3">B8/$B$33</f>
        <v>0.28654020338736597</v>
      </c>
      <c r="E8" s="215">
        <f t="shared" si="0"/>
        <v>0.21052763082376963</v>
      </c>
      <c r="F8" s="52">
        <f t="shared" ref="F8:F32" si="4">(C8-B8)/B8</f>
        <v>-0.24282822089132522</v>
      </c>
      <c r="H8" s="19">
        <v>1540.502</v>
      </c>
      <c r="I8" s="140">
        <v>1008.7280000000001</v>
      </c>
      <c r="J8" s="247">
        <f t="shared" ref="J8:J32" si="5">H8/$H$33</f>
        <v>0.17913030576183711</v>
      </c>
      <c r="K8" s="215">
        <f t="shared" ref="K8:K32" si="6">I8/$I$33</f>
        <v>0.1146313862864803</v>
      </c>
      <c r="L8" s="52">
        <f t="shared" ref="L8:L33" si="7">(I8-H8)/H8</f>
        <v>-0.34519526751669255</v>
      </c>
      <c r="N8" s="27">
        <f t="shared" si="1"/>
        <v>4.0715459961200766</v>
      </c>
      <c r="O8" s="152">
        <f t="shared" si="2"/>
        <v>3.5210868396618293</v>
      </c>
      <c r="P8" s="52">
        <f t="shared" ref="P8:P69" si="8">(O8-N8)/N8</f>
        <v>-0.13519659534309564</v>
      </c>
    </row>
    <row r="9" spans="1:16" ht="20.100000000000001" customHeight="1">
      <c r="A9" s="8" t="s">
        <v>172</v>
      </c>
      <c r="B9" s="19">
        <v>966.32</v>
      </c>
      <c r="C9" s="140">
        <v>1702.0100000000002</v>
      </c>
      <c r="D9" s="247">
        <f t="shared" si="3"/>
        <v>7.3181888406556622E-2</v>
      </c>
      <c r="E9" s="215">
        <f t="shared" si="0"/>
        <v>0.12507596740401289</v>
      </c>
      <c r="F9" s="52">
        <f t="shared" si="4"/>
        <v>0.7613316499710242</v>
      </c>
      <c r="H9" s="19">
        <v>516.53</v>
      </c>
      <c r="I9" s="140">
        <v>914.178</v>
      </c>
      <c r="J9" s="247">
        <f t="shared" si="5"/>
        <v>6.0062354242423392E-2</v>
      </c>
      <c r="K9" s="215">
        <f t="shared" si="6"/>
        <v>0.10388676774373466</v>
      </c>
      <c r="L9" s="52">
        <f t="shared" si="7"/>
        <v>0.76984492672255256</v>
      </c>
      <c r="N9" s="27">
        <f t="shared" si="1"/>
        <v>5.3453307392996106</v>
      </c>
      <c r="O9" s="152">
        <f t="shared" si="2"/>
        <v>5.3711670319210816</v>
      </c>
      <c r="P9" s="52">
        <f t="shared" si="8"/>
        <v>4.8334319954271548E-3</v>
      </c>
    </row>
    <row r="10" spans="1:16" ht="20.100000000000001" customHeight="1">
      <c r="A10" s="8" t="s">
        <v>184</v>
      </c>
      <c r="B10" s="19">
        <v>1541.1</v>
      </c>
      <c r="C10" s="140">
        <v>1305.7899999999997</v>
      </c>
      <c r="D10" s="247">
        <f t="shared" si="3"/>
        <v>0.11671144985444201</v>
      </c>
      <c r="E10" s="215">
        <f t="shared" si="0"/>
        <v>9.5958864798964719E-2</v>
      </c>
      <c r="F10" s="52">
        <f t="shared" si="4"/>
        <v>-0.15268963727207852</v>
      </c>
      <c r="H10" s="19">
        <v>948.60000000000014</v>
      </c>
      <c r="I10" s="140">
        <v>744.68599999999981</v>
      </c>
      <c r="J10" s="247">
        <f t="shared" si="5"/>
        <v>0.11030365948611473</v>
      </c>
      <c r="K10" s="215">
        <f t="shared" si="6"/>
        <v>8.4625774765976394E-2</v>
      </c>
      <c r="L10" s="52">
        <f t="shared" si="7"/>
        <v>-0.21496310352097861</v>
      </c>
      <c r="N10" s="27">
        <f t="shared" si="1"/>
        <v>6.1553435857504386</v>
      </c>
      <c r="O10" s="152">
        <f t="shared" si="2"/>
        <v>5.7029537674511213</v>
      </c>
      <c r="P10" s="52">
        <f t="shared" si="8"/>
        <v>-7.3495461625667072E-2</v>
      </c>
    </row>
    <row r="11" spans="1:16" ht="20.100000000000001" customHeight="1">
      <c r="A11" s="8" t="s">
        <v>168</v>
      </c>
      <c r="B11" s="19">
        <v>859.15</v>
      </c>
      <c r="C11" s="140">
        <v>908.83999999999992</v>
      </c>
      <c r="D11" s="247">
        <f t="shared" si="3"/>
        <v>6.506562983741733E-2</v>
      </c>
      <c r="E11" s="215">
        <f t="shared" si="0"/>
        <v>6.6788116530139691E-2</v>
      </c>
      <c r="F11" s="52">
        <f t="shared" si="4"/>
        <v>5.7836233486585509E-2</v>
      </c>
      <c r="H11" s="19">
        <v>872.30000000000007</v>
      </c>
      <c r="I11" s="140">
        <v>736.68999999999994</v>
      </c>
      <c r="J11" s="247">
        <f t="shared" si="5"/>
        <v>0.10143145917113416</v>
      </c>
      <c r="K11" s="215">
        <f t="shared" si="6"/>
        <v>8.3717113001113438E-2</v>
      </c>
      <c r="L11" s="52">
        <f t="shared" si="7"/>
        <v>-0.15546257021666871</v>
      </c>
      <c r="N11" s="27">
        <f t="shared" si="1"/>
        <v>10.153058255252285</v>
      </c>
      <c r="O11" s="152">
        <f t="shared" si="2"/>
        <v>8.1058272083094938</v>
      </c>
      <c r="P11" s="52">
        <f t="shared" si="8"/>
        <v>-0.20163688570226973</v>
      </c>
    </row>
    <row r="12" spans="1:16" ht="20.100000000000001" customHeight="1">
      <c r="A12" s="8" t="s">
        <v>203</v>
      </c>
      <c r="B12" s="19">
        <v>71.14</v>
      </c>
      <c r="C12" s="140">
        <v>772.81</v>
      </c>
      <c r="D12" s="247">
        <f t="shared" si="3"/>
        <v>5.3876143940334853E-3</v>
      </c>
      <c r="E12" s="215">
        <f t="shared" si="0"/>
        <v>5.6791651264972112E-2</v>
      </c>
      <c r="F12" s="52">
        <f t="shared" si="4"/>
        <v>9.8632274388529648</v>
      </c>
      <c r="H12" s="19">
        <v>69.152000000000015</v>
      </c>
      <c r="I12" s="140">
        <v>565.21799999999996</v>
      </c>
      <c r="J12" s="247">
        <f t="shared" si="5"/>
        <v>8.0410274728903702E-3</v>
      </c>
      <c r="K12" s="215">
        <f t="shared" si="6"/>
        <v>6.4231113733406647E-2</v>
      </c>
      <c r="L12" s="52">
        <f t="shared" si="7"/>
        <v>7.1735596945858369</v>
      </c>
      <c r="N12" s="27">
        <f t="shared" ref="N12:N31" si="9">(H12/B12)*10</f>
        <v>9.72055102614563</v>
      </c>
      <c r="O12" s="152">
        <f t="shared" ref="O12:O31" si="10">(I12/C12)*10</f>
        <v>7.3138028752215947</v>
      </c>
      <c r="P12" s="52">
        <f t="shared" ref="P12:P31" si="11">(O12-N12)/N12</f>
        <v>-0.24759379838144355</v>
      </c>
    </row>
    <row r="13" spans="1:16" ht="20.100000000000001" customHeight="1">
      <c r="A13" s="8" t="s">
        <v>174</v>
      </c>
      <c r="B13" s="19">
        <v>1110.71</v>
      </c>
      <c r="C13" s="140">
        <v>710.71</v>
      </c>
      <c r="D13" s="247">
        <f t="shared" si="3"/>
        <v>8.4116912898466872E-2</v>
      </c>
      <c r="E13" s="215">
        <f t="shared" si="0"/>
        <v>5.2228095483402563E-2</v>
      </c>
      <c r="F13" s="52">
        <f t="shared" si="4"/>
        <v>-0.36013000693250263</v>
      </c>
      <c r="H13" s="19">
        <v>642.2120000000001</v>
      </c>
      <c r="I13" s="140">
        <v>498.57599999999996</v>
      </c>
      <c r="J13" s="247">
        <f t="shared" si="5"/>
        <v>7.4676717020763977E-2</v>
      </c>
      <c r="K13" s="215">
        <f t="shared" si="6"/>
        <v>5.665794748353193E-2</v>
      </c>
      <c r="L13" s="52">
        <f t="shared" si="7"/>
        <v>-0.22365823123828285</v>
      </c>
      <c r="N13" s="27">
        <f t="shared" si="9"/>
        <v>5.7819953003034108</v>
      </c>
      <c r="O13" s="152">
        <f t="shared" si="10"/>
        <v>7.015182001097493</v>
      </c>
      <c r="P13" s="52">
        <f t="shared" si="11"/>
        <v>0.21328047442884823</v>
      </c>
    </row>
    <row r="14" spans="1:16" ht="20.100000000000001" customHeight="1">
      <c r="A14" s="8" t="s">
        <v>177</v>
      </c>
      <c r="B14" s="19">
        <v>574.51</v>
      </c>
      <c r="C14" s="140">
        <v>714.26</v>
      </c>
      <c r="D14" s="247">
        <f t="shared" si="3"/>
        <v>4.350911365639834E-2</v>
      </c>
      <c r="E14" s="215">
        <f t="shared" si="0"/>
        <v>5.2488975081221752E-2</v>
      </c>
      <c r="F14" s="52">
        <f t="shared" si="4"/>
        <v>0.24325077022158012</v>
      </c>
      <c r="H14" s="19">
        <v>339.72499999999997</v>
      </c>
      <c r="I14" s="140">
        <v>372.55699999999996</v>
      </c>
      <c r="J14" s="247">
        <f t="shared" si="5"/>
        <v>3.9503384692093947E-2</v>
      </c>
      <c r="K14" s="215">
        <f t="shared" si="6"/>
        <v>4.2337206244629111E-2</v>
      </c>
      <c r="L14" s="52">
        <f t="shared" si="7"/>
        <v>9.6642872911914035E-2</v>
      </c>
      <c r="N14" s="27">
        <f t="shared" si="9"/>
        <v>5.9133000295904328</v>
      </c>
      <c r="O14" s="152">
        <f t="shared" si="10"/>
        <v>5.2159857754879173</v>
      </c>
      <c r="P14" s="52">
        <f t="shared" si="11"/>
        <v>-0.11792302954579033</v>
      </c>
    </row>
    <row r="15" spans="1:16" ht="20.100000000000001" customHeight="1">
      <c r="A15" s="8" t="s">
        <v>180</v>
      </c>
      <c r="B15" s="19">
        <v>106.02000000000001</v>
      </c>
      <c r="C15" s="140">
        <v>123.19</v>
      </c>
      <c r="D15" s="247">
        <f t="shared" si="3"/>
        <v>8.0291661239166468E-3</v>
      </c>
      <c r="E15" s="215">
        <f t="shared" si="0"/>
        <v>9.0528894803792847E-3</v>
      </c>
      <c r="F15" s="52">
        <f t="shared" si="4"/>
        <v>0.16195057536313889</v>
      </c>
      <c r="H15" s="19">
        <v>260.56099999999998</v>
      </c>
      <c r="I15" s="140">
        <v>317.89000000000004</v>
      </c>
      <c r="J15" s="247">
        <f t="shared" si="5"/>
        <v>3.0298157093992761E-2</v>
      </c>
      <c r="K15" s="215">
        <f t="shared" si="6"/>
        <v>3.6124873490781681E-2</v>
      </c>
      <c r="L15" s="52">
        <f t="shared" si="7"/>
        <v>0.22002141533076733</v>
      </c>
      <c r="N15" s="27">
        <f t="shared" si="9"/>
        <v>24.576589322769284</v>
      </c>
      <c r="O15" s="152">
        <f t="shared" si="10"/>
        <v>25.804854290120957</v>
      </c>
      <c r="P15" s="52">
        <f t="shared" si="11"/>
        <v>4.9977031036350213E-2</v>
      </c>
    </row>
    <row r="16" spans="1:16" ht="20.100000000000001" customHeight="1">
      <c r="A16" s="8" t="s">
        <v>170</v>
      </c>
      <c r="B16" s="19">
        <v>298.93</v>
      </c>
      <c r="C16" s="140">
        <v>456.03999999999996</v>
      </c>
      <c r="D16" s="247">
        <f t="shared" si="3"/>
        <v>2.2638734478611609E-2</v>
      </c>
      <c r="E16" s="215">
        <f t="shared" si="0"/>
        <v>3.3513107546328184E-2</v>
      </c>
      <c r="F16" s="52">
        <f t="shared" si="4"/>
        <v>0.52557454922557101</v>
      </c>
      <c r="H16" s="19">
        <v>192.774</v>
      </c>
      <c r="I16" s="140">
        <v>284.37400000000002</v>
      </c>
      <c r="J16" s="247">
        <f t="shared" si="5"/>
        <v>2.2415852470774062E-2</v>
      </c>
      <c r="K16" s="215">
        <f t="shared" si="6"/>
        <v>3.23161306554706E-2</v>
      </c>
      <c r="L16" s="52">
        <f t="shared" si="7"/>
        <v>0.47516781308682715</v>
      </c>
      <c r="N16" s="27">
        <f t="shared" si="9"/>
        <v>6.4488007225771913</v>
      </c>
      <c r="O16" s="152">
        <f t="shared" si="10"/>
        <v>6.2357249364090883</v>
      </c>
      <c r="P16" s="52">
        <f t="shared" si="11"/>
        <v>-3.3041149096471011E-2</v>
      </c>
    </row>
    <row r="17" spans="1:16" ht="20.100000000000001" customHeight="1">
      <c r="A17" s="8" t="s">
        <v>187</v>
      </c>
      <c r="B17" s="19">
        <v>164.92</v>
      </c>
      <c r="C17" s="140">
        <v>256.48</v>
      </c>
      <c r="D17" s="247">
        <f t="shared" si="3"/>
        <v>1.2489813970537002E-2</v>
      </c>
      <c r="E17" s="215">
        <f t="shared" si="0"/>
        <v>1.8847999788356839E-2</v>
      </c>
      <c r="F17" s="52">
        <f t="shared" si="4"/>
        <v>0.55517826825127359</v>
      </c>
      <c r="H17" s="19">
        <v>166.39599999999999</v>
      </c>
      <c r="I17" s="140">
        <v>278.24900000000002</v>
      </c>
      <c r="J17" s="247">
        <f t="shared" si="5"/>
        <v>1.9348606076166501E-2</v>
      </c>
      <c r="K17" s="215">
        <f t="shared" si="6"/>
        <v>3.1620088470654985E-2</v>
      </c>
      <c r="L17" s="52">
        <f t="shared" si="7"/>
        <v>0.67220966850164698</v>
      </c>
      <c r="N17" s="27">
        <f t="shared" si="9"/>
        <v>10.089497938394373</v>
      </c>
      <c r="O17" s="152">
        <f t="shared" si="10"/>
        <v>10.848760137242671</v>
      </c>
      <c r="P17" s="52">
        <f t="shared" si="11"/>
        <v>7.52527235234388E-2</v>
      </c>
    </row>
    <row r="18" spans="1:16" ht="20.100000000000001" customHeight="1">
      <c r="A18" s="8" t="s">
        <v>175</v>
      </c>
      <c r="B18" s="19">
        <v>511.94000000000005</v>
      </c>
      <c r="C18" s="140">
        <v>512.33000000000004</v>
      </c>
      <c r="D18" s="247">
        <f t="shared" si="3"/>
        <v>3.8770527310676171E-2</v>
      </c>
      <c r="E18" s="215">
        <f t="shared" si="0"/>
        <v>3.7649702634002108E-2</v>
      </c>
      <c r="F18" s="52">
        <f t="shared" si="4"/>
        <v>7.6180802437783004E-4</v>
      </c>
      <c r="H18" s="19">
        <v>229.214</v>
      </c>
      <c r="I18" s="140">
        <v>252.386</v>
      </c>
      <c r="J18" s="247">
        <f t="shared" si="5"/>
        <v>2.665311301438994E-2</v>
      </c>
      <c r="K18" s="215">
        <f t="shared" si="6"/>
        <v>2.8681029037857197E-2</v>
      </c>
      <c r="L18" s="52">
        <f t="shared" si="7"/>
        <v>0.10109330145628102</v>
      </c>
      <c r="N18" s="27">
        <f t="shared" si="9"/>
        <v>4.4773606281986167</v>
      </c>
      <c r="O18" s="152">
        <f t="shared" si="10"/>
        <v>4.9262389475533341</v>
      </c>
      <c r="P18" s="52">
        <f t="shared" si="11"/>
        <v>0.10025511827831375</v>
      </c>
    </row>
    <row r="19" spans="1:16" ht="20.100000000000001" customHeight="1">
      <c r="A19" s="8" t="s">
        <v>171</v>
      </c>
      <c r="B19" s="19">
        <v>285.49</v>
      </c>
      <c r="C19" s="140">
        <v>269.78999999999996</v>
      </c>
      <c r="D19" s="247">
        <f t="shared" si="3"/>
        <v>2.1620888857922686E-2</v>
      </c>
      <c r="E19" s="215">
        <f t="shared" si="0"/>
        <v>1.9826114562152178E-2</v>
      </c>
      <c r="F19" s="52">
        <f t="shared" si="4"/>
        <v>-5.4993169638166119E-2</v>
      </c>
      <c r="H19" s="19">
        <v>250.45499999999998</v>
      </c>
      <c r="I19" s="140">
        <v>224.89099999999999</v>
      </c>
      <c r="J19" s="247">
        <f t="shared" si="5"/>
        <v>2.9123026604042649E-2</v>
      </c>
      <c r="K19" s="215">
        <f t="shared" si="6"/>
        <v>2.555650987516242E-2</v>
      </c>
      <c r="L19" s="52">
        <f t="shared" si="7"/>
        <v>-0.10207023217743705</v>
      </c>
      <c r="N19" s="27">
        <f t="shared" si="9"/>
        <v>8.7728116571508625</v>
      </c>
      <c r="O19" s="152">
        <f t="shared" si="10"/>
        <v>8.3357796804922355</v>
      </c>
      <c r="P19" s="52">
        <f t="shared" si="11"/>
        <v>-4.9816637326574209E-2</v>
      </c>
    </row>
    <row r="20" spans="1:16" ht="20.100000000000001" customHeight="1">
      <c r="A20" s="8" t="s">
        <v>176</v>
      </c>
      <c r="B20" s="19">
        <v>187.11</v>
      </c>
      <c r="C20" s="140">
        <v>272.98</v>
      </c>
      <c r="D20" s="247">
        <f t="shared" si="3"/>
        <v>1.4170319500528614E-2</v>
      </c>
      <c r="E20" s="215">
        <f t="shared" si="0"/>
        <v>2.0060538764136191E-2</v>
      </c>
      <c r="F20" s="52">
        <f t="shared" si="4"/>
        <v>0.45892790337234779</v>
      </c>
      <c r="H20" s="19">
        <v>113.44399999999999</v>
      </c>
      <c r="I20" s="140">
        <v>155.86799999999999</v>
      </c>
      <c r="J20" s="247">
        <f t="shared" si="5"/>
        <v>1.3191322313665186E-2</v>
      </c>
      <c r="K20" s="215">
        <f t="shared" si="6"/>
        <v>1.7712767879647547E-2</v>
      </c>
      <c r="L20" s="52">
        <f t="shared" si="7"/>
        <v>0.37396424667677453</v>
      </c>
      <c r="N20" s="27">
        <f t="shared" si="9"/>
        <v>6.0629576185131731</v>
      </c>
      <c r="O20" s="152">
        <f t="shared" si="10"/>
        <v>5.7098688548611607</v>
      </c>
      <c r="P20" s="52">
        <f t="shared" si="11"/>
        <v>-5.8237049616487471E-2</v>
      </c>
    </row>
    <row r="21" spans="1:16" ht="20.100000000000001" customHeight="1">
      <c r="A21" s="8" t="s">
        <v>185</v>
      </c>
      <c r="B21" s="19">
        <v>213.56</v>
      </c>
      <c r="C21" s="140">
        <v>295.45999999999998</v>
      </c>
      <c r="D21" s="247">
        <f t="shared" si="3"/>
        <v>1.61734457406493E-2</v>
      </c>
      <c r="E21" s="215">
        <f t="shared" si="0"/>
        <v>2.1712531259622237E-2</v>
      </c>
      <c r="F21" s="52">
        <f t="shared" si="4"/>
        <v>0.38349878254354736</v>
      </c>
      <c r="H21" s="19">
        <v>94.950999999999993</v>
      </c>
      <c r="I21" s="140">
        <v>131.24099999999999</v>
      </c>
      <c r="J21" s="247">
        <f t="shared" si="5"/>
        <v>1.1040947471922915E-2</v>
      </c>
      <c r="K21" s="215">
        <f t="shared" si="6"/>
        <v>1.4914166918757047E-2</v>
      </c>
      <c r="L21" s="52">
        <f t="shared" si="7"/>
        <v>0.38219713325820681</v>
      </c>
      <c r="N21" s="27">
        <f t="shared" si="9"/>
        <v>4.446104139351938</v>
      </c>
      <c r="O21" s="152">
        <f t="shared" si="10"/>
        <v>4.4419210722263589</v>
      </c>
      <c r="P21" s="52">
        <f t="shared" si="11"/>
        <v>-9.4083876456138625E-4</v>
      </c>
    </row>
    <row r="22" spans="1:16" ht="20.100000000000001" customHeight="1">
      <c r="A22" s="8" t="s">
        <v>179</v>
      </c>
      <c r="B22" s="19">
        <v>211.89999999999998</v>
      </c>
      <c r="C22" s="140">
        <v>146.32000000000002</v>
      </c>
      <c r="D22" s="247">
        <f t="shared" si="3"/>
        <v>1.6047729689284446E-2</v>
      </c>
      <c r="E22" s="215">
        <f t="shared" si="0"/>
        <v>1.0752648662789976E-2</v>
      </c>
      <c r="F22" s="52">
        <f t="shared" si="4"/>
        <v>-0.30948560641812156</v>
      </c>
      <c r="H22" s="19">
        <v>155.08800000000002</v>
      </c>
      <c r="I22" s="140">
        <v>98.393000000000001</v>
      </c>
      <c r="J22" s="247">
        <f t="shared" si="5"/>
        <v>1.8033706454124564E-2</v>
      </c>
      <c r="K22" s="215">
        <f t="shared" si="6"/>
        <v>1.1181335296418515E-2</v>
      </c>
      <c r="L22" s="52">
        <f t="shared" si="7"/>
        <v>-0.36556664603321992</v>
      </c>
      <c r="N22" s="27">
        <f t="shared" si="9"/>
        <v>7.3189240207645136</v>
      </c>
      <c r="O22" s="152">
        <f t="shared" si="10"/>
        <v>6.7245079278294142</v>
      </c>
      <c r="P22" s="52">
        <f t="shared" si="11"/>
        <v>-8.1216322405955027E-2</v>
      </c>
    </row>
    <row r="23" spans="1:16" ht="20.100000000000001" customHeight="1">
      <c r="A23" s="8" t="s">
        <v>178</v>
      </c>
      <c r="B23" s="19">
        <v>89.99</v>
      </c>
      <c r="C23" s="140">
        <v>68.289999999999992</v>
      </c>
      <c r="D23" s="247">
        <f t="shared" si="3"/>
        <v>6.8151731700741265E-3</v>
      </c>
      <c r="E23" s="215">
        <f t="shared" si="0"/>
        <v>5.0184416155134451E-3</v>
      </c>
      <c r="F23" s="52">
        <f t="shared" si="4"/>
        <v>-0.2411379042115791</v>
      </c>
      <c r="H23" s="19">
        <v>135.39699999999996</v>
      </c>
      <c r="I23" s="140">
        <v>85.181999999999988</v>
      </c>
      <c r="J23" s="247">
        <f t="shared" si="5"/>
        <v>1.5744027602194254E-2</v>
      </c>
      <c r="K23" s="215">
        <f t="shared" si="6"/>
        <v>9.6800433284839546E-3</v>
      </c>
      <c r="L23" s="52">
        <f t="shared" si="7"/>
        <v>-0.37087232361130595</v>
      </c>
      <c r="N23" s="27">
        <f t="shared" si="9"/>
        <v>15.045782864762749</v>
      </c>
      <c r="O23" s="152">
        <f t="shared" si="10"/>
        <v>12.473568604480889</v>
      </c>
      <c r="P23" s="52">
        <f t="shared" si="11"/>
        <v>-0.17095915070700582</v>
      </c>
    </row>
    <row r="24" spans="1:16" ht="20.100000000000001" customHeight="1">
      <c r="A24" s="8" t="s">
        <v>208</v>
      </c>
      <c r="B24" s="19">
        <v>21.53</v>
      </c>
      <c r="C24" s="140">
        <v>166.52</v>
      </c>
      <c r="D24" s="247">
        <f t="shared" si="3"/>
        <v>1.6305220396899205E-3</v>
      </c>
      <c r="E24" s="215">
        <f t="shared" si="0"/>
        <v>1.2237090317986513E-2</v>
      </c>
      <c r="F24" s="52">
        <f t="shared" si="4"/>
        <v>6.7343241987923825</v>
      </c>
      <c r="H24" s="19">
        <v>28.259000000000004</v>
      </c>
      <c r="I24" s="140">
        <v>81.925000000000011</v>
      </c>
      <c r="J24" s="247">
        <f t="shared" si="5"/>
        <v>3.2859699698694032E-3</v>
      </c>
      <c r="K24" s="215">
        <f t="shared" si="6"/>
        <v>9.3099193454726139E-3</v>
      </c>
      <c r="L24" s="52">
        <f t="shared" si="7"/>
        <v>1.8990764004387983</v>
      </c>
      <c r="N24" s="27">
        <f t="shared" si="9"/>
        <v>13.12540640966094</v>
      </c>
      <c r="O24" s="152">
        <f t="shared" si="10"/>
        <v>4.9198294499159259</v>
      </c>
      <c r="P24" s="52">
        <f t="shared" si="11"/>
        <v>-0.62516745795431583</v>
      </c>
    </row>
    <row r="25" spans="1:16" ht="20.100000000000001" customHeight="1">
      <c r="A25" s="8" t="s">
        <v>167</v>
      </c>
      <c r="B25" s="19">
        <v>76.820000000000007</v>
      </c>
      <c r="C25" s="140">
        <v>88.55</v>
      </c>
      <c r="D25" s="247">
        <f t="shared" si="3"/>
        <v>5.8177753408722574E-3</v>
      </c>
      <c r="E25" s="215">
        <f t="shared" si="0"/>
        <v>6.5072925033491814E-3</v>
      </c>
      <c r="F25" s="52">
        <f t="shared" si="4"/>
        <v>0.15269461077844296</v>
      </c>
      <c r="H25" s="19">
        <v>46.066000000000003</v>
      </c>
      <c r="I25" s="140">
        <v>64.003</v>
      </c>
      <c r="J25" s="247">
        <f t="shared" si="5"/>
        <v>5.356576405110015E-3</v>
      </c>
      <c r="K25" s="215">
        <f t="shared" si="6"/>
        <v>7.2732715028170115E-3</v>
      </c>
      <c r="L25" s="52">
        <f t="shared" si="7"/>
        <v>0.38937611253419002</v>
      </c>
      <c r="N25" s="27">
        <f t="shared" si="9"/>
        <v>5.9966154647227281</v>
      </c>
      <c r="O25" s="152">
        <f t="shared" si="10"/>
        <v>7.2278938452851493</v>
      </c>
      <c r="P25" s="52">
        <f t="shared" si="11"/>
        <v>0.20532888723745324</v>
      </c>
    </row>
    <row r="26" spans="1:16" ht="20.100000000000001" customHeight="1">
      <c r="A26" s="8" t="s">
        <v>181</v>
      </c>
      <c r="B26" s="19">
        <v>128.26</v>
      </c>
      <c r="C26" s="140">
        <v>63.789999999999992</v>
      </c>
      <c r="D26" s="247">
        <f t="shared" si="3"/>
        <v>9.713458281961412E-3</v>
      </c>
      <c r="E26" s="215">
        <f t="shared" si="0"/>
        <v>4.6877491675736222E-3</v>
      </c>
      <c r="F26" s="52">
        <f t="shared" si="4"/>
        <v>-0.50265086542959614</v>
      </c>
      <c r="H26" s="19">
        <v>101.887</v>
      </c>
      <c r="I26" s="140">
        <v>62.196999999999996</v>
      </c>
      <c r="J26" s="247">
        <f t="shared" si="5"/>
        <v>1.1847468853111711E-2</v>
      </c>
      <c r="K26" s="215">
        <f t="shared" si="6"/>
        <v>7.0680384928942337E-3</v>
      </c>
      <c r="L26" s="52">
        <f t="shared" si="7"/>
        <v>-0.38954920647383873</v>
      </c>
      <c r="N26" s="27">
        <f t="shared" si="9"/>
        <v>7.9437860595665066</v>
      </c>
      <c r="O26" s="152">
        <f t="shared" si="10"/>
        <v>9.750274337670481</v>
      </c>
      <c r="P26" s="52">
        <f t="shared" si="11"/>
        <v>0.22740897911373945</v>
      </c>
    </row>
    <row r="27" spans="1:16" ht="20.100000000000001" customHeight="1">
      <c r="A27" s="8" t="s">
        <v>182</v>
      </c>
      <c r="B27" s="19">
        <v>157.13</v>
      </c>
      <c r="C27" s="140">
        <v>135.89000000000001</v>
      </c>
      <c r="D27" s="247">
        <f t="shared" si="3"/>
        <v>1.1899857319854957E-2</v>
      </c>
      <c r="E27" s="215">
        <f t="shared" si="0"/>
        <v>9.9861770556761188E-3</v>
      </c>
      <c r="F27" s="52">
        <f t="shared" si="4"/>
        <v>-0.1351746961114999</v>
      </c>
      <c r="H27" s="19">
        <v>71.507000000000005</v>
      </c>
      <c r="I27" s="140">
        <v>61.814999999999998</v>
      </c>
      <c r="J27" s="247">
        <f t="shared" si="5"/>
        <v>8.3148679937524832E-3</v>
      </c>
      <c r="K27" s="215">
        <f t="shared" si="6"/>
        <v>7.0246281884698142E-3</v>
      </c>
      <c r="L27" s="52">
        <f t="shared" si="7"/>
        <v>-0.13553917798257523</v>
      </c>
      <c r="N27" s="27">
        <f t="shared" si="9"/>
        <v>4.5508177941831605</v>
      </c>
      <c r="O27" s="152">
        <f t="shared" si="10"/>
        <v>4.5488998454632421</v>
      </c>
      <c r="P27" s="52">
        <f t="shared" si="11"/>
        <v>-4.2145144162217729E-4</v>
      </c>
    </row>
    <row r="28" spans="1:16" ht="20.100000000000001" customHeight="1">
      <c r="A28" s="8" t="s">
        <v>173</v>
      </c>
      <c r="B28" s="19">
        <v>123.22</v>
      </c>
      <c r="C28" s="140">
        <v>88.07</v>
      </c>
      <c r="D28" s="247">
        <f t="shared" si="3"/>
        <v>9.3317661742030652E-3</v>
      </c>
      <c r="E28" s="215">
        <f t="shared" si="0"/>
        <v>6.4720186422356002E-3</v>
      </c>
      <c r="F28" s="52">
        <f t="shared" si="4"/>
        <v>-0.28526213277065415</v>
      </c>
      <c r="H28" s="19">
        <v>84.38900000000001</v>
      </c>
      <c r="I28" s="140">
        <v>58.286999999999999</v>
      </c>
      <c r="J28" s="247">
        <f t="shared" si="5"/>
        <v>9.8127930849396319E-3</v>
      </c>
      <c r="K28" s="215">
        <f t="shared" si="6"/>
        <v>6.623707890016017E-3</v>
      </c>
      <c r="L28" s="52">
        <f t="shared" si="7"/>
        <v>-0.3093057151998484</v>
      </c>
      <c r="N28" s="27">
        <f t="shared" si="9"/>
        <v>6.8486447005356279</v>
      </c>
      <c r="O28" s="152">
        <f t="shared" si="10"/>
        <v>6.6182582037016013</v>
      </c>
      <c r="P28" s="52">
        <f t="shared" si="11"/>
        <v>-3.3639720982460687E-2</v>
      </c>
    </row>
    <row r="29" spans="1:16" ht="20.100000000000001" customHeight="1">
      <c r="A29" s="8" t="s">
        <v>220</v>
      </c>
      <c r="B29" s="19">
        <v>52.379999999999995</v>
      </c>
      <c r="C29" s="140">
        <v>39.989999999999995</v>
      </c>
      <c r="D29" s="247">
        <f t="shared" si="3"/>
        <v>3.9668715484885292E-3</v>
      </c>
      <c r="E29" s="215">
        <f t="shared" si="0"/>
        <v>2.9387535540252255E-3</v>
      </c>
      <c r="F29" s="52">
        <f t="shared" si="4"/>
        <v>-0.23654066437571594</v>
      </c>
      <c r="H29" s="19">
        <v>55.097000000000001</v>
      </c>
      <c r="I29" s="140">
        <v>58.120999999999995</v>
      </c>
      <c r="J29" s="247">
        <f t="shared" si="5"/>
        <v>6.406705383413939E-3</v>
      </c>
      <c r="K29" s="215">
        <f t="shared" si="6"/>
        <v>6.6048437263132587E-3</v>
      </c>
      <c r="L29" s="52">
        <f t="shared" si="7"/>
        <v>5.4885020963028726E-2</v>
      </c>
      <c r="N29" s="27">
        <f t="shared" si="9"/>
        <v>10.518709431080566</v>
      </c>
      <c r="O29" s="152">
        <f t="shared" si="10"/>
        <v>14.533883470867718</v>
      </c>
      <c r="P29" s="52">
        <f t="shared" si="11"/>
        <v>0.38171736429215924</v>
      </c>
    </row>
    <row r="30" spans="1:16" ht="20.100000000000001" customHeight="1">
      <c r="A30" s="8" t="s">
        <v>209</v>
      </c>
      <c r="B30" s="19">
        <v>76.8</v>
      </c>
      <c r="C30" s="140">
        <v>84.57</v>
      </c>
      <c r="D30" s="247">
        <f t="shared" si="3"/>
        <v>5.8162606896509936E-3</v>
      </c>
      <c r="E30" s="215">
        <f t="shared" si="0"/>
        <v>6.2148134049490713E-3</v>
      </c>
      <c r="F30" s="52">
        <f t="shared" si="4"/>
        <v>0.10117187499999995</v>
      </c>
      <c r="H30" s="19">
        <v>48.268999999999991</v>
      </c>
      <c r="I30" s="140">
        <v>53.180999999999997</v>
      </c>
      <c r="J30" s="247">
        <f t="shared" si="5"/>
        <v>5.6127422936277354E-3</v>
      </c>
      <c r="K30" s="215">
        <f t="shared" si="6"/>
        <v>6.0434643968456398E-3</v>
      </c>
      <c r="L30" s="52">
        <f t="shared" si="7"/>
        <v>0.10176303631730525</v>
      </c>
      <c r="N30" s="27">
        <f t="shared" si="9"/>
        <v>6.2850260416666659</v>
      </c>
      <c r="O30" s="152">
        <f t="shared" si="10"/>
        <v>6.2884001418942894</v>
      </c>
      <c r="P30" s="52">
        <f t="shared" si="11"/>
        <v>5.3684745381401427E-4</v>
      </c>
    </row>
    <row r="31" spans="1:16" ht="20.100000000000001" customHeight="1">
      <c r="A31" s="8" t="s">
        <v>217</v>
      </c>
      <c r="B31" s="19">
        <v>23.13</v>
      </c>
      <c r="C31" s="140">
        <v>43.760000000000005</v>
      </c>
      <c r="D31" s="247">
        <f t="shared" si="3"/>
        <v>1.7516941373909827E-3</v>
      </c>
      <c r="E31" s="215">
        <f t="shared" si="0"/>
        <v>3.2158003381881446E-3</v>
      </c>
      <c r="F31" s="52">
        <f t="shared" si="4"/>
        <v>0.89191526156506729</v>
      </c>
      <c r="H31" s="19">
        <v>13.125999999999999</v>
      </c>
      <c r="I31" s="140">
        <v>53.105999999999995</v>
      </c>
      <c r="J31" s="247">
        <f t="shared" si="5"/>
        <v>1.5262975273189349E-3</v>
      </c>
      <c r="K31" s="215">
        <f t="shared" si="6"/>
        <v>6.0349414313172842E-3</v>
      </c>
      <c r="L31" s="52">
        <f t="shared" si="7"/>
        <v>3.0458631723297271</v>
      </c>
      <c r="N31" s="27">
        <f t="shared" si="9"/>
        <v>5.674881106787721</v>
      </c>
      <c r="O31" s="152">
        <f t="shared" si="10"/>
        <v>12.135740402193782</v>
      </c>
      <c r="P31" s="52">
        <f t="shared" si="11"/>
        <v>1.1385012608772072</v>
      </c>
    </row>
    <row r="32" spans="1:16" ht="20.100000000000001" customHeight="1" thickBot="1">
      <c r="A32" s="8" t="s">
        <v>17</v>
      </c>
      <c r="B32" s="19">
        <f>B33-SUM(B7:B31)</f>
        <v>433.72000000000298</v>
      </c>
      <c r="C32" s="140">
        <f>C33-SUM(C7:C31)</f>
        <v>399.70999999999731</v>
      </c>
      <c r="D32" s="247">
        <f t="shared" si="3"/>
        <v>3.2846726384315711E-2</v>
      </c>
      <c r="E32" s="215">
        <f t="shared" si="0"/>
        <v>2.9373572970227937E-2</v>
      </c>
      <c r="F32" s="52">
        <f t="shared" si="4"/>
        <v>-7.8414645393353868E-2</v>
      </c>
      <c r="H32" s="19">
        <f>H33-SUM(H7:H31)</f>
        <v>391.14700000000084</v>
      </c>
      <c r="I32" s="140">
        <f>I33-SUM(I7:I31)</f>
        <v>317.25699999999961</v>
      </c>
      <c r="J32" s="247">
        <f t="shared" si="5"/>
        <v>4.5482759326391946E-2</v>
      </c>
      <c r="K32" s="215">
        <f t="shared" si="6"/>
        <v>3.6052939661722322E-2</v>
      </c>
      <c r="L32" s="52">
        <f t="shared" si="7"/>
        <v>-0.18890596118595074</v>
      </c>
      <c r="N32" s="27">
        <f t="shared" si="1"/>
        <v>9.0184220234252095</v>
      </c>
      <c r="O32" s="152">
        <f t="shared" si="2"/>
        <v>7.9371794551049941</v>
      </c>
      <c r="P32" s="52">
        <f t="shared" si="8"/>
        <v>-0.1198926558894344</v>
      </c>
    </row>
    <row r="33" spans="1:16" ht="26.25" customHeight="1" thickBot="1">
      <c r="A33" s="12" t="s">
        <v>18</v>
      </c>
      <c r="B33" s="17">
        <v>13204.36</v>
      </c>
      <c r="C33" s="145">
        <v>13607.809999999996</v>
      </c>
      <c r="D33" s="243">
        <f>SUM(D7:D32)</f>
        <v>1.0000000000000004</v>
      </c>
      <c r="E33" s="244">
        <f>SUM(E7:E32)</f>
        <v>1.0000000000000002</v>
      </c>
      <c r="F33" s="57">
        <f>(C33-B33)/B33</f>
        <v>3.0554301760933149E-2</v>
      </c>
      <c r="G33" s="1"/>
      <c r="H33" s="17">
        <v>8599.8960000000006</v>
      </c>
      <c r="I33" s="145">
        <v>8799.753999999999</v>
      </c>
      <c r="J33" s="243">
        <f>SUM(J7:J32)</f>
        <v>1</v>
      </c>
      <c r="K33" s="244">
        <f>SUM(K7:K32)</f>
        <v>1</v>
      </c>
      <c r="L33" s="57">
        <f t="shared" si="7"/>
        <v>2.3239583362403258E-2</v>
      </c>
      <c r="N33" s="29">
        <f t="shared" si="1"/>
        <v>6.5129214895685976</v>
      </c>
      <c r="O33" s="146">
        <f>(I33/C33)*10</f>
        <v>6.4666937589516618</v>
      </c>
      <c r="P33" s="57">
        <f t="shared" si="8"/>
        <v>-7.0978485908322975E-3</v>
      </c>
    </row>
    <row r="35" spans="1:16" ht="15.75" thickBot="1"/>
    <row r="36" spans="1:16">
      <c r="A36" s="492" t="s">
        <v>2</v>
      </c>
      <c r="B36" s="485" t="s">
        <v>1</v>
      </c>
      <c r="C36" s="478"/>
      <c r="D36" s="485" t="s">
        <v>100</v>
      </c>
      <c r="E36" s="478"/>
      <c r="F36" s="130" t="s">
        <v>0</v>
      </c>
      <c r="H36" s="495" t="s">
        <v>19</v>
      </c>
      <c r="I36" s="496"/>
      <c r="J36" s="485" t="s">
        <v>100</v>
      </c>
      <c r="K36" s="483"/>
      <c r="L36" s="130" t="s">
        <v>0</v>
      </c>
      <c r="N36" s="477" t="s">
        <v>22</v>
      </c>
      <c r="O36" s="478"/>
      <c r="P36" s="130" t="s">
        <v>0</v>
      </c>
    </row>
    <row r="37" spans="1:16">
      <c r="A37" s="493"/>
      <c r="B37" s="486" t="str">
        <f>B5</f>
        <v>jan-jul</v>
      </c>
      <c r="C37" s="480"/>
      <c r="D37" s="486" t="str">
        <f>B5</f>
        <v>jan-jul</v>
      </c>
      <c r="E37" s="480"/>
      <c r="F37" s="131" t="str">
        <f>F5</f>
        <v>2026/2025</v>
      </c>
      <c r="H37" s="475" t="str">
        <f>B5</f>
        <v>jan-jul</v>
      </c>
      <c r="I37" s="480"/>
      <c r="J37" s="486" t="str">
        <f>B5</f>
        <v>jan-jul</v>
      </c>
      <c r="K37" s="476"/>
      <c r="L37" s="131" t="str">
        <f>L5</f>
        <v>2026/2025</v>
      </c>
      <c r="N37" s="475" t="str">
        <f>B5</f>
        <v>jan-jul</v>
      </c>
      <c r="O37" s="476"/>
      <c r="P37" s="131" t="str">
        <f>P5</f>
        <v>2026/2025</v>
      </c>
    </row>
    <row r="38" spans="1:16" ht="19.5" customHeight="1" thickBot="1">
      <c r="A38" s="494"/>
      <c r="B38" s="99">
        <f>B6</f>
        <v>2025</v>
      </c>
      <c r="C38" s="134">
        <f>C6</f>
        <v>2026</v>
      </c>
      <c r="D38" s="99">
        <f>B6</f>
        <v>2025</v>
      </c>
      <c r="E38" s="134">
        <f>C6</f>
        <v>2026</v>
      </c>
      <c r="F38" s="132" t="s">
        <v>1</v>
      </c>
      <c r="H38" s="25">
        <f>B6</f>
        <v>2025</v>
      </c>
      <c r="I38" s="134">
        <f>C6</f>
        <v>2026</v>
      </c>
      <c r="J38" s="99">
        <f>B6</f>
        <v>2025</v>
      </c>
      <c r="K38" s="134">
        <f>C6</f>
        <v>2026</v>
      </c>
      <c r="L38" s="259">
        <v>1000</v>
      </c>
      <c r="N38" s="25">
        <f>B6</f>
        <v>2025</v>
      </c>
      <c r="O38" s="134">
        <f>C6</f>
        <v>2026</v>
      </c>
      <c r="P38" s="132"/>
    </row>
    <row r="39" spans="1:16" ht="20.100000000000001" customHeight="1">
      <c r="A39" s="38" t="s">
        <v>165</v>
      </c>
      <c r="B39" s="39">
        <v>3783.58</v>
      </c>
      <c r="C39" s="147">
        <v>2864.8199999999997</v>
      </c>
      <c r="D39" s="247">
        <f t="shared" ref="D39:D55" si="12">B39/$B$62</f>
        <v>0.48923916416675284</v>
      </c>
      <c r="E39" s="246">
        <f t="shared" ref="E39:E55" si="13">C39/$C$62</f>
        <v>0.35556598118174476</v>
      </c>
      <c r="F39" s="52">
        <f>(C39-B39)/B39</f>
        <v>-0.24282822089132522</v>
      </c>
      <c r="H39" s="39">
        <v>1540.502</v>
      </c>
      <c r="I39" s="147">
        <v>1008.7280000000001</v>
      </c>
      <c r="J39" s="247">
        <f t="shared" ref="J39:J61" si="14">H39/$H$62</f>
        <v>0.3829488189132968</v>
      </c>
      <c r="K39" s="246">
        <f t="shared" ref="K39:K61" si="15">I39/$I$62</f>
        <v>0.23966501524861075</v>
      </c>
      <c r="L39" s="52">
        <f>(I39-H39)/H39</f>
        <v>-0.34519526751669255</v>
      </c>
      <c r="N39" s="27">
        <f t="shared" ref="N39:N62" si="16">(H39/B39)*10</f>
        <v>4.0715459961200766</v>
      </c>
      <c r="O39" s="151">
        <f t="shared" ref="O39:O62" si="17">(I39/C39)*10</f>
        <v>3.5210868396618293</v>
      </c>
      <c r="P39" s="61">
        <f t="shared" si="8"/>
        <v>-0.13519659534309564</v>
      </c>
    </row>
    <row r="40" spans="1:16" ht="20.100000000000001" customHeight="1">
      <c r="A40" s="38" t="s">
        <v>172</v>
      </c>
      <c r="B40" s="19">
        <v>966.32</v>
      </c>
      <c r="C40" s="140">
        <v>1702.0100000000002</v>
      </c>
      <c r="D40" s="247">
        <f t="shared" si="12"/>
        <v>0.1249508637633185</v>
      </c>
      <c r="E40" s="215">
        <f t="shared" si="13"/>
        <v>0.21124428607421811</v>
      </c>
      <c r="F40" s="52">
        <f t="shared" ref="F40:F62" si="18">(C40-B40)/B40</f>
        <v>0.7613316499710242</v>
      </c>
      <c r="H40" s="19">
        <v>516.53</v>
      </c>
      <c r="I40" s="140">
        <v>914.178</v>
      </c>
      <c r="J40" s="247">
        <f t="shared" si="14"/>
        <v>0.12840265928462619</v>
      </c>
      <c r="K40" s="215">
        <f t="shared" si="15"/>
        <v>0.21720075611061104</v>
      </c>
      <c r="L40" s="52">
        <f t="shared" ref="L40:L62" si="19">(I40-H40)/H40</f>
        <v>0.76984492672255256</v>
      </c>
      <c r="N40" s="27">
        <f t="shared" si="16"/>
        <v>5.3453307392996106</v>
      </c>
      <c r="O40" s="152">
        <f t="shared" si="17"/>
        <v>5.3711670319210816</v>
      </c>
      <c r="P40" s="52">
        <f t="shared" si="8"/>
        <v>4.8334319954271548E-3</v>
      </c>
    </row>
    <row r="41" spans="1:16" ht="20.100000000000001" customHeight="1">
      <c r="A41" s="38" t="s">
        <v>203</v>
      </c>
      <c r="B41" s="19">
        <v>71.14</v>
      </c>
      <c r="C41" s="140">
        <v>772.81</v>
      </c>
      <c r="D41" s="247">
        <f t="shared" si="12"/>
        <v>9.1988207303196432E-3</v>
      </c>
      <c r="E41" s="215">
        <f t="shared" si="13"/>
        <v>9.5917002086366387E-2</v>
      </c>
      <c r="F41" s="52">
        <f t="shared" si="18"/>
        <v>9.8632274388529648</v>
      </c>
      <c r="H41" s="19">
        <v>69.152000000000015</v>
      </c>
      <c r="I41" s="140">
        <v>565.21799999999996</v>
      </c>
      <c r="J41" s="247">
        <f t="shared" si="14"/>
        <v>1.7190290389426505E-2</v>
      </c>
      <c r="K41" s="215">
        <f t="shared" si="15"/>
        <v>0.13429088970345748</v>
      </c>
      <c r="L41" s="52">
        <f t="shared" si="19"/>
        <v>7.1735596945858369</v>
      </c>
      <c r="N41" s="27">
        <f t="shared" si="16"/>
        <v>9.72055102614563</v>
      </c>
      <c r="O41" s="152">
        <f t="shared" si="17"/>
        <v>7.3138028752215947</v>
      </c>
      <c r="P41" s="52">
        <f t="shared" si="8"/>
        <v>-0.24759379838144355</v>
      </c>
    </row>
    <row r="42" spans="1:16" ht="20.100000000000001" customHeight="1">
      <c r="A42" s="38" t="s">
        <v>174</v>
      </c>
      <c r="B42" s="19">
        <v>1110.71</v>
      </c>
      <c r="C42" s="140">
        <v>710.71</v>
      </c>
      <c r="D42" s="247">
        <f t="shared" si="12"/>
        <v>0.14362134064342608</v>
      </c>
      <c r="E42" s="215">
        <f t="shared" si="13"/>
        <v>8.8209485582227798E-2</v>
      </c>
      <c r="F42" s="52">
        <f t="shared" si="18"/>
        <v>-0.36013000693250263</v>
      </c>
      <c r="H42" s="19">
        <v>642.2120000000001</v>
      </c>
      <c r="I42" s="140">
        <v>498.57599999999996</v>
      </c>
      <c r="J42" s="247">
        <f t="shared" si="14"/>
        <v>0.15964557455423375</v>
      </c>
      <c r="K42" s="215">
        <f t="shared" si="15"/>
        <v>0.11845732907442971</v>
      </c>
      <c r="L42" s="52">
        <f t="shared" si="19"/>
        <v>-0.22365823123828285</v>
      </c>
      <c r="N42" s="27">
        <f t="shared" si="16"/>
        <v>5.7819953003034108</v>
      </c>
      <c r="O42" s="152">
        <f t="shared" si="17"/>
        <v>7.015182001097493</v>
      </c>
      <c r="P42" s="52">
        <f t="shared" si="8"/>
        <v>0.21328047442884823</v>
      </c>
    </row>
    <row r="43" spans="1:16" ht="20.100000000000001" customHeight="1">
      <c r="A43" s="38" t="s">
        <v>177</v>
      </c>
      <c r="B43" s="19">
        <v>574.51</v>
      </c>
      <c r="C43" s="140">
        <v>714.26</v>
      </c>
      <c r="D43" s="247">
        <f t="shared" si="12"/>
        <v>7.4287524568118338E-2</v>
      </c>
      <c r="E43" s="215">
        <f t="shared" si="13"/>
        <v>8.8650092403317837E-2</v>
      </c>
      <c r="F43" s="52">
        <f t="shared" si="18"/>
        <v>0.24325077022158012</v>
      </c>
      <c r="H43" s="19">
        <v>339.72499999999997</v>
      </c>
      <c r="I43" s="140">
        <v>372.55699999999996</v>
      </c>
      <c r="J43" s="247">
        <f t="shared" si="14"/>
        <v>8.4451229213152429E-2</v>
      </c>
      <c r="K43" s="215">
        <f t="shared" si="15"/>
        <v>8.8516308743265437E-2</v>
      </c>
      <c r="L43" s="52">
        <f t="shared" si="19"/>
        <v>9.6642872911914035E-2</v>
      </c>
      <c r="N43" s="27">
        <f t="shared" si="16"/>
        <v>5.9133000295904328</v>
      </c>
      <c r="O43" s="152">
        <f t="shared" si="17"/>
        <v>5.2159857754879173</v>
      </c>
      <c r="P43" s="52">
        <f t="shared" si="8"/>
        <v>-0.11792302954579033</v>
      </c>
    </row>
    <row r="44" spans="1:16" ht="20.100000000000001" customHeight="1">
      <c r="A44" s="38" t="s">
        <v>170</v>
      </c>
      <c r="B44" s="19">
        <v>298.93</v>
      </c>
      <c r="C44" s="140">
        <v>456.03999999999996</v>
      </c>
      <c r="D44" s="247">
        <f t="shared" si="12"/>
        <v>3.8653408503155059E-2</v>
      </c>
      <c r="E44" s="215">
        <f t="shared" si="13"/>
        <v>5.6601221039410114E-2</v>
      </c>
      <c r="F44" s="52">
        <f t="shared" si="18"/>
        <v>0.52557454922557101</v>
      </c>
      <c r="H44" s="19">
        <v>192.774</v>
      </c>
      <c r="I44" s="140">
        <v>284.37400000000002</v>
      </c>
      <c r="J44" s="247">
        <f t="shared" si="14"/>
        <v>4.7921116374527187E-2</v>
      </c>
      <c r="K44" s="215">
        <f t="shared" si="15"/>
        <v>6.7564793528392619E-2</v>
      </c>
      <c r="L44" s="52">
        <f t="shared" si="19"/>
        <v>0.47516781308682715</v>
      </c>
      <c r="N44" s="27">
        <f t="shared" si="16"/>
        <v>6.4488007225771913</v>
      </c>
      <c r="O44" s="152">
        <f t="shared" si="17"/>
        <v>6.2357249364090883</v>
      </c>
      <c r="P44" s="52">
        <f t="shared" si="8"/>
        <v>-3.3041149096471011E-2</v>
      </c>
    </row>
    <row r="45" spans="1:16" ht="20.100000000000001" customHeight="1">
      <c r="A45" s="38" t="s">
        <v>179</v>
      </c>
      <c r="B45" s="19">
        <v>211.89999999999998</v>
      </c>
      <c r="C45" s="140">
        <v>146.32000000000002</v>
      </c>
      <c r="D45" s="247">
        <f t="shared" si="12"/>
        <v>2.7399917244232953E-2</v>
      </c>
      <c r="E45" s="215">
        <f t="shared" si="13"/>
        <v>1.8160447904759427E-2</v>
      </c>
      <c r="F45" s="52">
        <f t="shared" si="18"/>
        <v>-0.30948560641812156</v>
      </c>
      <c r="H45" s="19">
        <v>155.08800000000002</v>
      </c>
      <c r="I45" s="140">
        <v>98.393000000000001</v>
      </c>
      <c r="J45" s="247">
        <f t="shared" si="14"/>
        <v>3.855286551242737E-2</v>
      </c>
      <c r="K45" s="215">
        <f t="shared" si="15"/>
        <v>2.3377322573931283E-2</v>
      </c>
      <c r="L45" s="52">
        <f t="shared" si="19"/>
        <v>-0.36556664603321992</v>
      </c>
      <c r="N45" s="27">
        <f t="shared" si="16"/>
        <v>7.3189240207645136</v>
      </c>
      <c r="O45" s="152">
        <f t="shared" si="17"/>
        <v>6.7245079278294142</v>
      </c>
      <c r="P45" s="52">
        <f t="shared" si="8"/>
        <v>-8.1216322405955027E-2</v>
      </c>
    </row>
    <row r="46" spans="1:16" ht="20.100000000000001" customHeight="1">
      <c r="A46" s="38" t="s">
        <v>178</v>
      </c>
      <c r="B46" s="19">
        <v>89.99</v>
      </c>
      <c r="C46" s="140">
        <v>68.289999999999992</v>
      </c>
      <c r="D46" s="247">
        <f t="shared" si="12"/>
        <v>1.1636236681493741E-2</v>
      </c>
      <c r="E46" s="215">
        <f t="shared" si="13"/>
        <v>8.475785862602659E-3</v>
      </c>
      <c r="F46" s="52">
        <f t="shared" si="18"/>
        <v>-0.2411379042115791</v>
      </c>
      <c r="H46" s="19">
        <v>135.39699999999996</v>
      </c>
      <c r="I46" s="140">
        <v>85.181999999999988</v>
      </c>
      <c r="J46" s="247">
        <f t="shared" si="14"/>
        <v>3.3657938278823164E-2</v>
      </c>
      <c r="K46" s="215">
        <f t="shared" si="15"/>
        <v>2.0238503668885126E-2</v>
      </c>
      <c r="L46" s="52">
        <f t="shared" si="19"/>
        <v>-0.37087232361130595</v>
      </c>
      <c r="N46" s="27">
        <f t="shared" si="16"/>
        <v>15.045782864762749</v>
      </c>
      <c r="O46" s="152">
        <f t="shared" si="17"/>
        <v>12.473568604480889</v>
      </c>
      <c r="P46" s="52">
        <f t="shared" si="8"/>
        <v>-0.17095915070700582</v>
      </c>
    </row>
    <row r="47" spans="1:16" ht="20.100000000000001" customHeight="1">
      <c r="A47" s="38" t="s">
        <v>208</v>
      </c>
      <c r="B47" s="19">
        <v>21.53</v>
      </c>
      <c r="C47" s="140">
        <v>166.52</v>
      </c>
      <c r="D47" s="247">
        <f t="shared" si="12"/>
        <v>2.7839557256646324E-3</v>
      </c>
      <c r="E47" s="215">
        <f t="shared" si="13"/>
        <v>2.0667562774060549E-2</v>
      </c>
      <c r="F47" s="52">
        <f t="shared" si="18"/>
        <v>6.7343241987923825</v>
      </c>
      <c r="H47" s="19">
        <v>28.259000000000004</v>
      </c>
      <c r="I47" s="140">
        <v>81.925000000000011</v>
      </c>
      <c r="J47" s="247">
        <f t="shared" si="14"/>
        <v>7.024820917902643E-3</v>
      </c>
      <c r="K47" s="215">
        <f t="shared" si="15"/>
        <v>1.9464668745432304E-2</v>
      </c>
      <c r="L47" s="52">
        <f t="shared" si="19"/>
        <v>1.8990764004387983</v>
      </c>
      <c r="N47" s="27">
        <f t="shared" si="16"/>
        <v>13.12540640966094</v>
      </c>
      <c r="O47" s="152">
        <f t="shared" si="17"/>
        <v>4.9198294499159259</v>
      </c>
      <c r="P47" s="52">
        <f t="shared" si="8"/>
        <v>-0.62516745795431583</v>
      </c>
    </row>
    <row r="48" spans="1:16" ht="20.100000000000001" customHeight="1">
      <c r="A48" s="38" t="s">
        <v>182</v>
      </c>
      <c r="B48" s="19">
        <v>157.13</v>
      </c>
      <c r="C48" s="140">
        <v>135.89000000000001</v>
      </c>
      <c r="D48" s="247">
        <f t="shared" si="12"/>
        <v>2.0317833867797661E-2</v>
      </c>
      <c r="E48" s="215">
        <f t="shared" si="13"/>
        <v>1.6865932652937114E-2</v>
      </c>
      <c r="F48" s="52">
        <f t="shared" ref="F48:F61" si="20">(C48-B48)/B48</f>
        <v>-0.1351746961114999</v>
      </c>
      <c r="H48" s="19">
        <v>71.507000000000005</v>
      </c>
      <c r="I48" s="140">
        <v>61.814999999999998</v>
      </c>
      <c r="J48" s="247">
        <f t="shared" si="14"/>
        <v>1.7775712848170998E-2</v>
      </c>
      <c r="K48" s="215">
        <f t="shared" si="15"/>
        <v>1.4686707335964572E-2</v>
      </c>
      <c r="L48" s="52">
        <f t="shared" ref="L48:L61" si="21">(I48-H48)/H48</f>
        <v>-0.13553917798257523</v>
      </c>
      <c r="N48" s="27">
        <f t="shared" ref="N48:N51" si="22">(H48/B48)*10</f>
        <v>4.5508177941831605</v>
      </c>
      <c r="O48" s="152">
        <f t="shared" ref="O48:O51" si="23">(I48/C48)*10</f>
        <v>4.5488998454632421</v>
      </c>
      <c r="P48" s="52">
        <f t="shared" ref="P48:P51" si="24">(O48-N48)/N48</f>
        <v>-4.2145144162217729E-4</v>
      </c>
    </row>
    <row r="49" spans="1:16" ht="20.100000000000001" customHeight="1">
      <c r="A49" s="38" t="s">
        <v>173</v>
      </c>
      <c r="B49" s="19">
        <v>123.22</v>
      </c>
      <c r="C49" s="140">
        <v>88.07</v>
      </c>
      <c r="D49" s="247">
        <f t="shared" si="12"/>
        <v>1.5933071273404365E-2</v>
      </c>
      <c r="E49" s="215">
        <f t="shared" si="13"/>
        <v>1.0930772600957917E-2</v>
      </c>
      <c r="F49" s="52">
        <f t="shared" si="20"/>
        <v>-0.28526213277065415</v>
      </c>
      <c r="H49" s="19">
        <v>84.38900000000001</v>
      </c>
      <c r="I49" s="140">
        <v>58.286999999999999</v>
      </c>
      <c r="J49" s="247">
        <f t="shared" si="14"/>
        <v>2.0978010985558092E-2</v>
      </c>
      <c r="K49" s="215">
        <f t="shared" si="15"/>
        <v>1.3848485165273268E-2</v>
      </c>
      <c r="L49" s="52">
        <f t="shared" si="21"/>
        <v>-0.3093057151998484</v>
      </c>
      <c r="N49" s="27">
        <f t="shared" si="22"/>
        <v>6.8486447005356279</v>
      </c>
      <c r="O49" s="152">
        <f t="shared" si="23"/>
        <v>6.6182582037016013</v>
      </c>
      <c r="P49" s="52">
        <f t="shared" si="24"/>
        <v>-3.3639720982460687E-2</v>
      </c>
    </row>
    <row r="50" spans="1:16" ht="20.100000000000001" customHeight="1">
      <c r="A50" s="38" t="s">
        <v>209</v>
      </c>
      <c r="B50" s="19">
        <v>76.8</v>
      </c>
      <c r="C50" s="140">
        <v>84.57</v>
      </c>
      <c r="D50" s="247">
        <f t="shared" si="12"/>
        <v>9.9306920451018924E-3</v>
      </c>
      <c r="E50" s="215">
        <f t="shared" si="13"/>
        <v>1.0496371509742376E-2</v>
      </c>
      <c r="F50" s="52">
        <f t="shared" si="20"/>
        <v>0.10117187499999995</v>
      </c>
      <c r="H50" s="19">
        <v>48.268999999999991</v>
      </c>
      <c r="I50" s="140">
        <v>53.180999999999997</v>
      </c>
      <c r="J50" s="247">
        <f t="shared" si="14"/>
        <v>1.1999047414496002E-2</v>
      </c>
      <c r="K50" s="215">
        <f t="shared" si="15"/>
        <v>1.2635343894425818E-2</v>
      </c>
      <c r="L50" s="52">
        <f t="shared" si="21"/>
        <v>0.10176303631730525</v>
      </c>
      <c r="N50" s="27">
        <f t="shared" si="22"/>
        <v>6.2850260416666659</v>
      </c>
      <c r="O50" s="152">
        <f t="shared" si="23"/>
        <v>6.2884001418942894</v>
      </c>
      <c r="P50" s="52">
        <f t="shared" si="24"/>
        <v>5.3684745381401427E-4</v>
      </c>
    </row>
    <row r="51" spans="1:16" ht="20.100000000000001" customHeight="1">
      <c r="A51" s="38" t="s">
        <v>206</v>
      </c>
      <c r="B51" s="19">
        <v>83.19</v>
      </c>
      <c r="C51" s="140">
        <v>41.879999999999995</v>
      </c>
      <c r="D51" s="247">
        <f t="shared" si="12"/>
        <v>1.0756956656667011E-2</v>
      </c>
      <c r="E51" s="215">
        <f t="shared" si="13"/>
        <v>5.1979193428876753E-3</v>
      </c>
      <c r="F51" s="52">
        <f t="shared" si="20"/>
        <v>-0.49657410746483954</v>
      </c>
      <c r="H51" s="19">
        <v>58.097999999999999</v>
      </c>
      <c r="I51" s="140">
        <v>33.081999999999994</v>
      </c>
      <c r="J51" s="247">
        <f t="shared" si="14"/>
        <v>1.4442409345281421E-2</v>
      </c>
      <c r="K51" s="215">
        <f t="shared" si="15"/>
        <v>7.8599959894585444E-3</v>
      </c>
      <c r="L51" s="52">
        <f t="shared" si="21"/>
        <v>-0.43058280835829127</v>
      </c>
      <c r="N51" s="27">
        <f t="shared" si="22"/>
        <v>6.9837720879913459</v>
      </c>
      <c r="O51" s="152">
        <f t="shared" si="23"/>
        <v>7.8992359121298943</v>
      </c>
      <c r="P51" s="52">
        <f t="shared" si="24"/>
        <v>0.13108443583270651</v>
      </c>
    </row>
    <row r="52" spans="1:16" ht="20.100000000000001" customHeight="1">
      <c r="A52" s="38" t="s">
        <v>183</v>
      </c>
      <c r="B52" s="19">
        <v>69.959999999999994</v>
      </c>
      <c r="C52" s="140">
        <v>39.520000000000003</v>
      </c>
      <c r="D52" s="247">
        <f t="shared" si="12"/>
        <v>9.0462397848350036E-3</v>
      </c>
      <c r="E52" s="215">
        <f t="shared" si="13"/>
        <v>4.9050088928109109E-3</v>
      </c>
      <c r="F52" s="52">
        <f t="shared" si="20"/>
        <v>-0.43510577472841616</v>
      </c>
      <c r="H52" s="19">
        <v>57.572000000000003</v>
      </c>
      <c r="I52" s="140">
        <v>32.210999999999999</v>
      </c>
      <c r="J52" s="247">
        <f t="shared" si="14"/>
        <v>1.4311652566810251E-2</v>
      </c>
      <c r="K52" s="215">
        <f t="shared" si="15"/>
        <v>7.6530539512861739E-3</v>
      </c>
      <c r="L52" s="52">
        <f t="shared" si="21"/>
        <v>-0.44050927534218026</v>
      </c>
      <c r="N52" s="27">
        <f t="shared" si="16"/>
        <v>8.229273870783306</v>
      </c>
      <c r="O52" s="152">
        <f t="shared" si="17"/>
        <v>8.1505566801619427</v>
      </c>
      <c r="P52" s="52">
        <f t="shared" si="8"/>
        <v>-9.5655086776046949E-3</v>
      </c>
    </row>
    <row r="53" spans="1:16" ht="20.100000000000001" customHeight="1">
      <c r="A53" s="38" t="s">
        <v>227</v>
      </c>
      <c r="B53" s="19">
        <v>8.7700000000000014</v>
      </c>
      <c r="C53" s="140">
        <v>17.21</v>
      </c>
      <c r="D53" s="247">
        <f t="shared" si="12"/>
        <v>1.1340126202544741E-3</v>
      </c>
      <c r="E53" s="215">
        <f t="shared" si="13"/>
        <v>2.1360122228055614E-3</v>
      </c>
      <c r="F53" s="52">
        <f t="shared" si="20"/>
        <v>0.96237172177879116</v>
      </c>
      <c r="H53" s="19">
        <v>8.2479999999999993</v>
      </c>
      <c r="I53" s="140">
        <v>14.558999999999999</v>
      </c>
      <c r="J53" s="247">
        <f t="shared" si="14"/>
        <v>2.0503458342779638E-3</v>
      </c>
      <c r="K53" s="215">
        <f t="shared" si="15"/>
        <v>3.4590920020109717E-3</v>
      </c>
      <c r="L53" s="52">
        <f t="shared" si="21"/>
        <v>0.76515518913676051</v>
      </c>
      <c r="N53" s="27">
        <f t="shared" ref="N53:N54" si="25">(H53/B53)*10</f>
        <v>9.404789053591788</v>
      </c>
      <c r="O53" s="152">
        <f t="shared" ref="O53:O54" si="26">(I53/C53)*10</f>
        <v>8.4596165020337004</v>
      </c>
      <c r="P53" s="52">
        <f t="shared" ref="P53:P54" si="27">(O53-N53)/N53</f>
        <v>-0.10049906980073266</v>
      </c>
    </row>
    <row r="54" spans="1:16" ht="20.100000000000001" customHeight="1">
      <c r="A54" s="38" t="s">
        <v>186</v>
      </c>
      <c r="B54" s="19">
        <v>33.71</v>
      </c>
      <c r="C54" s="140">
        <v>13.330000000000002</v>
      </c>
      <c r="D54" s="247">
        <f t="shared" si="12"/>
        <v>4.3589014171925107E-3</v>
      </c>
      <c r="E54" s="215">
        <f t="shared" si="13"/>
        <v>1.6544475845437613E-3</v>
      </c>
      <c r="F54" s="52">
        <f t="shared" si="20"/>
        <v>-0.60456837733610203</v>
      </c>
      <c r="H54" s="19">
        <v>22.865999999999996</v>
      </c>
      <c r="I54" s="140">
        <v>10.728</v>
      </c>
      <c r="J54" s="247">
        <f t="shared" si="14"/>
        <v>5.6841910580261784E-3</v>
      </c>
      <c r="K54" s="215">
        <f t="shared" si="15"/>
        <v>2.5488796618980498E-3</v>
      </c>
      <c r="L54" s="52">
        <f t="shared" si="21"/>
        <v>-0.53083180267646279</v>
      </c>
      <c r="N54" s="27">
        <f t="shared" si="25"/>
        <v>6.7831504004746357</v>
      </c>
      <c r="O54" s="152">
        <f t="shared" si="26"/>
        <v>8.048012003000748</v>
      </c>
      <c r="P54" s="52">
        <f t="shared" si="27"/>
        <v>0.18647111266139793</v>
      </c>
    </row>
    <row r="55" spans="1:16" ht="20.100000000000001" customHeight="1">
      <c r="A55" s="38" t="s">
        <v>215</v>
      </c>
      <c r="B55" s="19">
        <v>11.65</v>
      </c>
      <c r="C55" s="140">
        <v>6.83</v>
      </c>
      <c r="D55" s="247">
        <f t="shared" si="12"/>
        <v>1.506413571945795E-3</v>
      </c>
      <c r="E55" s="215">
        <f t="shared" si="13"/>
        <v>8.4770270085775614E-4</v>
      </c>
      <c r="F55" s="52">
        <f t="shared" si="20"/>
        <v>-0.41373390557939915</v>
      </c>
      <c r="H55" s="19">
        <v>10.608000000000001</v>
      </c>
      <c r="I55" s="140">
        <v>9.1700000000000017</v>
      </c>
      <c r="J55" s="247">
        <f t="shared" si="14"/>
        <v>2.6370112281790307E-3</v>
      </c>
      <c r="K55" s="215">
        <f t="shared" si="15"/>
        <v>2.1787123881063684E-3</v>
      </c>
      <c r="L55" s="52">
        <f t="shared" ref="L55:L60" si="28">(I55-H55)/H55</f>
        <v>-0.13555806938159867</v>
      </c>
      <c r="N55" s="27">
        <f t="shared" ref="N55" si="29">(H55/B55)*10</f>
        <v>9.1055793991416305</v>
      </c>
      <c r="O55" s="152">
        <f t="shared" ref="O55" si="30">(I55/C55)*10</f>
        <v>13.426061493411423</v>
      </c>
      <c r="P55" s="52">
        <f t="shared" ref="P55" si="31">(O55-N55)/N55</f>
        <v>0.47448733407091892</v>
      </c>
    </row>
    <row r="56" spans="1:16" ht="20.100000000000001" customHeight="1">
      <c r="A56" s="38" t="s">
        <v>210</v>
      </c>
      <c r="B56" s="19">
        <v>11.19</v>
      </c>
      <c r="C56" s="140">
        <v>9.99</v>
      </c>
      <c r="D56" s="247">
        <f t="shared" ref="D56:D57" si="32">B56/$B$62</f>
        <v>1.4469328643839866E-3</v>
      </c>
      <c r="E56" s="215">
        <f t="shared" ref="E56:E57" si="33">C56/$C$62</f>
        <v>1.2399048289266448E-3</v>
      </c>
      <c r="F56" s="52">
        <f t="shared" si="20"/>
        <v>-0.10723860589812327</v>
      </c>
      <c r="H56" s="19">
        <v>17.494000000000003</v>
      </c>
      <c r="I56" s="140">
        <v>8.3469999999999995</v>
      </c>
      <c r="J56" s="247">
        <f t="shared" si="14"/>
        <v>4.3487815258073121E-3</v>
      </c>
      <c r="K56" s="215">
        <f t="shared" si="15"/>
        <v>1.983174733208708E-3</v>
      </c>
      <c r="L56" s="52">
        <f t="shared" si="28"/>
        <v>-0.52286498227963885</v>
      </c>
      <c r="N56" s="27">
        <f t="shared" ref="N56:N60" si="34">(H56/B56)*10</f>
        <v>15.633601429848083</v>
      </c>
      <c r="O56" s="152">
        <f t="shared" ref="O56:O60" si="35">(I56/C56)*10</f>
        <v>8.3553553553553552</v>
      </c>
      <c r="P56" s="52">
        <f t="shared" ref="P56:P60" si="36">(O56-N56)/N56</f>
        <v>-0.46555146663755348</v>
      </c>
    </row>
    <row r="57" spans="1:16" ht="20.100000000000001" customHeight="1">
      <c r="A57" s="38" t="s">
        <v>211</v>
      </c>
      <c r="B57" s="19">
        <v>15.2</v>
      </c>
      <c r="C57" s="140">
        <v>9.65</v>
      </c>
      <c r="D57" s="247">
        <f t="shared" si="32"/>
        <v>1.9654494672597493E-3</v>
      </c>
      <c r="E57" s="215">
        <f t="shared" si="33"/>
        <v>1.1977058657799923E-3</v>
      </c>
      <c r="F57" s="52">
        <f t="shared" si="20"/>
        <v>-0.36513157894736836</v>
      </c>
      <c r="H57" s="19">
        <v>10.603</v>
      </c>
      <c r="I57" s="140">
        <v>6.5740000000000007</v>
      </c>
      <c r="J57" s="247">
        <f t="shared" si="14"/>
        <v>2.6357682930224602E-3</v>
      </c>
      <c r="K57" s="215">
        <f t="shared" si="15"/>
        <v>1.5619253259990475E-3</v>
      </c>
      <c r="L57" s="52">
        <f t="shared" si="28"/>
        <v>-0.37998679618975756</v>
      </c>
      <c r="N57" s="27">
        <f t="shared" si="34"/>
        <v>6.9756578947368419</v>
      </c>
      <c r="O57" s="152">
        <f t="shared" si="35"/>
        <v>6.8124352331606222</v>
      </c>
      <c r="P57" s="52">
        <f t="shared" si="36"/>
        <v>-2.3398891407701034E-2</v>
      </c>
    </row>
    <row r="58" spans="1:16" ht="20.100000000000001" customHeight="1">
      <c r="A58" s="38" t="s">
        <v>231</v>
      </c>
      <c r="B58" s="19">
        <v>2.77</v>
      </c>
      <c r="C58" s="140">
        <v>3.53</v>
      </c>
      <c r="D58" s="247">
        <f>B58/$B$62</f>
        <v>3.5817730423088858E-4</v>
      </c>
      <c r="E58" s="215">
        <f>C58/$C$62</f>
        <v>4.381245291402458E-4</v>
      </c>
      <c r="F58" s="52">
        <f t="shared" si="20"/>
        <v>0.27436823104693131</v>
      </c>
      <c r="H58" s="19">
        <v>2.0740000000000003</v>
      </c>
      <c r="I58" s="140">
        <v>6.08</v>
      </c>
      <c r="J58" s="247">
        <f t="shared" si="14"/>
        <v>5.1556950294525923E-4</v>
      </c>
      <c r="K58" s="215">
        <f t="shared" si="15"/>
        <v>1.4445552147968068E-3</v>
      </c>
      <c r="L58" s="52">
        <f t="shared" si="28"/>
        <v>1.9315332690453229</v>
      </c>
      <c r="N58" s="27">
        <f t="shared" si="34"/>
        <v>7.4873646209386289</v>
      </c>
      <c r="O58" s="152">
        <f t="shared" si="35"/>
        <v>17.223796033994336</v>
      </c>
      <c r="P58" s="52">
        <f t="shared" si="36"/>
        <v>1.3003816303840072</v>
      </c>
    </row>
    <row r="59" spans="1:16" ht="20.100000000000001" customHeight="1">
      <c r="A59" s="38" t="s">
        <v>207</v>
      </c>
      <c r="B59" s="19">
        <v>2.06</v>
      </c>
      <c r="C59" s="140">
        <v>1.77</v>
      </c>
      <c r="D59" s="247">
        <f>B59/$B$62</f>
        <v>2.6637012516809766E-4</v>
      </c>
      <c r="E59" s="215">
        <f>C59/$C$62</f>
        <v>2.1968283755757369E-4</v>
      </c>
      <c r="F59" s="52">
        <f t="shared" si="20"/>
        <v>-0.14077669902912623</v>
      </c>
      <c r="H59" s="19">
        <v>2.4039999999999999</v>
      </c>
      <c r="I59" s="140">
        <v>2.427</v>
      </c>
      <c r="J59" s="247">
        <f t="shared" si="14"/>
        <v>5.9760322327888284E-4</v>
      </c>
      <c r="K59" s="215">
        <f t="shared" si="15"/>
        <v>5.7663412932760691E-4</v>
      </c>
      <c r="L59" s="52">
        <f t="shared" si="28"/>
        <v>9.5673876871880757E-3</v>
      </c>
      <c r="N59" s="27">
        <f t="shared" ref="N59" si="37">(H59/B59)*10</f>
        <v>11.66990291262136</v>
      </c>
      <c r="O59" s="152">
        <f t="shared" ref="O59" si="38">(I59/C59)*10</f>
        <v>13.711864406779661</v>
      </c>
      <c r="P59" s="52">
        <f t="shared" ref="P59" si="39">(O59-N59)/N59</f>
        <v>0.17497673369243341</v>
      </c>
    </row>
    <row r="60" spans="1:16" ht="20.100000000000001" customHeight="1">
      <c r="A60" s="38" t="s">
        <v>213</v>
      </c>
      <c r="B60" s="19">
        <v>1.7</v>
      </c>
      <c r="C60" s="140">
        <v>1.24</v>
      </c>
      <c r="D60" s="247">
        <f>B60/$B$62</f>
        <v>2.1982000620668251E-4</v>
      </c>
      <c r="E60" s="215">
        <f>C60/$C$62</f>
        <v>1.5390210088779175E-4</v>
      </c>
      <c r="F60" s="52">
        <f t="shared" si="20"/>
        <v>-0.27058823529411763</v>
      </c>
      <c r="H60" s="19">
        <v>2.347</v>
      </c>
      <c r="I60" s="140">
        <v>2.3769999999999998</v>
      </c>
      <c r="J60" s="247">
        <f t="shared" si="14"/>
        <v>5.8343376249398425E-4</v>
      </c>
      <c r="K60" s="215">
        <f t="shared" si="15"/>
        <v>5.6475456341644891E-4</v>
      </c>
      <c r="L60" s="52">
        <f t="shared" si="28"/>
        <v>1.2782275244993526E-2</v>
      </c>
      <c r="N60" s="27">
        <f t="shared" si="34"/>
        <v>13.805882352941177</v>
      </c>
      <c r="O60" s="152">
        <f t="shared" si="35"/>
        <v>19.169354838709676</v>
      </c>
      <c r="P60" s="52">
        <f t="shared" si="36"/>
        <v>0.38849182896491041</v>
      </c>
    </row>
    <row r="61" spans="1:16" ht="20.100000000000001" customHeight="1" thickBot="1">
      <c r="A61" s="8" t="s">
        <v>17</v>
      </c>
      <c r="B61" s="19">
        <f>B62-SUM(B39:B60)</f>
        <v>7.6400000000003274</v>
      </c>
      <c r="C61" s="140">
        <f>C62-SUM(C39:C60)</f>
        <v>1.8099999999994907</v>
      </c>
      <c r="D61" s="247">
        <f>B61/$B$62</f>
        <v>9.8789696907007445E-4</v>
      </c>
      <c r="E61" s="215">
        <f>C61/$C$62</f>
        <v>2.2464742145711668E-4</v>
      </c>
      <c r="F61" s="52">
        <f t="shared" si="20"/>
        <v>-0.76308900523567891</v>
      </c>
      <c r="H61" s="19">
        <f>H62-SUM(H39:H60)</f>
        <v>6.6179999999990287</v>
      </c>
      <c r="I61" s="140">
        <f>I62-SUM(I39:I60)</f>
        <v>0.93900000000212458</v>
      </c>
      <c r="J61" s="247">
        <f t="shared" si="14"/>
        <v>1.6451489732358844E-3</v>
      </c>
      <c r="K61" s="215">
        <f t="shared" si="15"/>
        <v>2.2309824781205107E-4</v>
      </c>
      <c r="L61" s="52">
        <f t="shared" si="21"/>
        <v>-0.85811423390718311</v>
      </c>
      <c r="N61" s="27">
        <f t="shared" ref="N61" si="40">(H61/B61)*10</f>
        <v>8.6623036649198237</v>
      </c>
      <c r="O61" s="152">
        <f t="shared" ref="O61" si="41">(I61/C61)*10</f>
        <v>5.1878453038806018</v>
      </c>
      <c r="P61" s="52">
        <f t="shared" ref="P61" si="42">(O61-N61)/N61</f>
        <v>-0.40110096522128569</v>
      </c>
    </row>
    <row r="62" spans="1:16" ht="26.25" customHeight="1" thickBot="1">
      <c r="A62" s="12" t="s">
        <v>18</v>
      </c>
      <c r="B62" s="17">
        <v>7733.6</v>
      </c>
      <c r="C62" s="145">
        <v>8057.0699999999988</v>
      </c>
      <c r="D62" s="253">
        <f>SUM(D39:D61)</f>
        <v>0.99999999999999989</v>
      </c>
      <c r="E62" s="254">
        <f>SUM(E39:E61)</f>
        <v>1</v>
      </c>
      <c r="F62" s="57">
        <f t="shared" si="18"/>
        <v>4.1826574945691322E-2</v>
      </c>
      <c r="G62" s="1"/>
      <c r="H62" s="17">
        <v>4022.7359999999999</v>
      </c>
      <c r="I62" s="145">
        <v>4208.9080000000013</v>
      </c>
      <c r="J62" s="253">
        <f>SUM(J39:J61)</f>
        <v>0.99999999999999978</v>
      </c>
      <c r="K62" s="254">
        <f>SUM(K39:K61)</f>
        <v>1.0000000000000002</v>
      </c>
      <c r="L62" s="57">
        <f t="shared" si="19"/>
        <v>4.6279944793792431E-2</v>
      </c>
      <c r="M62" s="1"/>
      <c r="N62" s="29">
        <f t="shared" si="16"/>
        <v>5.2016344263990888</v>
      </c>
      <c r="O62" s="146">
        <f t="shared" si="17"/>
        <v>5.2238692229309187</v>
      </c>
      <c r="P62" s="57">
        <f t="shared" si="8"/>
        <v>4.2745788552507515E-3</v>
      </c>
    </row>
    <row r="64" spans="1:16" ht="15.75" thickBot="1"/>
    <row r="65" spans="1:16">
      <c r="A65" s="492" t="s">
        <v>15</v>
      </c>
      <c r="B65" s="485" t="s">
        <v>1</v>
      </c>
      <c r="C65" s="478"/>
      <c r="D65" s="485" t="s">
        <v>100</v>
      </c>
      <c r="E65" s="478"/>
      <c r="F65" s="130" t="s">
        <v>0</v>
      </c>
      <c r="H65" s="495" t="s">
        <v>19</v>
      </c>
      <c r="I65" s="496"/>
      <c r="J65" s="485" t="s">
        <v>100</v>
      </c>
      <c r="K65" s="483"/>
      <c r="L65" s="130" t="s">
        <v>0</v>
      </c>
      <c r="N65" s="477" t="s">
        <v>22</v>
      </c>
      <c r="O65" s="478"/>
      <c r="P65" s="130" t="s">
        <v>0</v>
      </c>
    </row>
    <row r="66" spans="1:16">
      <c r="A66" s="493"/>
      <c r="B66" s="486" t="str">
        <f>B5</f>
        <v>jan-jul</v>
      </c>
      <c r="C66" s="480"/>
      <c r="D66" s="486" t="str">
        <f>B5</f>
        <v>jan-jul</v>
      </c>
      <c r="E66" s="480"/>
      <c r="F66" s="131" t="str">
        <f>F37</f>
        <v>2026/2025</v>
      </c>
      <c r="H66" s="475" t="str">
        <f>B5</f>
        <v>jan-jul</v>
      </c>
      <c r="I66" s="480"/>
      <c r="J66" s="486" t="str">
        <f>B5</f>
        <v>jan-jul</v>
      </c>
      <c r="K66" s="476"/>
      <c r="L66" s="131" t="str">
        <f>L37</f>
        <v>2026/2025</v>
      </c>
      <c r="N66" s="475" t="str">
        <f>B5</f>
        <v>jan-jul</v>
      </c>
      <c r="O66" s="476"/>
      <c r="P66" s="131" t="str">
        <f>P37</f>
        <v>2026/2025</v>
      </c>
    </row>
    <row r="67" spans="1:16" ht="19.5" customHeight="1" thickBot="1">
      <c r="A67" s="494"/>
      <c r="B67" s="99">
        <f>B6</f>
        <v>2025</v>
      </c>
      <c r="C67" s="134">
        <f>C6</f>
        <v>2026</v>
      </c>
      <c r="D67" s="99">
        <f>B6</f>
        <v>2025</v>
      </c>
      <c r="E67" s="134">
        <f>C6</f>
        <v>2026</v>
      </c>
      <c r="F67" s="132" t="s">
        <v>1</v>
      </c>
      <c r="H67" s="25">
        <f>B6</f>
        <v>2025</v>
      </c>
      <c r="I67" s="134">
        <f>C6</f>
        <v>2026</v>
      </c>
      <c r="J67" s="99">
        <f>B6</f>
        <v>2025</v>
      </c>
      <c r="K67" s="134">
        <f>C6</f>
        <v>2026</v>
      </c>
      <c r="L67" s="259">
        <v>1000</v>
      </c>
      <c r="N67" s="25">
        <f>B6</f>
        <v>2025</v>
      </c>
      <c r="O67" s="134">
        <f>C6</f>
        <v>2026</v>
      </c>
      <c r="P67" s="132" t="s">
        <v>23</v>
      </c>
    </row>
    <row r="68" spans="1:16" ht="20.100000000000001" customHeight="1">
      <c r="A68" s="38" t="s">
        <v>166</v>
      </c>
      <c r="B68" s="39">
        <v>1135</v>
      </c>
      <c r="C68" s="147">
        <v>1116.8399999999999</v>
      </c>
      <c r="D68" s="247">
        <f t="shared" ref="D68:D78" si="43">B68/$B$95</f>
        <v>0.20746660427436045</v>
      </c>
      <c r="E68" s="246">
        <f t="shared" ref="E68:E78" si="44">C68/$C$95</f>
        <v>0.20120560501842993</v>
      </c>
      <c r="F68" s="61">
        <f t="shared" ref="F68:F94" si="45">(C68-B68)/B68</f>
        <v>-1.6000000000000073E-2</v>
      </c>
      <c r="H68" s="19">
        <v>1232.848</v>
      </c>
      <c r="I68" s="147">
        <v>1320.7550000000001</v>
      </c>
      <c r="J68" s="245">
        <f t="shared" ref="J68:J78" si="46">H68/$H$95</f>
        <v>0.26934780518924395</v>
      </c>
      <c r="K68" s="246">
        <f t="shared" ref="K68:K78" si="47">I68/$I$95</f>
        <v>0.28769316156542823</v>
      </c>
      <c r="L68" s="61">
        <f t="shared" ref="L68:L94" si="48">(I68-H68)/H68</f>
        <v>7.130400503549518E-2</v>
      </c>
      <c r="N68" s="41">
        <f t="shared" ref="N68:N69" si="49">(H68/B68)*10</f>
        <v>10.86209691629956</v>
      </c>
      <c r="O68" s="149">
        <f t="shared" ref="O68:O69" si="50">(I68/C68)*10</f>
        <v>11.82582106658071</v>
      </c>
      <c r="P68" s="61">
        <f t="shared" si="8"/>
        <v>8.8723582353145355E-2</v>
      </c>
    </row>
    <row r="69" spans="1:16" ht="20.100000000000001" customHeight="1">
      <c r="A69" s="38" t="s">
        <v>184</v>
      </c>
      <c r="B69" s="19">
        <v>1541.1</v>
      </c>
      <c r="C69" s="140">
        <v>1305.7899999999997</v>
      </c>
      <c r="D69" s="247">
        <f t="shared" si="43"/>
        <v>0.28169760691384743</v>
      </c>
      <c r="E69" s="215">
        <f t="shared" si="44"/>
        <v>0.23524611132930015</v>
      </c>
      <c r="F69" s="52">
        <f t="shared" si="45"/>
        <v>-0.15268963727207852</v>
      </c>
      <c r="H69" s="19">
        <v>948.60000000000014</v>
      </c>
      <c r="I69" s="140">
        <v>744.68599999999981</v>
      </c>
      <c r="J69" s="214">
        <f t="shared" si="46"/>
        <v>0.20724641480743516</v>
      </c>
      <c r="K69" s="215">
        <f t="shared" si="47"/>
        <v>0.16221106088071779</v>
      </c>
      <c r="L69" s="52">
        <f t="shared" si="48"/>
        <v>-0.21496310352097861</v>
      </c>
      <c r="N69" s="40">
        <f t="shared" si="49"/>
        <v>6.1553435857504386</v>
      </c>
      <c r="O69" s="143">
        <f t="shared" si="50"/>
        <v>5.7029537674511213</v>
      </c>
      <c r="P69" s="52">
        <f t="shared" si="8"/>
        <v>-7.3495461625667072E-2</v>
      </c>
    </row>
    <row r="70" spans="1:16" ht="20.100000000000001" customHeight="1">
      <c r="A70" s="38" t="s">
        <v>168</v>
      </c>
      <c r="B70" s="19">
        <v>859.15</v>
      </c>
      <c r="C70" s="140">
        <v>908.83999999999992</v>
      </c>
      <c r="D70" s="247">
        <f t="shared" si="43"/>
        <v>0.15704399388750376</v>
      </c>
      <c r="E70" s="215">
        <f t="shared" si="44"/>
        <v>0.16373312387177202</v>
      </c>
      <c r="F70" s="52">
        <f t="shared" si="45"/>
        <v>5.7836233486585509E-2</v>
      </c>
      <c r="H70" s="19">
        <v>872.30000000000007</v>
      </c>
      <c r="I70" s="140">
        <v>736.68999999999994</v>
      </c>
      <c r="J70" s="214">
        <f t="shared" si="46"/>
        <v>0.19057668947556999</v>
      </c>
      <c r="K70" s="215">
        <f t="shared" si="47"/>
        <v>0.16046933397460944</v>
      </c>
      <c r="L70" s="52">
        <f t="shared" si="48"/>
        <v>-0.15546257021666871</v>
      </c>
      <c r="N70" s="40">
        <f t="shared" ref="N70:N71" si="51">(H70/B70)*10</f>
        <v>10.153058255252285</v>
      </c>
      <c r="O70" s="143">
        <f t="shared" ref="O70:O71" si="52">(I70/C70)*10</f>
        <v>8.1058272083094938</v>
      </c>
      <c r="P70" s="52">
        <f t="shared" ref="P70:P71" si="53">(O70-N70)/N70</f>
        <v>-0.20163688570226973</v>
      </c>
    </row>
    <row r="71" spans="1:16" ht="20.100000000000001" customHeight="1">
      <c r="A71" s="38" t="s">
        <v>180</v>
      </c>
      <c r="B71" s="19">
        <v>106.02000000000001</v>
      </c>
      <c r="C71" s="140">
        <v>123.19</v>
      </c>
      <c r="D71" s="247">
        <f t="shared" si="43"/>
        <v>1.9379391528782111E-2</v>
      </c>
      <c r="E71" s="215">
        <f t="shared" si="44"/>
        <v>2.219343727142687E-2</v>
      </c>
      <c r="F71" s="52">
        <f t="shared" si="45"/>
        <v>0.16195057536313889</v>
      </c>
      <c r="H71" s="19">
        <v>260.56099999999998</v>
      </c>
      <c r="I71" s="140">
        <v>317.89000000000004</v>
      </c>
      <c r="J71" s="214">
        <f t="shared" si="46"/>
        <v>5.6926347342019928E-2</v>
      </c>
      <c r="K71" s="215">
        <f t="shared" si="47"/>
        <v>6.924431793181475E-2</v>
      </c>
      <c r="L71" s="52">
        <f t="shared" si="48"/>
        <v>0.22002141533076733</v>
      </c>
      <c r="N71" s="40">
        <f t="shared" si="51"/>
        <v>24.576589322769284</v>
      </c>
      <c r="O71" s="143">
        <f t="shared" si="52"/>
        <v>25.804854290120957</v>
      </c>
      <c r="P71" s="52">
        <f t="shared" si="53"/>
        <v>4.9977031036350213E-2</v>
      </c>
    </row>
    <row r="72" spans="1:16" ht="20.100000000000001" customHeight="1">
      <c r="A72" s="38" t="s">
        <v>187</v>
      </c>
      <c r="B72" s="19">
        <v>164.92</v>
      </c>
      <c r="C72" s="140">
        <v>256.48</v>
      </c>
      <c r="D72" s="247">
        <f t="shared" si="43"/>
        <v>3.0145720155883279E-2</v>
      </c>
      <c r="E72" s="215">
        <f t="shared" si="44"/>
        <v>4.620645175237896E-2</v>
      </c>
      <c r="F72" s="52">
        <f t="shared" si="45"/>
        <v>0.55517826825127359</v>
      </c>
      <c r="H72" s="19">
        <v>166.39599999999999</v>
      </c>
      <c r="I72" s="140">
        <v>278.24900000000002</v>
      </c>
      <c r="J72" s="214">
        <f t="shared" si="46"/>
        <v>3.6353546740773748E-2</v>
      </c>
      <c r="K72" s="215">
        <f t="shared" si="47"/>
        <v>6.0609526000218697E-2</v>
      </c>
      <c r="L72" s="52">
        <f t="shared" si="48"/>
        <v>0.67220966850164698</v>
      </c>
      <c r="N72" s="40">
        <f t="shared" ref="N72:N80" si="54">(H72/B72)*10</f>
        <v>10.089497938394373</v>
      </c>
      <c r="O72" s="143">
        <f t="shared" ref="O72:O80" si="55">(I72/C72)*10</f>
        <v>10.848760137242671</v>
      </c>
      <c r="P72" s="52">
        <f t="shared" ref="P72:P80" si="56">(O72-N72)/N72</f>
        <v>7.52527235234388E-2</v>
      </c>
    </row>
    <row r="73" spans="1:16" ht="20.100000000000001" customHeight="1">
      <c r="A73" s="38" t="s">
        <v>175</v>
      </c>
      <c r="B73" s="19">
        <v>511.94000000000005</v>
      </c>
      <c r="C73" s="140">
        <v>512.33000000000004</v>
      </c>
      <c r="D73" s="247">
        <f t="shared" si="43"/>
        <v>9.3577491975520788E-2</v>
      </c>
      <c r="E73" s="215">
        <f t="shared" si="44"/>
        <v>9.2299405124361786E-2</v>
      </c>
      <c r="F73" s="52">
        <f t="shared" si="45"/>
        <v>7.6180802437783004E-4</v>
      </c>
      <c r="H73" s="19">
        <v>229.214</v>
      </c>
      <c r="I73" s="140">
        <v>252.386</v>
      </c>
      <c r="J73" s="214">
        <f t="shared" si="46"/>
        <v>5.0077777486476321E-2</v>
      </c>
      <c r="K73" s="215">
        <f t="shared" si="47"/>
        <v>5.4975923827547249E-2</v>
      </c>
      <c r="L73" s="52">
        <f t="shared" si="48"/>
        <v>0.10109330145628102</v>
      </c>
      <c r="N73" s="40">
        <f t="shared" si="54"/>
        <v>4.4773606281986167</v>
      </c>
      <c r="O73" s="143">
        <f t="shared" si="55"/>
        <v>4.9262389475533341</v>
      </c>
      <c r="P73" s="52">
        <f t="shared" si="56"/>
        <v>0.10025511827831375</v>
      </c>
    </row>
    <row r="74" spans="1:16" ht="20.100000000000001" customHeight="1">
      <c r="A74" s="38" t="s">
        <v>171</v>
      </c>
      <c r="B74" s="19">
        <v>285.49</v>
      </c>
      <c r="C74" s="140">
        <v>269.78999999999996</v>
      </c>
      <c r="D74" s="247">
        <f t="shared" si="43"/>
        <v>5.2184705598490894E-2</v>
      </c>
      <c r="E74" s="215">
        <f t="shared" si="44"/>
        <v>4.860433023344634E-2</v>
      </c>
      <c r="F74" s="52">
        <f t="shared" si="45"/>
        <v>-5.4993169638166119E-2</v>
      </c>
      <c r="H74" s="19">
        <v>250.45499999999998</v>
      </c>
      <c r="I74" s="140">
        <v>224.89099999999999</v>
      </c>
      <c r="J74" s="214">
        <f t="shared" si="46"/>
        <v>5.471842802086882E-2</v>
      </c>
      <c r="K74" s="215">
        <f t="shared" si="47"/>
        <v>4.8986831621012764E-2</v>
      </c>
      <c r="L74" s="52">
        <f t="shared" si="48"/>
        <v>-0.10207023217743705</v>
      </c>
      <c r="N74" s="40">
        <f t="shared" si="54"/>
        <v>8.7728116571508625</v>
      </c>
      <c r="O74" s="143">
        <f t="shared" si="55"/>
        <v>8.3357796804922355</v>
      </c>
      <c r="P74" s="52">
        <f t="shared" si="56"/>
        <v>-4.9816637326574209E-2</v>
      </c>
    </row>
    <row r="75" spans="1:16" ht="20.100000000000001" customHeight="1">
      <c r="A75" s="38" t="s">
        <v>176</v>
      </c>
      <c r="B75" s="19">
        <v>187.11</v>
      </c>
      <c r="C75" s="140">
        <v>272.98</v>
      </c>
      <c r="D75" s="247">
        <f t="shared" si="43"/>
        <v>3.4201829361916812E-2</v>
      </c>
      <c r="E75" s="215">
        <f t="shared" si="44"/>
        <v>4.917902838180134E-2</v>
      </c>
      <c r="F75" s="52">
        <f t="shared" si="45"/>
        <v>0.45892790337234779</v>
      </c>
      <c r="H75" s="19">
        <v>113.44399999999999</v>
      </c>
      <c r="I75" s="140">
        <v>155.86799999999999</v>
      </c>
      <c r="J75" s="214">
        <f t="shared" si="46"/>
        <v>2.4784801055676438E-2</v>
      </c>
      <c r="K75" s="215">
        <f t="shared" si="47"/>
        <v>3.3951912131228099E-2</v>
      </c>
      <c r="L75" s="52">
        <f t="shared" si="48"/>
        <v>0.37396424667677453</v>
      </c>
      <c r="N75" s="40">
        <f t="shared" si="54"/>
        <v>6.0629576185131731</v>
      </c>
      <c r="O75" s="143">
        <f t="shared" si="55"/>
        <v>5.7098688548611607</v>
      </c>
      <c r="P75" s="52">
        <f t="shared" si="56"/>
        <v>-5.8237049616487471E-2</v>
      </c>
    </row>
    <row r="76" spans="1:16" ht="20.100000000000001" customHeight="1">
      <c r="A76" s="38" t="s">
        <v>185</v>
      </c>
      <c r="B76" s="19">
        <v>213.56</v>
      </c>
      <c r="C76" s="140">
        <v>295.45999999999998</v>
      </c>
      <c r="D76" s="247">
        <f t="shared" si="43"/>
        <v>3.9036623796328121E-2</v>
      </c>
      <c r="E76" s="215">
        <f t="shared" si="44"/>
        <v>5.3228938844190131E-2</v>
      </c>
      <c r="F76" s="52">
        <f t="shared" si="45"/>
        <v>0.38349878254354736</v>
      </c>
      <c r="H76" s="19">
        <v>94.950999999999993</v>
      </c>
      <c r="I76" s="140">
        <v>131.24099999999999</v>
      </c>
      <c r="J76" s="214">
        <f t="shared" si="46"/>
        <v>2.0744522804533812E-2</v>
      </c>
      <c r="K76" s="215">
        <f t="shared" si="47"/>
        <v>2.8587541381261749E-2</v>
      </c>
      <c r="L76" s="52">
        <f t="shared" si="48"/>
        <v>0.38219713325820681</v>
      </c>
      <c r="N76" s="40">
        <f t="shared" si="54"/>
        <v>4.446104139351938</v>
      </c>
      <c r="O76" s="143">
        <f t="shared" si="55"/>
        <v>4.4419210722263589</v>
      </c>
      <c r="P76" s="52">
        <f t="shared" si="56"/>
        <v>-9.4083876456138625E-4</v>
      </c>
    </row>
    <row r="77" spans="1:16" ht="20.100000000000001" customHeight="1">
      <c r="A77" s="38" t="s">
        <v>167</v>
      </c>
      <c r="B77" s="19">
        <v>76.820000000000007</v>
      </c>
      <c r="C77" s="140">
        <v>88.55</v>
      </c>
      <c r="D77" s="247">
        <f t="shared" si="43"/>
        <v>1.4041924705159798E-2</v>
      </c>
      <c r="E77" s="215">
        <f t="shared" si="44"/>
        <v>1.5952827911233456E-2</v>
      </c>
      <c r="F77" s="52">
        <f t="shared" si="45"/>
        <v>0.15269461077844296</v>
      </c>
      <c r="H77" s="19">
        <v>46.066000000000003</v>
      </c>
      <c r="I77" s="140">
        <v>64.003</v>
      </c>
      <c r="J77" s="214">
        <f t="shared" si="46"/>
        <v>1.0064319359602896E-2</v>
      </c>
      <c r="K77" s="215">
        <f t="shared" si="47"/>
        <v>1.3941439116014781E-2</v>
      </c>
      <c r="L77" s="52">
        <f t="shared" si="48"/>
        <v>0.38937611253419002</v>
      </c>
      <c r="N77" s="40">
        <f t="shared" si="54"/>
        <v>5.9966154647227281</v>
      </c>
      <c r="O77" s="143">
        <f t="shared" si="55"/>
        <v>7.2278938452851493</v>
      </c>
      <c r="P77" s="52">
        <f t="shared" si="56"/>
        <v>0.20532888723745324</v>
      </c>
    </row>
    <row r="78" spans="1:16" ht="20.100000000000001" customHeight="1">
      <c r="A78" s="38" t="s">
        <v>181</v>
      </c>
      <c r="B78" s="19">
        <v>128.26</v>
      </c>
      <c r="C78" s="140">
        <v>63.789999999999992</v>
      </c>
      <c r="D78" s="247">
        <f t="shared" si="43"/>
        <v>2.3444640232801295E-2</v>
      </c>
      <c r="E78" s="215">
        <f t="shared" si="44"/>
        <v>1.1492161405506291E-2</v>
      </c>
      <c r="F78" s="52">
        <f t="shared" si="45"/>
        <v>-0.50265086542959614</v>
      </c>
      <c r="H78" s="19">
        <v>101.887</v>
      </c>
      <c r="I78" s="140">
        <v>62.196999999999996</v>
      </c>
      <c r="J78" s="214">
        <f t="shared" si="46"/>
        <v>2.2259872934308606E-2</v>
      </c>
      <c r="K78" s="215">
        <f t="shared" si="47"/>
        <v>1.3548047571188401E-2</v>
      </c>
      <c r="L78" s="52">
        <f t="shared" si="48"/>
        <v>-0.38954920647383873</v>
      </c>
      <c r="N78" s="40">
        <f t="shared" si="54"/>
        <v>7.9437860595665066</v>
      </c>
      <c r="O78" s="143">
        <f t="shared" si="55"/>
        <v>9.750274337670481</v>
      </c>
      <c r="P78" s="52">
        <f t="shared" si="56"/>
        <v>0.22740897911373945</v>
      </c>
    </row>
    <row r="79" spans="1:16" ht="20.100000000000001" customHeight="1">
      <c r="A79" s="38" t="s">
        <v>220</v>
      </c>
      <c r="B79" s="19">
        <v>52.379999999999995</v>
      </c>
      <c r="C79" s="140">
        <v>39.989999999999995</v>
      </c>
      <c r="D79" s="247">
        <f t="shared" ref="D79:D91" si="57">B79/$B$95</f>
        <v>9.5745380897718051E-3</v>
      </c>
      <c r="E79" s="215">
        <f t="shared" ref="E79:E91" si="58">C79/$C$95</f>
        <v>7.2044448127637018E-3</v>
      </c>
      <c r="F79" s="52">
        <f t="shared" si="45"/>
        <v>-0.23654066437571594</v>
      </c>
      <c r="H79" s="19">
        <v>55.097000000000001</v>
      </c>
      <c r="I79" s="140">
        <v>58.120999999999995</v>
      </c>
      <c r="J79" s="214">
        <f t="shared" ref="J79:J90" si="59">H79/$H$95</f>
        <v>1.2037376888725759E-2</v>
      </c>
      <c r="K79" s="215">
        <f t="shared" ref="K79:K90" si="60">I79/$I$95</f>
        <v>1.2660193785633407E-2</v>
      </c>
      <c r="L79" s="52">
        <f t="shared" si="48"/>
        <v>5.4885020963028726E-2</v>
      </c>
      <c r="N79" s="40">
        <f t="shared" si="54"/>
        <v>10.518709431080566</v>
      </c>
      <c r="O79" s="143">
        <f t="shared" si="55"/>
        <v>14.533883470867718</v>
      </c>
      <c r="P79" s="52">
        <f t="shared" si="56"/>
        <v>0.38171736429215924</v>
      </c>
    </row>
    <row r="80" spans="1:16" ht="20.100000000000001" customHeight="1">
      <c r="A80" s="38" t="s">
        <v>217</v>
      </c>
      <c r="B80" s="19">
        <v>23.13</v>
      </c>
      <c r="C80" s="140">
        <v>43.760000000000005</v>
      </c>
      <c r="D80" s="247">
        <f t="shared" si="57"/>
        <v>4.2279317681638388E-3</v>
      </c>
      <c r="E80" s="215">
        <f t="shared" si="58"/>
        <v>7.8836335335468778E-3</v>
      </c>
      <c r="F80" s="52">
        <f t="shared" si="45"/>
        <v>0.89191526156506729</v>
      </c>
      <c r="H80" s="19">
        <v>13.125999999999999</v>
      </c>
      <c r="I80" s="140">
        <v>53.105999999999995</v>
      </c>
      <c r="J80" s="214">
        <f t="shared" si="59"/>
        <v>2.8677170996862676E-3</v>
      </c>
      <c r="K80" s="215">
        <f t="shared" si="60"/>
        <v>1.1567802535741776E-2</v>
      </c>
      <c r="L80" s="52">
        <f t="shared" si="48"/>
        <v>3.0458631723297271</v>
      </c>
      <c r="N80" s="40">
        <f t="shared" si="54"/>
        <v>5.674881106787721</v>
      </c>
      <c r="O80" s="143">
        <f t="shared" si="55"/>
        <v>12.135740402193782</v>
      </c>
      <c r="P80" s="52">
        <f t="shared" si="56"/>
        <v>1.1385012608772072</v>
      </c>
    </row>
    <row r="81" spans="1:16" ht="20.100000000000001" customHeight="1">
      <c r="A81" s="38" t="s">
        <v>226</v>
      </c>
      <c r="B81" s="19">
        <v>58.860000000000007</v>
      </c>
      <c r="C81" s="140">
        <v>44.05</v>
      </c>
      <c r="D81" s="247">
        <f t="shared" si="57"/>
        <v>1.075901702871265E-2</v>
      </c>
      <c r="E81" s="215">
        <f t="shared" si="58"/>
        <v>7.9358788197609678E-3</v>
      </c>
      <c r="F81" s="52">
        <f t="shared" si="45"/>
        <v>-0.25161399932042144</v>
      </c>
      <c r="H81" s="19">
        <v>60.667000000000002</v>
      </c>
      <c r="I81" s="140">
        <v>46.664999999999992</v>
      </c>
      <c r="J81" s="214">
        <f t="shared" si="59"/>
        <v>1.3254288685560476E-2</v>
      </c>
      <c r="K81" s="215">
        <f t="shared" si="60"/>
        <v>1.0164793155771287E-2</v>
      </c>
      <c r="L81" s="52">
        <f t="shared" si="48"/>
        <v>-0.23080092966522178</v>
      </c>
      <c r="N81" s="40">
        <f t="shared" ref="N81" si="61">(H81/B81)*10</f>
        <v>10.306999660210669</v>
      </c>
      <c r="O81" s="143">
        <f t="shared" ref="O81" si="62">(I81/C81)*10</f>
        <v>10.593643586833144</v>
      </c>
      <c r="P81" s="52">
        <f t="shared" ref="P81" si="63">(O81-N81)/N81</f>
        <v>2.7810607943361054E-2</v>
      </c>
    </row>
    <row r="82" spans="1:16" ht="20.100000000000001" customHeight="1">
      <c r="A82" s="38" t="s">
        <v>247</v>
      </c>
      <c r="B82" s="19">
        <v>16.13</v>
      </c>
      <c r="C82" s="140">
        <v>45.669999999999995</v>
      </c>
      <c r="D82" s="247">
        <f t="shared" si="57"/>
        <v>2.9484020501721882E-3</v>
      </c>
      <c r="E82" s="215">
        <f t="shared" si="58"/>
        <v>8.2277317979224367E-3</v>
      </c>
      <c r="F82" s="52">
        <f t="shared" si="45"/>
        <v>1.8313701177929322</v>
      </c>
      <c r="H82" s="19">
        <v>18.337</v>
      </c>
      <c r="I82" s="140">
        <v>44.634</v>
      </c>
      <c r="J82" s="214">
        <f t="shared" si="59"/>
        <v>4.006195981787833E-3</v>
      </c>
      <c r="K82" s="215">
        <f t="shared" si="60"/>
        <v>9.7223910364233508E-3</v>
      </c>
      <c r="L82" s="52">
        <f t="shared" si="48"/>
        <v>1.4340949991819818</v>
      </c>
      <c r="N82" s="40">
        <f t="shared" ref="N82:N94" si="64">(H82/B82)*10</f>
        <v>11.368257904525729</v>
      </c>
      <c r="O82" s="143">
        <f t="shared" ref="O82:O94" si="65">(I82/C82)*10</f>
        <v>9.7731552441427656</v>
      </c>
      <c r="P82" s="52">
        <f t="shared" ref="P82:P94" si="66">(O82-N82)/N82</f>
        <v>-0.1403119698531777</v>
      </c>
    </row>
    <row r="83" spans="1:16" ht="20.100000000000001" customHeight="1">
      <c r="A83" s="38" t="s">
        <v>234</v>
      </c>
      <c r="B83" s="19">
        <v>12.6</v>
      </c>
      <c r="C83" s="140">
        <v>35.1</v>
      </c>
      <c r="D83" s="247">
        <f t="shared" si="57"/>
        <v>2.3031534923849705E-3</v>
      </c>
      <c r="E83" s="215">
        <f t="shared" si="58"/>
        <v>6.3234811934985242E-3</v>
      </c>
      <c r="F83" s="52">
        <f t="shared" si="45"/>
        <v>1.7857142857142858</v>
      </c>
      <c r="H83" s="19">
        <v>8.3219999999999992</v>
      </c>
      <c r="I83" s="140">
        <v>22.962</v>
      </c>
      <c r="J83" s="214">
        <f t="shared" si="59"/>
        <v>1.8181579844270242E-3</v>
      </c>
      <c r="K83" s="215">
        <f t="shared" si="60"/>
        <v>5.0016924985068108E-3</v>
      </c>
      <c r="L83" s="52">
        <f t="shared" si="48"/>
        <v>1.7591925018024517</v>
      </c>
      <c r="N83" s="40">
        <f t="shared" si="64"/>
        <v>6.6047619047619044</v>
      </c>
      <c r="O83" s="143">
        <f t="shared" si="65"/>
        <v>6.5418803418803417</v>
      </c>
      <c r="P83" s="52">
        <f t="shared" si="66"/>
        <v>-9.5206403786071807E-3</v>
      </c>
    </row>
    <row r="84" spans="1:16" ht="20.100000000000001" customHeight="1">
      <c r="A84" s="38" t="s">
        <v>228</v>
      </c>
      <c r="B84" s="19"/>
      <c r="C84" s="140">
        <v>45</v>
      </c>
      <c r="D84" s="247">
        <f t="shared" si="57"/>
        <v>0</v>
      </c>
      <c r="E84" s="215">
        <f t="shared" si="58"/>
        <v>8.107027171151953E-3</v>
      </c>
      <c r="F84" s="52"/>
      <c r="H84" s="19"/>
      <c r="I84" s="140">
        <v>15.3</v>
      </c>
      <c r="J84" s="214">
        <f t="shared" si="59"/>
        <v>0</v>
      </c>
      <c r="K84" s="215">
        <f t="shared" si="60"/>
        <v>3.3327190674659964E-3</v>
      </c>
      <c r="L84" s="52"/>
      <c r="N84" s="40"/>
      <c r="O84" s="143">
        <f t="shared" ref="O84:O92" si="67">(I84/C84)*10</f>
        <v>3.4000000000000004</v>
      </c>
      <c r="P84" s="52"/>
    </row>
    <row r="85" spans="1:16" ht="20.100000000000001" customHeight="1">
      <c r="A85" s="38" t="s">
        <v>218</v>
      </c>
      <c r="B85" s="19">
        <v>2.25</v>
      </c>
      <c r="C85" s="140">
        <v>4.25</v>
      </c>
      <c r="D85" s="247">
        <f t="shared" si="57"/>
        <v>4.1127740935445901E-4</v>
      </c>
      <c r="E85" s="215">
        <f t="shared" si="58"/>
        <v>7.6566367727546225E-4</v>
      </c>
      <c r="F85" s="52">
        <f t="shared" si="45"/>
        <v>0.88888888888888884</v>
      </c>
      <c r="H85" s="19">
        <v>0.96499999999999997</v>
      </c>
      <c r="I85" s="140">
        <v>11.767999999999999</v>
      </c>
      <c r="J85" s="214">
        <f t="shared" si="59"/>
        <v>2.1082942261140092E-4</v>
      </c>
      <c r="K85" s="215">
        <f t="shared" si="60"/>
        <v>2.5633619598653488E-3</v>
      </c>
      <c r="L85" s="52">
        <f t="shared" si="48"/>
        <v>11.19481865284974</v>
      </c>
      <c r="N85" s="40">
        <f t="shared" ref="N85:N92" si="68">(H85/B85)*10</f>
        <v>4.2888888888888888</v>
      </c>
      <c r="O85" s="143">
        <f t="shared" si="67"/>
        <v>27.689411764705877</v>
      </c>
      <c r="P85" s="52">
        <f t="shared" ref="P85:P92" si="69">(O85-N85)/N85</f>
        <v>5.4560804632733912</v>
      </c>
    </row>
    <row r="86" spans="1:16" ht="20.100000000000001" customHeight="1">
      <c r="A86" s="38" t="s">
        <v>250</v>
      </c>
      <c r="B86" s="19"/>
      <c r="C86" s="140">
        <v>14.13</v>
      </c>
      <c r="D86" s="247">
        <f t="shared" si="57"/>
        <v>0</v>
      </c>
      <c r="E86" s="215">
        <f t="shared" si="58"/>
        <v>2.5456065317417133E-3</v>
      </c>
      <c r="F86" s="52"/>
      <c r="H86" s="19"/>
      <c r="I86" s="140">
        <v>9.923</v>
      </c>
      <c r="J86" s="214">
        <f t="shared" si="59"/>
        <v>0</v>
      </c>
      <c r="K86" s="215">
        <f t="shared" si="60"/>
        <v>2.1614752487885674E-3</v>
      </c>
      <c r="L86" s="52"/>
      <c r="N86" s="40"/>
      <c r="O86" s="143">
        <f t="shared" si="67"/>
        <v>7.0226468506723281</v>
      </c>
      <c r="P86" s="52"/>
    </row>
    <row r="87" spans="1:16" ht="20.100000000000001" customHeight="1">
      <c r="A87" s="38" t="s">
        <v>169</v>
      </c>
      <c r="B87" s="19">
        <v>8.73</v>
      </c>
      <c r="C87" s="140">
        <v>18.47</v>
      </c>
      <c r="D87" s="247">
        <f t="shared" si="57"/>
        <v>1.5957563482953011E-3</v>
      </c>
      <c r="E87" s="215">
        <f t="shared" si="58"/>
        <v>3.3274842633594795E-3</v>
      </c>
      <c r="F87" s="52">
        <f t="shared" si="45"/>
        <v>1.1156930126002289</v>
      </c>
      <c r="H87" s="19">
        <v>8.8010000000000002</v>
      </c>
      <c r="I87" s="140">
        <v>7.6750000000000007</v>
      </c>
      <c r="J87" s="214">
        <f t="shared" si="59"/>
        <v>1.9228080294330979E-3</v>
      </c>
      <c r="K87" s="215">
        <f t="shared" si="60"/>
        <v>1.6718051531242825E-3</v>
      </c>
      <c r="L87" s="52">
        <f t="shared" si="48"/>
        <v>-0.12794000681740705</v>
      </c>
      <c r="N87" s="40">
        <f t="shared" si="68"/>
        <v>10.081328751431844</v>
      </c>
      <c r="O87" s="143">
        <f t="shared" si="67"/>
        <v>4.155387114239308</v>
      </c>
      <c r="P87" s="52">
        <f t="shared" si="69"/>
        <v>-0.58781354951358755</v>
      </c>
    </row>
    <row r="88" spans="1:16" ht="20.100000000000001" customHeight="1">
      <c r="A88" s="38" t="s">
        <v>188</v>
      </c>
      <c r="B88" s="19">
        <v>6.56</v>
      </c>
      <c r="C88" s="140">
        <v>4.5699999999999994</v>
      </c>
      <c r="D88" s="247">
        <f t="shared" si="57"/>
        <v>1.1991021357178895E-3</v>
      </c>
      <c r="E88" s="215">
        <f t="shared" si="58"/>
        <v>8.2331364827032045E-4</v>
      </c>
      <c r="F88" s="52">
        <f t="shared" si="45"/>
        <v>-0.30335365853658541</v>
      </c>
      <c r="H88" s="19">
        <v>6.270999999999999</v>
      </c>
      <c r="I88" s="140">
        <v>6.1339999999999995</v>
      </c>
      <c r="J88" s="214">
        <f t="shared" si="59"/>
        <v>1.3700635328456944E-3</v>
      </c>
      <c r="K88" s="215">
        <f t="shared" si="60"/>
        <v>1.3361371738455175E-3</v>
      </c>
      <c r="L88" s="52">
        <f t="shared" si="48"/>
        <v>-2.1846595439323806E-2</v>
      </c>
      <c r="N88" s="40">
        <f t="shared" si="68"/>
        <v>9.5594512195121943</v>
      </c>
      <c r="O88" s="143">
        <f t="shared" si="67"/>
        <v>13.422319474835886</v>
      </c>
      <c r="P88" s="52">
        <f t="shared" si="69"/>
        <v>0.40408891332998598</v>
      </c>
    </row>
    <row r="89" spans="1:16" ht="20.100000000000001" customHeight="1">
      <c r="A89" s="38" t="s">
        <v>251</v>
      </c>
      <c r="B89" s="19"/>
      <c r="C89" s="140">
        <v>4.5</v>
      </c>
      <c r="D89" s="247">
        <f t="shared" si="57"/>
        <v>0</v>
      </c>
      <c r="E89" s="215">
        <f t="shared" si="58"/>
        <v>8.107027171151953E-4</v>
      </c>
      <c r="F89" s="52"/>
      <c r="H89" s="19"/>
      <c r="I89" s="140">
        <v>6.0670000000000002</v>
      </c>
      <c r="J89" s="214">
        <f t="shared" si="59"/>
        <v>0</v>
      </c>
      <c r="K89" s="215">
        <f t="shared" si="60"/>
        <v>1.3215429138768759E-3</v>
      </c>
      <c r="L89" s="52"/>
      <c r="N89" s="40"/>
      <c r="O89" s="143">
        <f t="shared" si="67"/>
        <v>13.482222222222223</v>
      </c>
      <c r="P89" s="52"/>
    </row>
    <row r="90" spans="1:16" ht="20.100000000000001" customHeight="1">
      <c r="A90" s="38" t="s">
        <v>232</v>
      </c>
      <c r="B90" s="19"/>
      <c r="C90" s="140">
        <v>10.8</v>
      </c>
      <c r="D90" s="247">
        <f t="shared" si="57"/>
        <v>0</v>
      </c>
      <c r="E90" s="215">
        <f t="shared" si="58"/>
        <v>1.9456865210764689E-3</v>
      </c>
      <c r="F90" s="52"/>
      <c r="H90" s="19"/>
      <c r="I90" s="140">
        <v>4.702</v>
      </c>
      <c r="J90" s="214">
        <f t="shared" si="59"/>
        <v>0</v>
      </c>
      <c r="K90" s="215">
        <f t="shared" si="60"/>
        <v>1.0242120951127526E-3</v>
      </c>
      <c r="L90" s="52"/>
      <c r="N90" s="40"/>
      <c r="O90" s="143">
        <f t="shared" si="67"/>
        <v>4.3537037037037036</v>
      </c>
      <c r="P90" s="52"/>
    </row>
    <row r="91" spans="1:16" ht="20.100000000000001" customHeight="1">
      <c r="A91" s="38" t="s">
        <v>225</v>
      </c>
      <c r="B91" s="19">
        <v>19.62</v>
      </c>
      <c r="C91" s="140">
        <v>7.88</v>
      </c>
      <c r="D91" s="247">
        <f t="shared" si="57"/>
        <v>3.5863390095708827E-3</v>
      </c>
      <c r="E91" s="215">
        <f t="shared" si="58"/>
        <v>1.4196305357483865E-3</v>
      </c>
      <c r="F91" s="52">
        <f t="shared" si="45"/>
        <v>-0.59836901121304797</v>
      </c>
      <c r="H91" s="19">
        <v>13.853999999999999</v>
      </c>
      <c r="I91" s="140">
        <v>3.1619999999999999</v>
      </c>
      <c r="J91" s="214">
        <f>H91/$H$95</f>
        <v>3.026767690008651E-3</v>
      </c>
      <c r="K91" s="215">
        <f>I91/$I$95</f>
        <v>6.887619406096392E-4</v>
      </c>
      <c r="L91" s="52">
        <f t="shared" si="48"/>
        <v>-0.77176266782156788</v>
      </c>
      <c r="N91" s="40">
        <f t="shared" si="68"/>
        <v>7.0611620795107024</v>
      </c>
      <c r="O91" s="143">
        <f t="shared" si="67"/>
        <v>4.0126903553299496</v>
      </c>
      <c r="P91" s="52">
        <f t="shared" si="69"/>
        <v>-0.43172379982984249</v>
      </c>
    </row>
    <row r="92" spans="1:16" ht="20.100000000000001" customHeight="1">
      <c r="A92" s="38" t="s">
        <v>252</v>
      </c>
      <c r="B92" s="19">
        <v>0.9</v>
      </c>
      <c r="C92" s="140">
        <v>3.6</v>
      </c>
      <c r="D92" s="247">
        <f>B92/$B$95</f>
        <v>1.6451096374178362E-4</v>
      </c>
      <c r="E92" s="215">
        <f>C92/$C$95</f>
        <v>6.4856217369215635E-4</v>
      </c>
      <c r="F92" s="52">
        <f t="shared" si="45"/>
        <v>3</v>
      </c>
      <c r="H92" s="19">
        <v>0.58899999999999997</v>
      </c>
      <c r="I92" s="140">
        <v>2.35</v>
      </c>
      <c r="J92" s="214">
        <f>H92/$H$95</f>
        <v>1.2868241442291723E-4</v>
      </c>
      <c r="K92" s="215">
        <f>I92/$I$95</f>
        <v>5.1188822278072491E-4</v>
      </c>
      <c r="L92" s="52">
        <f t="shared" si="48"/>
        <v>2.9898132427843809</v>
      </c>
      <c r="N92" s="40">
        <f t="shared" si="68"/>
        <v>6.5444444444444443</v>
      </c>
      <c r="O92" s="143">
        <f t="shared" si="67"/>
        <v>6.5277777777777777</v>
      </c>
      <c r="P92" s="52">
        <f t="shared" si="69"/>
        <v>-2.5466893039049147E-3</v>
      </c>
    </row>
    <row r="93" spans="1:16" ht="20.100000000000001" customHeight="1">
      <c r="A93" s="38" t="s">
        <v>253</v>
      </c>
      <c r="B93" s="19"/>
      <c r="C93" s="140">
        <v>1.35</v>
      </c>
      <c r="D93" s="247">
        <f>B93/$B$95</f>
        <v>0</v>
      </c>
      <c r="E93" s="215">
        <f>C93/$C$95</f>
        <v>2.4321081513455862E-4</v>
      </c>
      <c r="F93" s="52"/>
      <c r="H93" s="19"/>
      <c r="I93" s="140">
        <v>1.8140000000000001</v>
      </c>
      <c r="J93" s="214">
        <f>H93/$H$95</f>
        <v>0</v>
      </c>
      <c r="K93" s="215">
        <f>I93/$I$95</f>
        <v>3.9513414303158934E-4</v>
      </c>
      <c r="L93" s="52"/>
      <c r="N93" s="40"/>
      <c r="O93" s="143">
        <f t="shared" si="65"/>
        <v>13.437037037037037</v>
      </c>
      <c r="P93" s="52"/>
    </row>
    <row r="94" spans="1:16" ht="20.100000000000001" customHeight="1" thickBot="1">
      <c r="A94" s="8" t="s">
        <v>17</v>
      </c>
      <c r="B94" s="196">
        <f>B95-SUM(B68:B93)</f>
        <v>60.229999999999563</v>
      </c>
      <c r="C94" s="22">
        <f>C95-SUM(C68:C93)</f>
        <v>13.579999999999018</v>
      </c>
      <c r="D94" s="247">
        <f>B94/$B$95</f>
        <v>1.1009439273519505E-2</v>
      </c>
      <c r="E94" s="215">
        <f>C94/$C$95</f>
        <v>2.4465206440941237E-3</v>
      </c>
      <c r="F94" s="52">
        <f t="shared" si="45"/>
        <v>-0.77453096463557836</v>
      </c>
      <c r="H94" s="196">
        <f>H95-SUM(H68:H93)</f>
        <v>74.408999999999651</v>
      </c>
      <c r="I94" s="119">
        <f>I95-SUM(I68:I93)</f>
        <v>7.6069999999999709</v>
      </c>
      <c r="J94" s="214">
        <f>H94/$H$95</f>
        <v>1.6256587053980993E-2</v>
      </c>
      <c r="K94" s="215">
        <f>I94/$I$95</f>
        <v>1.6569930683799827E-3</v>
      </c>
      <c r="L94" s="52">
        <f t="shared" si="48"/>
        <v>-0.89776774314935015</v>
      </c>
      <c r="N94" s="40">
        <f t="shared" si="64"/>
        <v>12.354142453926647</v>
      </c>
      <c r="O94" s="143">
        <f t="shared" si="65"/>
        <v>5.6016200294554652</v>
      </c>
      <c r="P94" s="52">
        <f t="shared" si="66"/>
        <v>-0.54657961486634443</v>
      </c>
    </row>
    <row r="95" spans="1:16" ht="26.25" customHeight="1" thickBot="1">
      <c r="A95" s="12" t="s">
        <v>18</v>
      </c>
      <c r="B95" s="17">
        <v>5470.7599999999993</v>
      </c>
      <c r="C95" s="145">
        <v>5550.7400000000007</v>
      </c>
      <c r="D95" s="243">
        <f>SUM(D68:D94)</f>
        <v>0.99999999999999989</v>
      </c>
      <c r="E95" s="244">
        <f>SUM(E68:E94)</f>
        <v>0.99999999999999956</v>
      </c>
      <c r="F95" s="57">
        <f>(C95-B95)/B95</f>
        <v>1.4619540977853424E-2</v>
      </c>
      <c r="G95" s="1"/>
      <c r="H95" s="17">
        <v>4577.1600000000008</v>
      </c>
      <c r="I95" s="145">
        <v>4590.8460000000005</v>
      </c>
      <c r="J95" s="255">
        <f>H95/$H$95</f>
        <v>1</v>
      </c>
      <c r="K95" s="244">
        <f>I95/$I$95</f>
        <v>1</v>
      </c>
      <c r="L95" s="57">
        <f>(I95-H95)/H95</f>
        <v>2.9900637076264959E-3</v>
      </c>
      <c r="M95" s="1"/>
      <c r="N95" s="37">
        <f t="shared" ref="N95:O95" si="70">(H95/B95)*10</f>
        <v>8.3665889200038048</v>
      </c>
      <c r="O95" s="150">
        <f t="shared" si="70"/>
        <v>8.27069183568317</v>
      </c>
      <c r="P95" s="57">
        <f>(O95-N95)/N95</f>
        <v>-1.146190941583768E-2</v>
      </c>
    </row>
  </sheetData>
  <mergeCells count="33">
    <mergeCell ref="N66:O66"/>
    <mergeCell ref="A65:A67"/>
    <mergeCell ref="B65:C65"/>
    <mergeCell ref="D65:E65"/>
    <mergeCell ref="H65:I65"/>
    <mergeCell ref="J65:K65"/>
    <mergeCell ref="B66:C66"/>
    <mergeCell ref="D66:E66"/>
    <mergeCell ref="H66:I66"/>
    <mergeCell ref="J66:K66"/>
    <mergeCell ref="A36:A38"/>
    <mergeCell ref="B36:C36"/>
    <mergeCell ref="D36:E36"/>
    <mergeCell ref="H36:I36"/>
    <mergeCell ref="N65:O65"/>
    <mergeCell ref="N36:O36"/>
    <mergeCell ref="B37:C37"/>
    <mergeCell ref="D37:E37"/>
    <mergeCell ref="H37:I37"/>
    <mergeCell ref="J37:K37"/>
    <mergeCell ref="N37:O37"/>
    <mergeCell ref="J36:K36"/>
    <mergeCell ref="A4:A6"/>
    <mergeCell ref="B4:C4"/>
    <mergeCell ref="D4:E4"/>
    <mergeCell ref="H4:I4"/>
    <mergeCell ref="N4:O4"/>
    <mergeCell ref="B5:C5"/>
    <mergeCell ref="D5:E5"/>
    <mergeCell ref="H5:I5"/>
    <mergeCell ref="J5:K5"/>
    <mergeCell ref="N5:O5"/>
    <mergeCell ref="J4:K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9" orientation="portrait" r:id="rId1"/>
  <ignoredErrors>
    <ignoredError sqref="D7:F12 J7:L12 J32:L33 D33:F33 N7:P11 N52:P52 D25:E32 J25:K31 N32:P33 D62:F62 J62:L62 J60:K60 N62:P62 D58:E61 K57:K59 D19:E19 D18:E18 J21:K24 J18:K19 D68:E73 N39:P47 K39:L47 D39:F47 K53:K55 D53:E55 D21:E24 D20:E20 J20:K20 J61:K61 D16:E17 D15:E15 D14:E14 D13:E13 J14:K14 J13:K13 J16:K17 J15:K15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B078CAF6-DACB-4DDB-AF96-8FEF73E924D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F7:F33 L7:L33 P7:P33</xm:sqref>
        </x14:conditionalFormatting>
        <x14:conditionalFormatting xmlns:xm="http://schemas.microsoft.com/office/excel/2006/main">
          <x14:cfRule type="iconSet" priority="221" id="{A011D0B7-10D0-48E6-8BD5-5FDEF20EB07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F39:F62 L39:L62 P39:P62</xm:sqref>
        </x14:conditionalFormatting>
        <x14:conditionalFormatting xmlns:xm="http://schemas.microsoft.com/office/excel/2006/main">
          <x14:cfRule type="iconSet" priority="341" id="{7C7FC4D8-555F-465C-93B2-FC2BDC81B61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F68:F95</xm:sqref>
        </x14:conditionalFormatting>
        <x14:conditionalFormatting xmlns:xm="http://schemas.microsoft.com/office/excel/2006/main">
          <x14:cfRule type="iconSet" priority="343" id="{A85E3113-F50A-4E2D-AD07-E7EF114439D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L68:L95</xm:sqref>
        </x14:conditionalFormatting>
        <x14:conditionalFormatting xmlns:xm="http://schemas.microsoft.com/office/excel/2006/main">
          <x14:cfRule type="iconSet" priority="339" id="{7070D465-8DB3-4CA1-A417-EB21FA22AC1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P68:P95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2">
    <pageSetUpPr fitToPage="1"/>
  </sheetPr>
  <dimension ref="A1:T59"/>
  <sheetViews>
    <sheetView showGridLines="0" workbookViewId="0">
      <selection activeCell="E22" sqref="E22"/>
    </sheetView>
  </sheetViews>
  <sheetFormatPr defaultRowHeight="15"/>
  <cols>
    <col min="1" max="2" width="2.85546875" customWidth="1"/>
    <col min="3" max="3" width="27.28515625" customWidth="1"/>
    <col min="8" max="9" width="10.28515625" customWidth="1"/>
    <col min="10" max="10" width="2.140625" customWidth="1"/>
    <col min="15" max="16" width="10.28515625" customWidth="1"/>
    <col min="17" max="17" width="2" customWidth="1"/>
    <col min="18" max="19" width="9.140625" customWidth="1"/>
    <col min="20" max="20" width="11.28515625" customWidth="1"/>
  </cols>
  <sheetData>
    <row r="1" spans="1:20" ht="15.75">
      <c r="A1" s="30" t="s">
        <v>45</v>
      </c>
      <c r="B1" s="4"/>
    </row>
    <row r="3" spans="1:20" ht="15.75" thickBot="1"/>
    <row r="4" spans="1:20">
      <c r="A4" s="466" t="s">
        <v>3</v>
      </c>
      <c r="B4" s="449"/>
      <c r="C4" s="449"/>
      <c r="D4" s="477" t="s">
        <v>1</v>
      </c>
      <c r="E4" s="544"/>
      <c r="F4" s="478" t="s">
        <v>13</v>
      </c>
      <c r="G4" s="478"/>
      <c r="H4" s="545" t="s">
        <v>34</v>
      </c>
      <c r="I4" s="544"/>
      <c r="K4" s="477" t="s">
        <v>19</v>
      </c>
      <c r="L4" s="544"/>
      <c r="M4" s="478" t="s">
        <v>13</v>
      </c>
      <c r="N4" s="478"/>
      <c r="O4" s="545" t="s">
        <v>34</v>
      </c>
      <c r="P4" s="544"/>
      <c r="R4" s="477" t="s">
        <v>22</v>
      </c>
      <c r="S4" s="478"/>
      <c r="T4" s="69" t="s">
        <v>0</v>
      </c>
    </row>
    <row r="5" spans="1:20">
      <c r="A5" s="484"/>
      <c r="B5" s="450"/>
      <c r="C5" s="450"/>
      <c r="D5" s="546" t="s">
        <v>40</v>
      </c>
      <c r="E5" s="547"/>
      <c r="F5" s="548" t="str">
        <f>D5</f>
        <v>jan - mar</v>
      </c>
      <c r="G5" s="548"/>
      <c r="H5" s="546" t="str">
        <f>F5</f>
        <v>jan - mar</v>
      </c>
      <c r="I5" s="547"/>
      <c r="K5" s="546" t="str">
        <f>D5</f>
        <v>jan - mar</v>
      </c>
      <c r="L5" s="547"/>
      <c r="M5" s="548" t="str">
        <f>D5</f>
        <v>jan - mar</v>
      </c>
      <c r="N5" s="548"/>
      <c r="O5" s="546" t="str">
        <f>D5</f>
        <v>jan - mar</v>
      </c>
      <c r="P5" s="547"/>
      <c r="R5" s="546" t="str">
        <f>D5</f>
        <v>jan - mar</v>
      </c>
      <c r="S5" s="548"/>
      <c r="T5" s="67" t="s">
        <v>35</v>
      </c>
    </row>
    <row r="6" spans="1:20" ht="15.75" thickBot="1">
      <c r="A6" s="484"/>
      <c r="B6" s="450"/>
      <c r="C6" s="450"/>
      <c r="D6" s="16">
        <v>2016</v>
      </c>
      <c r="E6" s="67">
        <v>2017</v>
      </c>
      <c r="F6" s="68">
        <f>D6</f>
        <v>2016</v>
      </c>
      <c r="G6" s="68">
        <f>E6</f>
        <v>2017</v>
      </c>
      <c r="H6" s="16" t="s">
        <v>1</v>
      </c>
      <c r="I6" s="67" t="s">
        <v>14</v>
      </c>
      <c r="K6" s="16">
        <f>D6</f>
        <v>2016</v>
      </c>
      <c r="L6" s="67">
        <f>E6</f>
        <v>2017</v>
      </c>
      <c r="M6" s="68">
        <f>F6</f>
        <v>2016</v>
      </c>
      <c r="N6" s="67">
        <f>G6</f>
        <v>2017</v>
      </c>
      <c r="O6" s="68">
        <v>1000</v>
      </c>
      <c r="P6" s="67" t="s">
        <v>14</v>
      </c>
      <c r="R6" s="16">
        <f>D6</f>
        <v>2016</v>
      </c>
      <c r="S6" s="68">
        <f>E6</f>
        <v>2017</v>
      </c>
      <c r="T6" s="67" t="s">
        <v>23</v>
      </c>
    </row>
    <row r="7" spans="1:20" ht="24" customHeight="1" thickBot="1">
      <c r="A7" s="72" t="s">
        <v>29</v>
      </c>
      <c r="B7" s="13"/>
      <c r="C7" s="13"/>
      <c r="D7" s="17">
        <v>102240.55999999995</v>
      </c>
      <c r="E7" s="18">
        <v>116110.23999999989</v>
      </c>
      <c r="F7" s="14">
        <f>D7/D17</f>
        <v>0.22691739095878957</v>
      </c>
      <c r="G7" s="14">
        <f>E7/E17</f>
        <v>0.24204639705687503</v>
      </c>
      <c r="H7" s="80">
        <f t="shared" ref="H7:H19" si="0">(E7-D7)/D7</f>
        <v>0.13565731643097359</v>
      </c>
      <c r="I7" s="83">
        <f t="shared" ref="I7:I19" si="1">(G7-F7)/F7</f>
        <v>6.667186694753173E-2</v>
      </c>
      <c r="J7" s="1"/>
      <c r="K7" s="17">
        <v>22007.724999999995</v>
      </c>
      <c r="L7" s="18">
        <v>23490.648999999994</v>
      </c>
      <c r="M7" s="14">
        <f>K7/K17</f>
        <v>0.26542612974161889</v>
      </c>
      <c r="N7" s="14">
        <f>L7/L17</f>
        <v>0.24583232837712149</v>
      </c>
      <c r="O7" s="80">
        <f t="shared" ref="O7:O8" si="2">(L7-K7)/K7</f>
        <v>6.7381976101573399E-2</v>
      </c>
      <c r="P7" s="83">
        <f t="shared" ref="P7:P8" si="3">(N7-M7)/M7</f>
        <v>-7.3820167530495723E-2</v>
      </c>
      <c r="Q7" s="1"/>
      <c r="R7" s="24">
        <f>(K7/D7)*10</f>
        <v>2.1525434719841132</v>
      </c>
      <c r="S7" s="62">
        <f>(L7/E7)*10</f>
        <v>2.0231332740333681</v>
      </c>
      <c r="T7" s="50">
        <f>(S7-R7)/R7</f>
        <v>-6.0119667563071758E-2</v>
      </c>
    </row>
    <row r="8" spans="1:20" s="3" customFormat="1" ht="24" customHeight="1">
      <c r="A8" s="73" t="s">
        <v>43</v>
      </c>
      <c r="C8"/>
      <c r="D8" s="19">
        <v>91846.879999999946</v>
      </c>
      <c r="E8" s="20">
        <v>93732.72999999988</v>
      </c>
      <c r="F8" s="47">
        <f>D8/D7</f>
        <v>0.89834093240490842</v>
      </c>
      <c r="G8" s="47">
        <f>E8/E7</f>
        <v>0.80727358758366163</v>
      </c>
      <c r="H8" s="81">
        <f t="shared" ref="H8:H16" si="4">(E8-D8)/D8</f>
        <v>2.0532542858286904E-2</v>
      </c>
      <c r="I8" s="84">
        <f t="shared" ref="I8:I16" si="5">(G8-F8)/F8</f>
        <v>-0.10137281018405168</v>
      </c>
      <c r="K8" s="19">
        <v>21170.067999999996</v>
      </c>
      <c r="L8" s="20">
        <v>22123.445999999996</v>
      </c>
      <c r="M8" s="47">
        <f>K8/K7</f>
        <v>0.96193804675403749</v>
      </c>
      <c r="N8" s="47">
        <f>L8/L7</f>
        <v>0.94179798948934967</v>
      </c>
      <c r="O8" s="81">
        <f t="shared" si="2"/>
        <v>4.5034243631149454E-2</v>
      </c>
      <c r="P8" s="84">
        <f t="shared" si="3"/>
        <v>-2.093695881210687E-2</v>
      </c>
      <c r="R8" s="27">
        <f t="shared" ref="R8:R21" si="6">(K8/D8)*10</f>
        <v>2.3049305539828908</v>
      </c>
      <c r="S8" s="28">
        <f t="shared" ref="S8:S21" si="7">(L8/E8)*10</f>
        <v>2.3602690330261398</v>
      </c>
      <c r="T8" s="49">
        <f t="shared" ref="T8:T21" si="8">(S8-R8)/R8</f>
        <v>2.4008740284007589E-2</v>
      </c>
    </row>
    <row r="9" spans="1:20" s="3" customFormat="1" ht="24" customHeight="1">
      <c r="A9" s="77" t="s">
        <v>42</v>
      </c>
      <c r="B9" s="70"/>
      <c r="C9" s="71"/>
      <c r="D9" s="78">
        <v>10394</v>
      </c>
      <c r="E9" s="79">
        <f>E10+E11</f>
        <v>22377.510000000002</v>
      </c>
      <c r="F9" s="45">
        <f>D9/D7</f>
        <v>0.10166219746840202</v>
      </c>
      <c r="G9" s="45">
        <f>E9/E7</f>
        <v>0.19272641241633834</v>
      </c>
      <c r="H9" s="82">
        <f t="shared" si="4"/>
        <v>1.1529257263806043</v>
      </c>
      <c r="I9" s="85">
        <f t="shared" si="5"/>
        <v>0.89575296634956469</v>
      </c>
      <c r="K9" s="78">
        <v>838</v>
      </c>
      <c r="L9" s="79">
        <f>L10+L11</f>
        <v>1367.203</v>
      </c>
      <c r="M9" s="45">
        <f>K9/K7</f>
        <v>3.8077538682439925E-2</v>
      </c>
      <c r="N9" s="45">
        <f>L9/L7</f>
        <v>5.8202010510650444E-2</v>
      </c>
      <c r="O9" s="82">
        <f t="shared" ref="O9:O21" si="9">(L9-K9)/K9</f>
        <v>0.63150715990453454</v>
      </c>
      <c r="P9" s="85">
        <f t="shared" ref="P9:P21" si="10">(N9-M9)/M9</f>
        <v>0.52851293766766616</v>
      </c>
      <c r="R9" s="63">
        <f t="shared" si="6"/>
        <v>0.80623436598037335</v>
      </c>
      <c r="S9" s="64">
        <f t="shared" si="7"/>
        <v>0.61097190884955466</v>
      </c>
      <c r="T9" s="51">
        <f t="shared" si="8"/>
        <v>-0.24219068966798679</v>
      </c>
    </row>
    <row r="10" spans="1:20" s="3" customFormat="1" ht="24" customHeight="1">
      <c r="A10" s="46"/>
      <c r="B10" s="74" t="s">
        <v>41</v>
      </c>
      <c r="C10"/>
      <c r="D10" s="19"/>
      <c r="E10" s="20">
        <v>12839.370000000004</v>
      </c>
      <c r="F10" s="47"/>
      <c r="G10" s="47">
        <f>E10/E9</f>
        <v>0.57376222823719003</v>
      </c>
      <c r="H10" s="86" t="e">
        <f t="shared" si="4"/>
        <v>#DIV/0!</v>
      </c>
      <c r="I10" s="87" t="e">
        <f t="shared" si="5"/>
        <v>#DIV/0!</v>
      </c>
      <c r="K10" s="19"/>
      <c r="L10" s="20">
        <v>703.62100000000021</v>
      </c>
      <c r="M10" s="47"/>
      <c r="N10" s="47">
        <f>L10/L9</f>
        <v>0.51464266827969241</v>
      </c>
      <c r="O10" s="86" t="e">
        <f t="shared" si="9"/>
        <v>#DIV/0!</v>
      </c>
      <c r="P10" s="87" t="e">
        <f t="shared" si="10"/>
        <v>#DIV/0!</v>
      </c>
      <c r="R10" s="88" t="e">
        <f t="shared" si="6"/>
        <v>#DIV/0!</v>
      </c>
      <c r="S10" s="89">
        <f t="shared" si="7"/>
        <v>0.54801832177123955</v>
      </c>
      <c r="T10" s="90" t="e">
        <f t="shared" si="8"/>
        <v>#DIV/0!</v>
      </c>
    </row>
    <row r="11" spans="1:20" s="3" customFormat="1" ht="24" customHeight="1" thickBot="1">
      <c r="A11" s="46"/>
      <c r="B11" s="74" t="s">
        <v>44</v>
      </c>
      <c r="C11"/>
      <c r="D11" s="19"/>
      <c r="E11" s="20">
        <v>9538.1399999999976</v>
      </c>
      <c r="F11" s="47">
        <f>D11/D9</f>
        <v>0</v>
      </c>
      <c r="G11" s="47">
        <f>E11/E9</f>
        <v>0.42623777176280991</v>
      </c>
      <c r="H11" s="86" t="e">
        <f t="shared" si="4"/>
        <v>#DIV/0!</v>
      </c>
      <c r="I11" s="87" t="e">
        <f t="shared" si="5"/>
        <v>#DIV/0!</v>
      </c>
      <c r="K11" s="19"/>
      <c r="L11" s="20">
        <v>663.58199999999977</v>
      </c>
      <c r="M11" s="47">
        <f>K11/K9</f>
        <v>0</v>
      </c>
      <c r="N11" s="47">
        <f>L11/L9</f>
        <v>0.48535733172030765</v>
      </c>
      <c r="O11" s="86" t="e">
        <f t="shared" si="9"/>
        <v>#DIV/0!</v>
      </c>
      <c r="P11" s="87" t="e">
        <f t="shared" si="10"/>
        <v>#DIV/0!</v>
      </c>
      <c r="R11" s="65" t="e">
        <f t="shared" si="6"/>
        <v>#DIV/0!</v>
      </c>
      <c r="S11" s="62">
        <f t="shared" si="7"/>
        <v>0.69571425875485149</v>
      </c>
      <c r="T11" s="66" t="e">
        <f t="shared" si="8"/>
        <v>#DIV/0!</v>
      </c>
    </row>
    <row r="12" spans="1:20" s="3" customFormat="1" ht="24" customHeight="1" thickBot="1">
      <c r="A12" s="72" t="s">
        <v>30</v>
      </c>
      <c r="B12" s="13"/>
      <c r="C12" s="13"/>
      <c r="D12" s="17">
        <v>348322.35000000021</v>
      </c>
      <c r="E12" s="18">
        <v>363592.17000000027</v>
      </c>
      <c r="F12" s="14">
        <f>D12/D17</f>
        <v>0.77308260904121051</v>
      </c>
      <c r="G12" s="14">
        <f>E12/E17</f>
        <v>0.75795360294312497</v>
      </c>
      <c r="H12" s="80">
        <f t="shared" si="4"/>
        <v>4.3838186094001884E-2</v>
      </c>
      <c r="I12" s="83">
        <f t="shared" si="5"/>
        <v>-1.9569714699505112E-2</v>
      </c>
      <c r="K12" s="17">
        <v>60906.964000000051</v>
      </c>
      <c r="L12" s="18">
        <v>72064.923999999955</v>
      </c>
      <c r="M12" s="14">
        <f>K12/K17</f>
        <v>0.73457387025838095</v>
      </c>
      <c r="N12" s="14">
        <f>L12/L17</f>
        <v>0.75416767162287834</v>
      </c>
      <c r="O12" s="80">
        <f t="shared" si="9"/>
        <v>0.18319678518206711</v>
      </c>
      <c r="P12" s="83">
        <f t="shared" si="10"/>
        <v>2.6673697714847143E-2</v>
      </c>
      <c r="R12" s="24">
        <f t="shared" si="6"/>
        <v>1.7485804169614729</v>
      </c>
      <c r="S12" s="62">
        <f t="shared" si="7"/>
        <v>1.9820262906101607</v>
      </c>
      <c r="T12" s="50">
        <f t="shared" si="8"/>
        <v>0.13350594081017397</v>
      </c>
    </row>
    <row r="13" spans="1:20" s="3" customFormat="1" ht="24" customHeight="1" thickBot="1">
      <c r="A13" s="73" t="s">
        <v>43</v>
      </c>
      <c r="C13"/>
      <c r="D13" s="19">
        <v>218123.43000000023</v>
      </c>
      <c r="E13" s="20">
        <v>247746.21000000031</v>
      </c>
      <c r="F13" s="47">
        <f>D13/D12</f>
        <v>0.6262114102066666</v>
      </c>
      <c r="G13" s="47">
        <f>E13/E12</f>
        <v>0.68138488790889018</v>
      </c>
      <c r="H13" s="81">
        <f t="shared" si="4"/>
        <v>0.13580741876285393</v>
      </c>
      <c r="I13" s="84">
        <f t="shared" si="5"/>
        <v>8.8106790778556487E-2</v>
      </c>
      <c r="K13" s="19">
        <v>52022.001000000055</v>
      </c>
      <c r="L13" s="20">
        <v>62649.965999999964</v>
      </c>
      <c r="M13" s="47">
        <f>K13/K12</f>
        <v>0.85412237917490041</v>
      </c>
      <c r="N13" s="47">
        <f>L13/L12</f>
        <v>0.86935450039467188</v>
      </c>
      <c r="O13" s="81">
        <f t="shared" si="9"/>
        <v>0.20429750481916098</v>
      </c>
      <c r="P13" s="84">
        <f t="shared" si="10"/>
        <v>1.7833651934616213E-2</v>
      </c>
      <c r="R13" s="24">
        <f t="shared" si="6"/>
        <v>2.384979962950335</v>
      </c>
      <c r="S13" s="62">
        <f t="shared" si="7"/>
        <v>2.5287961418259393</v>
      </c>
      <c r="T13" s="50">
        <f t="shared" si="8"/>
        <v>6.0300791247611465E-2</v>
      </c>
    </row>
    <row r="14" spans="1:20" s="3" customFormat="1" ht="24" customHeight="1" thickBot="1">
      <c r="A14" s="77" t="s">
        <v>42</v>
      </c>
      <c r="B14" s="70"/>
      <c r="C14" s="71"/>
      <c r="D14" s="78">
        <v>130199</v>
      </c>
      <c r="E14" s="79">
        <f>E15+E16</f>
        <v>115845.96000000002</v>
      </c>
      <c r="F14" s="45">
        <f>D14/D12</f>
        <v>0.37378881946564702</v>
      </c>
      <c r="G14" s="45">
        <f>E14/E12</f>
        <v>0.31861511209111004</v>
      </c>
      <c r="H14" s="82">
        <f t="shared" ref="H14" si="11">(E14-D14)/D14</f>
        <v>-0.11023924914937887</v>
      </c>
      <c r="I14" s="85">
        <f t="shared" ref="I14" si="12">(G14-F14)/F14</f>
        <v>-0.14760662839892058</v>
      </c>
      <c r="K14" s="78">
        <v>8885</v>
      </c>
      <c r="L14" s="79">
        <f>L15+L16</f>
        <v>9414.9579999999987</v>
      </c>
      <c r="M14" s="45">
        <f>K14/K12</f>
        <v>0.14587822830899916</v>
      </c>
      <c r="N14" s="45">
        <f>L14/L12</f>
        <v>0.13064549960532817</v>
      </c>
      <c r="O14" s="82">
        <f t="shared" si="9"/>
        <v>5.9646370287000421E-2</v>
      </c>
      <c r="P14" s="85">
        <f t="shared" si="10"/>
        <v>-0.10442085073452516</v>
      </c>
      <c r="R14" s="24">
        <f t="shared" si="6"/>
        <v>0.68241691564451346</v>
      </c>
      <c r="S14" s="62">
        <f t="shared" si="7"/>
        <v>0.81271353787391432</v>
      </c>
      <c r="T14" s="50">
        <f t="shared" si="8"/>
        <v>0.19093404521829782</v>
      </c>
    </row>
    <row r="15" spans="1:20" ht="24" customHeight="1">
      <c r="A15" s="46"/>
      <c r="B15" s="74" t="s">
        <v>41</v>
      </c>
      <c r="D15" s="19"/>
      <c r="E15" s="20">
        <v>58021.209999999992</v>
      </c>
      <c r="F15" s="2"/>
      <c r="G15" s="2">
        <f>E15/E14</f>
        <v>0.50084793634581626</v>
      </c>
      <c r="H15" s="86" t="e">
        <f t="shared" si="4"/>
        <v>#DIV/0!</v>
      </c>
      <c r="I15" s="87" t="e">
        <f t="shared" si="5"/>
        <v>#DIV/0!</v>
      </c>
      <c r="K15" s="19"/>
      <c r="L15" s="20">
        <v>5766.0809999999992</v>
      </c>
      <c r="M15" s="2"/>
      <c r="N15" s="2">
        <f>L15/L14</f>
        <v>0.61243831358567935</v>
      </c>
      <c r="O15" s="86" t="e">
        <f t="shared" si="9"/>
        <v>#DIV/0!</v>
      </c>
      <c r="P15" s="87" t="e">
        <f t="shared" si="10"/>
        <v>#DIV/0!</v>
      </c>
      <c r="R15" s="93" t="e">
        <f t="shared" si="6"/>
        <v>#DIV/0!</v>
      </c>
      <c r="S15" s="94">
        <f t="shared" si="7"/>
        <v>0.99378847838574891</v>
      </c>
      <c r="T15" s="95" t="e">
        <f t="shared" si="8"/>
        <v>#DIV/0!</v>
      </c>
    </row>
    <row r="16" spans="1:20" ht="24" customHeight="1" thickBot="1">
      <c r="A16" s="46"/>
      <c r="B16" s="74" t="s">
        <v>44</v>
      </c>
      <c r="D16" s="19"/>
      <c r="E16" s="20">
        <v>57824.750000000022</v>
      </c>
      <c r="F16" s="2">
        <f>D16/D14</f>
        <v>0</v>
      </c>
      <c r="G16" s="2">
        <f>E16/E14</f>
        <v>0.49915206365418363</v>
      </c>
      <c r="H16" s="86" t="e">
        <f t="shared" si="4"/>
        <v>#DIV/0!</v>
      </c>
      <c r="I16" s="87" t="e">
        <f t="shared" si="5"/>
        <v>#DIV/0!</v>
      </c>
      <c r="K16" s="19"/>
      <c r="L16" s="20">
        <v>3648.8769999999986</v>
      </c>
      <c r="M16" s="2">
        <f>K16/K14</f>
        <v>0</v>
      </c>
      <c r="N16" s="2">
        <f>L16/L14</f>
        <v>0.38756168641432059</v>
      </c>
      <c r="O16" s="86" t="e">
        <f t="shared" si="9"/>
        <v>#DIV/0!</v>
      </c>
      <c r="P16" s="87" t="e">
        <f t="shared" si="10"/>
        <v>#DIV/0!</v>
      </c>
      <c r="R16" s="65" t="e">
        <f t="shared" si="6"/>
        <v>#DIV/0!</v>
      </c>
      <c r="S16" s="62">
        <f t="shared" si="7"/>
        <v>0.63102339396192753</v>
      </c>
      <c r="T16" s="66" t="e">
        <f t="shared" si="8"/>
        <v>#DIV/0!</v>
      </c>
    </row>
    <row r="17" spans="1:20" ht="24" customHeight="1" thickBot="1">
      <c r="A17" s="72" t="s">
        <v>12</v>
      </c>
      <c r="B17" s="13"/>
      <c r="C17" s="13"/>
      <c r="D17" s="17">
        <f>D7+D12</f>
        <v>450562.91000000015</v>
      </c>
      <c r="E17" s="18">
        <f>E7+E12</f>
        <v>479702.41000000015</v>
      </c>
      <c r="F17" s="14">
        <f>F7+F12</f>
        <v>1</v>
      </c>
      <c r="G17" s="14">
        <f>G7+G12</f>
        <v>1</v>
      </c>
      <c r="H17" s="80">
        <f t="shared" si="0"/>
        <v>6.467354359017255E-2</v>
      </c>
      <c r="I17" s="83">
        <f t="shared" si="1"/>
        <v>0</v>
      </c>
      <c r="J17" s="1"/>
      <c r="K17" s="17">
        <v>82914.689000000057</v>
      </c>
      <c r="L17" s="18">
        <v>95555.57299999996</v>
      </c>
      <c r="M17" s="14">
        <f>M7+M12</f>
        <v>0.99999999999999978</v>
      </c>
      <c r="N17" s="14">
        <f>N7+N12</f>
        <v>0.99999999999999978</v>
      </c>
      <c r="O17" s="80">
        <f t="shared" si="9"/>
        <v>0.15245650864106713</v>
      </c>
      <c r="P17" s="83">
        <f t="shared" si="10"/>
        <v>0</v>
      </c>
      <c r="R17" s="24">
        <f t="shared" si="6"/>
        <v>1.8402466594509528</v>
      </c>
      <c r="S17" s="62">
        <f t="shared" si="7"/>
        <v>1.9919760878416251</v>
      </c>
      <c r="T17" s="50">
        <f t="shared" si="8"/>
        <v>8.2450593028622343E-2</v>
      </c>
    </row>
    <row r="18" spans="1:20" s="3" customFormat="1" ht="24" customHeight="1">
      <c r="A18" s="73" t="s">
        <v>43</v>
      </c>
      <c r="C18"/>
      <c r="D18" s="19">
        <f t="shared" ref="D18:E21" si="13">D8+D13</f>
        <v>309970.31000000017</v>
      </c>
      <c r="E18" s="20">
        <f t="shared" si="13"/>
        <v>341478.94000000018</v>
      </c>
      <c r="F18" s="47">
        <f>D18/D17</f>
        <v>0.68796233138675367</v>
      </c>
      <c r="G18" s="47">
        <f>E18/E17</f>
        <v>0.7118557940953435</v>
      </c>
      <c r="H18" s="81">
        <f t="shared" si="0"/>
        <v>0.1016504774279833</v>
      </c>
      <c r="I18" s="84">
        <f t="shared" si="1"/>
        <v>3.4730771756684417E-2</v>
      </c>
      <c r="K18" s="19">
        <f t="shared" ref="K18:L21" si="14">K8+K13</f>
        <v>73192.069000000047</v>
      </c>
      <c r="L18" s="20">
        <f t="shared" si="14"/>
        <v>84773.411999999953</v>
      </c>
      <c r="M18" s="47">
        <f>K18/K17</f>
        <v>0.8827394745459396</v>
      </c>
      <c r="N18" s="47">
        <f>L18/L17</f>
        <v>0.88716345199457902</v>
      </c>
      <c r="O18" s="81">
        <f t="shared" si="9"/>
        <v>0.15823221229064993</v>
      </c>
      <c r="P18" s="84">
        <f t="shared" si="10"/>
        <v>5.0116456510739104E-3</v>
      </c>
      <c r="R18" s="96">
        <f t="shared" si="6"/>
        <v>2.3612606317037268</v>
      </c>
      <c r="S18" s="97">
        <f t="shared" si="7"/>
        <v>2.4825370489904857</v>
      </c>
      <c r="T18" s="98">
        <f t="shared" si="8"/>
        <v>5.1360877176550378E-2</v>
      </c>
    </row>
    <row r="19" spans="1:20" s="3" customFormat="1" ht="24" customHeight="1">
      <c r="A19" s="77" t="s">
        <v>42</v>
      </c>
      <c r="B19" s="70"/>
      <c r="C19" s="71"/>
      <c r="D19" s="78">
        <f t="shared" si="13"/>
        <v>140593</v>
      </c>
      <c r="E19" s="79">
        <f t="shared" si="13"/>
        <v>138223.47000000003</v>
      </c>
      <c r="F19" s="45">
        <f>D19/D17</f>
        <v>0.31203855639160344</v>
      </c>
      <c r="G19" s="45">
        <f>E19/E17</f>
        <v>0.28814420590465656</v>
      </c>
      <c r="H19" s="82">
        <f t="shared" si="0"/>
        <v>-1.6853826292916218E-2</v>
      </c>
      <c r="I19" s="85">
        <f t="shared" si="1"/>
        <v>-7.657499369071509E-2</v>
      </c>
      <c r="K19" s="78">
        <f t="shared" si="14"/>
        <v>9723</v>
      </c>
      <c r="L19" s="79">
        <f t="shared" si="14"/>
        <v>10782.160999999998</v>
      </c>
      <c r="M19" s="45">
        <f>K19/K17</f>
        <v>0.11726510847794404</v>
      </c>
      <c r="N19" s="45">
        <f>L19/L17</f>
        <v>0.11283654800542092</v>
      </c>
      <c r="O19" s="82">
        <f t="shared" si="9"/>
        <v>0.10893355960094603</v>
      </c>
      <c r="P19" s="85">
        <f t="shared" si="10"/>
        <v>-3.7765372240763907E-2</v>
      </c>
      <c r="R19" s="43">
        <f t="shared" si="6"/>
        <v>0.69157070408910826</v>
      </c>
      <c r="S19" s="44">
        <f t="shared" si="7"/>
        <v>0.78005283762591082</v>
      </c>
      <c r="T19" s="51">
        <f t="shared" si="8"/>
        <v>0.12794372724817119</v>
      </c>
    </row>
    <row r="20" spans="1:20" ht="24" customHeight="1">
      <c r="A20" s="46"/>
      <c r="B20" s="74" t="s">
        <v>41</v>
      </c>
      <c r="D20" s="19">
        <f t="shared" si="13"/>
        <v>0</v>
      </c>
      <c r="E20" s="20">
        <f t="shared" si="13"/>
        <v>70860.58</v>
      </c>
      <c r="F20" s="2">
        <f>D20/D19</f>
        <v>0</v>
      </c>
      <c r="G20" s="2">
        <f>E20/E19</f>
        <v>0.51265230137834039</v>
      </c>
      <c r="H20" s="86" t="e">
        <f t="shared" ref="H20:H21" si="15">(E20-D20)/D20</f>
        <v>#DIV/0!</v>
      </c>
      <c r="I20" s="87" t="e">
        <f t="shared" ref="I20:I21" si="16">(G20-F20)/F20</f>
        <v>#DIV/0!</v>
      </c>
      <c r="K20" s="19">
        <f t="shared" si="14"/>
        <v>0</v>
      </c>
      <c r="L20" s="20">
        <f t="shared" si="14"/>
        <v>6469.7019999999993</v>
      </c>
      <c r="M20" s="2">
        <f>K20/K19</f>
        <v>0</v>
      </c>
      <c r="N20" s="2">
        <f>L20/L19</f>
        <v>0.60003759914176757</v>
      </c>
      <c r="O20" s="86" t="e">
        <f t="shared" si="9"/>
        <v>#DIV/0!</v>
      </c>
      <c r="P20" s="87" t="e">
        <f t="shared" si="10"/>
        <v>#DIV/0!</v>
      </c>
      <c r="R20" s="88" t="e">
        <f t="shared" si="6"/>
        <v>#DIV/0!</v>
      </c>
      <c r="S20" s="89">
        <f t="shared" si="7"/>
        <v>0.9130184934980774</v>
      </c>
      <c r="T20" s="90" t="e">
        <f t="shared" si="8"/>
        <v>#DIV/0!</v>
      </c>
    </row>
    <row r="21" spans="1:20" ht="24" customHeight="1" thickBot="1">
      <c r="A21" s="75"/>
      <c r="B21" s="76" t="s">
        <v>44</v>
      </c>
      <c r="C21" s="10"/>
      <c r="D21" s="21">
        <f t="shared" si="13"/>
        <v>0</v>
      </c>
      <c r="E21" s="22">
        <f t="shared" si="13"/>
        <v>67362.890000000014</v>
      </c>
      <c r="F21" s="11">
        <f>D21/D19</f>
        <v>0</v>
      </c>
      <c r="G21" s="11">
        <f>E21/E19</f>
        <v>0.48734769862165955</v>
      </c>
      <c r="H21" s="91" t="e">
        <f t="shared" si="15"/>
        <v>#DIV/0!</v>
      </c>
      <c r="I21" s="92" t="e">
        <f t="shared" si="16"/>
        <v>#DIV/0!</v>
      </c>
      <c r="K21" s="21">
        <f t="shared" si="14"/>
        <v>0</v>
      </c>
      <c r="L21" s="22">
        <f t="shared" si="14"/>
        <v>4312.458999999998</v>
      </c>
      <c r="M21" s="11">
        <f>K21/K19</f>
        <v>0</v>
      </c>
      <c r="N21" s="11">
        <f>L21/L19</f>
        <v>0.39996240085823231</v>
      </c>
      <c r="O21" s="91" t="e">
        <f t="shared" si="9"/>
        <v>#DIV/0!</v>
      </c>
      <c r="P21" s="92" t="e">
        <f t="shared" si="10"/>
        <v>#DIV/0!</v>
      </c>
      <c r="R21" s="65" t="e">
        <f t="shared" si="6"/>
        <v>#DIV/0!</v>
      </c>
      <c r="S21" s="62">
        <f t="shared" si="7"/>
        <v>0.64018319285291903</v>
      </c>
      <c r="T21" s="66" t="e">
        <f t="shared" si="8"/>
        <v>#DIV/0!</v>
      </c>
    </row>
    <row r="22" spans="1:20" ht="24" customHeight="1" thickBot="1">
      <c r="J22" s="1"/>
    </row>
    <row r="23" spans="1:20" s="42" customFormat="1" ht="15" customHeight="1">
      <c r="A23" s="466" t="s">
        <v>2</v>
      </c>
      <c r="B23" s="449"/>
      <c r="C23" s="449"/>
      <c r="D23" s="477" t="s">
        <v>1</v>
      </c>
      <c r="E23" s="544"/>
      <c r="F23" s="478" t="s">
        <v>13</v>
      </c>
      <c r="G23" s="478"/>
      <c r="H23" s="545" t="s">
        <v>34</v>
      </c>
      <c r="I23" s="544"/>
      <c r="J23"/>
      <c r="K23" s="477" t="s">
        <v>19</v>
      </c>
      <c r="L23" s="544"/>
      <c r="M23" s="478" t="s">
        <v>13</v>
      </c>
      <c r="N23" s="478"/>
      <c r="O23" s="545" t="s">
        <v>34</v>
      </c>
      <c r="P23" s="544"/>
      <c r="Q23"/>
      <c r="R23" s="477" t="s">
        <v>22</v>
      </c>
      <c r="S23" s="478"/>
      <c r="T23" s="69" t="s">
        <v>0</v>
      </c>
    </row>
    <row r="24" spans="1:20" s="3" customFormat="1" ht="15" customHeight="1">
      <c r="A24" s="484"/>
      <c r="B24" s="450"/>
      <c r="C24" s="450"/>
      <c r="D24" s="546" t="s">
        <v>40</v>
      </c>
      <c r="E24" s="547"/>
      <c r="F24" s="548" t="str">
        <f>D24</f>
        <v>jan - mar</v>
      </c>
      <c r="G24" s="548"/>
      <c r="H24" s="546" t="str">
        <f>F24</f>
        <v>jan - mar</v>
      </c>
      <c r="I24" s="547"/>
      <c r="J24"/>
      <c r="K24" s="546" t="str">
        <f>D24</f>
        <v>jan - mar</v>
      </c>
      <c r="L24" s="547"/>
      <c r="M24" s="548" t="str">
        <f>D24</f>
        <v>jan - mar</v>
      </c>
      <c r="N24" s="548"/>
      <c r="O24" s="546" t="str">
        <f>D24</f>
        <v>jan - mar</v>
      </c>
      <c r="P24" s="547"/>
      <c r="Q24"/>
      <c r="R24" s="546" t="str">
        <f>D24</f>
        <v>jan - mar</v>
      </c>
      <c r="S24" s="548"/>
      <c r="T24" s="67" t="s">
        <v>35</v>
      </c>
    </row>
    <row r="25" spans="1:20" ht="15.75" customHeight="1" thickBot="1">
      <c r="A25" s="484"/>
      <c r="B25" s="450"/>
      <c r="C25" s="450"/>
      <c r="D25" s="16">
        <v>2016</v>
      </c>
      <c r="E25" s="67">
        <v>2017</v>
      </c>
      <c r="F25" s="68">
        <f>D25</f>
        <v>2016</v>
      </c>
      <c r="G25" s="68">
        <f>E25</f>
        <v>2017</v>
      </c>
      <c r="H25" s="16" t="s">
        <v>1</v>
      </c>
      <c r="I25" s="67" t="s">
        <v>14</v>
      </c>
      <c r="K25" s="16">
        <f>D25</f>
        <v>2016</v>
      </c>
      <c r="L25" s="67">
        <f>E25</f>
        <v>2017</v>
      </c>
      <c r="M25" s="68">
        <f>F25</f>
        <v>2016</v>
      </c>
      <c r="N25" s="67">
        <f>G25</f>
        <v>2017</v>
      </c>
      <c r="O25" s="68">
        <v>1000</v>
      </c>
      <c r="P25" s="67" t="s">
        <v>14</v>
      </c>
      <c r="R25" s="16">
        <f>D25</f>
        <v>2016</v>
      </c>
      <c r="S25" s="68">
        <f>E25</f>
        <v>2017</v>
      </c>
      <c r="T25" s="67" t="s">
        <v>23</v>
      </c>
    </row>
    <row r="26" spans="1:20" ht="24" customHeight="1" thickBot="1">
      <c r="A26" s="72" t="s">
        <v>29</v>
      </c>
      <c r="B26" s="13"/>
      <c r="C26" s="13"/>
      <c r="D26" s="17"/>
      <c r="E26" s="18"/>
      <c r="F26" s="14" t="e">
        <f>D26/D36</f>
        <v>#DIV/0!</v>
      </c>
      <c r="G26" s="14" t="e">
        <f>E26/E36</f>
        <v>#DIV/0!</v>
      </c>
      <c r="H26" s="80" t="e">
        <f t="shared" ref="H26:H40" si="17">(E26-D26)/D26</f>
        <v>#DIV/0!</v>
      </c>
      <c r="I26" s="83" t="e">
        <f t="shared" ref="I26:I40" si="18">(G26-F26)/F26</f>
        <v>#DIV/0!</v>
      </c>
      <c r="J26" s="1"/>
      <c r="K26" s="17"/>
      <c r="L26" s="18"/>
      <c r="M26" s="14">
        <f>K26/K36</f>
        <v>0</v>
      </c>
      <c r="N26" s="14">
        <f>L26/L36</f>
        <v>0</v>
      </c>
      <c r="O26" s="80" t="e">
        <f t="shared" ref="O26:O40" si="19">(L26-K26)/K26</f>
        <v>#DIV/0!</v>
      </c>
      <c r="P26" s="83" t="e">
        <f t="shared" ref="P26:P40" si="20">(N26-M26)/M26</f>
        <v>#DIV/0!</v>
      </c>
      <c r="Q26" s="1"/>
      <c r="R26" s="24" t="e">
        <f>(K26/D26)*10</f>
        <v>#DIV/0!</v>
      </c>
      <c r="S26" s="62" t="e">
        <f>(L26/E26)*10</f>
        <v>#DIV/0!</v>
      </c>
      <c r="T26" s="50" t="e">
        <f>(S26-R26)/R26</f>
        <v>#DIV/0!</v>
      </c>
    </row>
    <row r="27" spans="1:20" ht="24" customHeight="1">
      <c r="A27" s="73" t="s">
        <v>43</v>
      </c>
      <c r="B27" s="3"/>
      <c r="D27" s="19"/>
      <c r="E27" s="20"/>
      <c r="F27" s="47" t="e">
        <f>D27/D26</f>
        <v>#DIV/0!</v>
      </c>
      <c r="G27" s="47" t="e">
        <f>E27/E26</f>
        <v>#DIV/0!</v>
      </c>
      <c r="H27" s="81" t="e">
        <f t="shared" si="17"/>
        <v>#DIV/0!</v>
      </c>
      <c r="I27" s="84" t="e">
        <f t="shared" si="18"/>
        <v>#DIV/0!</v>
      </c>
      <c r="J27" s="3"/>
      <c r="K27" s="19"/>
      <c r="L27" s="20"/>
      <c r="M27" s="47" t="e">
        <f>K27/K26</f>
        <v>#DIV/0!</v>
      </c>
      <c r="N27" s="47" t="e">
        <f>L27/L26</f>
        <v>#DIV/0!</v>
      </c>
      <c r="O27" s="81" t="e">
        <f t="shared" si="19"/>
        <v>#DIV/0!</v>
      </c>
      <c r="P27" s="84" t="e">
        <f t="shared" si="20"/>
        <v>#DIV/0!</v>
      </c>
      <c r="Q27" s="3"/>
      <c r="R27" s="27" t="e">
        <f t="shared" ref="R27:R40" si="21">(K27/D27)*10</f>
        <v>#DIV/0!</v>
      </c>
      <c r="S27" s="28" t="e">
        <f t="shared" ref="S27:S40" si="22">(L27/E27)*10</f>
        <v>#DIV/0!</v>
      </c>
      <c r="T27" s="49" t="e">
        <f t="shared" ref="T27:T40" si="23">(S27-R27)/R27</f>
        <v>#DIV/0!</v>
      </c>
    </row>
    <row r="28" spans="1:20" ht="24" customHeight="1">
      <c r="A28" s="77" t="s">
        <v>42</v>
      </c>
      <c r="B28" s="70"/>
      <c r="C28" s="71"/>
      <c r="D28" s="78"/>
      <c r="E28" s="79">
        <f>E29+E30</f>
        <v>0</v>
      </c>
      <c r="F28" s="45" t="e">
        <f>D28/D26</f>
        <v>#DIV/0!</v>
      </c>
      <c r="G28" s="45" t="e">
        <f>E28/E26</f>
        <v>#DIV/0!</v>
      </c>
      <c r="H28" s="82" t="e">
        <f t="shared" si="17"/>
        <v>#DIV/0!</v>
      </c>
      <c r="I28" s="85" t="e">
        <f t="shared" si="18"/>
        <v>#DIV/0!</v>
      </c>
      <c r="J28" s="3"/>
      <c r="K28" s="78"/>
      <c r="L28" s="79">
        <f>L29+L30</f>
        <v>0</v>
      </c>
      <c r="M28" s="45" t="e">
        <f>K28/K26</f>
        <v>#DIV/0!</v>
      </c>
      <c r="N28" s="45" t="e">
        <f>L28/L26</f>
        <v>#DIV/0!</v>
      </c>
      <c r="O28" s="82" t="e">
        <f t="shared" si="19"/>
        <v>#DIV/0!</v>
      </c>
      <c r="P28" s="85" t="e">
        <f t="shared" si="20"/>
        <v>#DIV/0!</v>
      </c>
      <c r="Q28" s="3"/>
      <c r="R28" s="63" t="e">
        <f t="shared" si="21"/>
        <v>#DIV/0!</v>
      </c>
      <c r="S28" s="64" t="e">
        <f t="shared" si="22"/>
        <v>#DIV/0!</v>
      </c>
      <c r="T28" s="51" t="e">
        <f t="shared" si="23"/>
        <v>#DIV/0!</v>
      </c>
    </row>
    <row r="29" spans="1:20" ht="24" customHeight="1">
      <c r="A29" s="46"/>
      <c r="B29" s="74" t="s">
        <v>41</v>
      </c>
      <c r="D29" s="19"/>
      <c r="E29" s="20"/>
      <c r="F29" s="47"/>
      <c r="G29" s="47" t="e">
        <f>E29/E28</f>
        <v>#DIV/0!</v>
      </c>
      <c r="H29" s="86" t="e">
        <f t="shared" si="17"/>
        <v>#DIV/0!</v>
      </c>
      <c r="I29" s="87" t="e">
        <f t="shared" si="18"/>
        <v>#DIV/0!</v>
      </c>
      <c r="J29" s="3"/>
      <c r="K29" s="19"/>
      <c r="L29" s="20"/>
      <c r="M29" s="47"/>
      <c r="N29" s="47" t="e">
        <f>L29/L28</f>
        <v>#DIV/0!</v>
      </c>
      <c r="O29" s="86" t="e">
        <f t="shared" si="19"/>
        <v>#DIV/0!</v>
      </c>
      <c r="P29" s="87" t="e">
        <f t="shared" si="20"/>
        <v>#DIV/0!</v>
      </c>
      <c r="Q29" s="3"/>
      <c r="R29" s="88" t="e">
        <f t="shared" si="21"/>
        <v>#DIV/0!</v>
      </c>
      <c r="S29" s="89" t="e">
        <f t="shared" si="22"/>
        <v>#DIV/0!</v>
      </c>
      <c r="T29" s="90" t="e">
        <f t="shared" si="23"/>
        <v>#DIV/0!</v>
      </c>
    </row>
    <row r="30" spans="1:20" ht="24" customHeight="1" thickBot="1">
      <c r="A30" s="46"/>
      <c r="B30" s="74" t="s">
        <v>44</v>
      </c>
      <c r="D30" s="19"/>
      <c r="E30" s="20"/>
      <c r="F30" s="47" t="e">
        <f>D30/D28</f>
        <v>#DIV/0!</v>
      </c>
      <c r="G30" s="47" t="e">
        <f>E30/E28</f>
        <v>#DIV/0!</v>
      </c>
      <c r="H30" s="86" t="e">
        <f t="shared" si="17"/>
        <v>#DIV/0!</v>
      </c>
      <c r="I30" s="87" t="e">
        <f t="shared" si="18"/>
        <v>#DIV/0!</v>
      </c>
      <c r="J30" s="3"/>
      <c r="K30" s="19"/>
      <c r="L30" s="20"/>
      <c r="M30" s="47" t="e">
        <f>K30/K28</f>
        <v>#DIV/0!</v>
      </c>
      <c r="N30" s="47" t="e">
        <f>L30/L28</f>
        <v>#DIV/0!</v>
      </c>
      <c r="O30" s="86" t="e">
        <f t="shared" si="19"/>
        <v>#DIV/0!</v>
      </c>
      <c r="P30" s="87" t="e">
        <f t="shared" si="20"/>
        <v>#DIV/0!</v>
      </c>
      <c r="Q30" s="3"/>
      <c r="R30" s="65" t="e">
        <f t="shared" si="21"/>
        <v>#DIV/0!</v>
      </c>
      <c r="S30" s="62" t="e">
        <f t="shared" si="22"/>
        <v>#DIV/0!</v>
      </c>
      <c r="T30" s="66" t="e">
        <f t="shared" si="23"/>
        <v>#DIV/0!</v>
      </c>
    </row>
    <row r="31" spans="1:20" ht="24" customHeight="1" thickBot="1">
      <c r="A31" s="72" t="s">
        <v>30</v>
      </c>
      <c r="B31" s="13"/>
      <c r="C31" s="13"/>
      <c r="D31" s="17"/>
      <c r="E31" s="18"/>
      <c r="F31" s="14" t="e">
        <f>D31/D36</f>
        <v>#DIV/0!</v>
      </c>
      <c r="G31" s="14" t="e">
        <f>E31/E36</f>
        <v>#DIV/0!</v>
      </c>
      <c r="H31" s="80" t="e">
        <f t="shared" si="17"/>
        <v>#DIV/0!</v>
      </c>
      <c r="I31" s="83" t="e">
        <f t="shared" si="18"/>
        <v>#DIV/0!</v>
      </c>
      <c r="J31" s="3"/>
      <c r="K31" s="17"/>
      <c r="L31" s="18"/>
      <c r="M31" s="14">
        <f>K31/K36</f>
        <v>0</v>
      </c>
      <c r="N31" s="14">
        <f>L31/L36</f>
        <v>0</v>
      </c>
      <c r="O31" s="80" t="e">
        <f t="shared" si="19"/>
        <v>#DIV/0!</v>
      </c>
      <c r="P31" s="83" t="e">
        <f t="shared" si="20"/>
        <v>#DIV/0!</v>
      </c>
      <c r="Q31" s="3"/>
      <c r="R31" s="24" t="e">
        <f t="shared" si="21"/>
        <v>#DIV/0!</v>
      </c>
      <c r="S31" s="62" t="e">
        <f t="shared" si="22"/>
        <v>#DIV/0!</v>
      </c>
      <c r="T31" s="50" t="e">
        <f t="shared" si="23"/>
        <v>#DIV/0!</v>
      </c>
    </row>
    <row r="32" spans="1:20" ht="24" customHeight="1" thickBot="1">
      <c r="A32" s="73" t="s">
        <v>43</v>
      </c>
      <c r="B32" s="3"/>
      <c r="D32" s="19"/>
      <c r="E32" s="20"/>
      <c r="F32" s="47" t="e">
        <f>D32/D31</f>
        <v>#DIV/0!</v>
      </c>
      <c r="G32" s="47" t="e">
        <f>E32/E31</f>
        <v>#DIV/0!</v>
      </c>
      <c r="H32" s="81" t="e">
        <f t="shared" si="17"/>
        <v>#DIV/0!</v>
      </c>
      <c r="I32" s="84" t="e">
        <f t="shared" si="18"/>
        <v>#DIV/0!</v>
      </c>
      <c r="J32" s="3"/>
      <c r="K32" s="19"/>
      <c r="L32" s="20"/>
      <c r="M32" s="47" t="e">
        <f>K32/K31</f>
        <v>#DIV/0!</v>
      </c>
      <c r="N32" s="47" t="e">
        <f>L32/L31</f>
        <v>#DIV/0!</v>
      </c>
      <c r="O32" s="81" t="e">
        <f t="shared" si="19"/>
        <v>#DIV/0!</v>
      </c>
      <c r="P32" s="84" t="e">
        <f t="shared" si="20"/>
        <v>#DIV/0!</v>
      </c>
      <c r="Q32" s="3"/>
      <c r="R32" s="24" t="e">
        <f t="shared" si="21"/>
        <v>#DIV/0!</v>
      </c>
      <c r="S32" s="62" t="e">
        <f t="shared" si="22"/>
        <v>#DIV/0!</v>
      </c>
      <c r="T32" s="50" t="e">
        <f t="shared" si="23"/>
        <v>#DIV/0!</v>
      </c>
    </row>
    <row r="33" spans="1:20" ht="24" customHeight="1" thickBot="1">
      <c r="A33" s="77" t="s">
        <v>42</v>
      </c>
      <c r="B33" s="70"/>
      <c r="C33" s="71"/>
      <c r="D33" s="78"/>
      <c r="E33" s="79">
        <f>E34+E35</f>
        <v>0</v>
      </c>
      <c r="F33" s="45" t="e">
        <f>D33/D31</f>
        <v>#DIV/0!</v>
      </c>
      <c r="G33" s="45" t="e">
        <f>E33/E31</f>
        <v>#DIV/0!</v>
      </c>
      <c r="H33" s="82" t="e">
        <f t="shared" si="17"/>
        <v>#DIV/0!</v>
      </c>
      <c r="I33" s="85" t="e">
        <f t="shared" si="18"/>
        <v>#DIV/0!</v>
      </c>
      <c r="J33" s="3"/>
      <c r="K33" s="78"/>
      <c r="L33" s="79">
        <f>L34+L35</f>
        <v>0</v>
      </c>
      <c r="M33" s="45" t="e">
        <f>K33/K31</f>
        <v>#DIV/0!</v>
      </c>
      <c r="N33" s="45" t="e">
        <f>L33/L31</f>
        <v>#DIV/0!</v>
      </c>
      <c r="O33" s="82" t="e">
        <f t="shared" si="19"/>
        <v>#DIV/0!</v>
      </c>
      <c r="P33" s="85" t="e">
        <f t="shared" si="20"/>
        <v>#DIV/0!</v>
      </c>
      <c r="Q33" s="3"/>
      <c r="R33" s="24" t="e">
        <f t="shared" si="21"/>
        <v>#DIV/0!</v>
      </c>
      <c r="S33" s="62" t="e">
        <f t="shared" si="22"/>
        <v>#DIV/0!</v>
      </c>
      <c r="T33" s="50" t="e">
        <f t="shared" si="23"/>
        <v>#DIV/0!</v>
      </c>
    </row>
    <row r="34" spans="1:20" ht="24" customHeight="1">
      <c r="A34" s="46"/>
      <c r="B34" s="74" t="s">
        <v>41</v>
      </c>
      <c r="D34" s="19"/>
      <c r="E34" s="20"/>
      <c r="F34" s="2"/>
      <c r="G34" s="2" t="e">
        <f>E34/E33</f>
        <v>#DIV/0!</v>
      </c>
      <c r="H34" s="86" t="e">
        <f t="shared" si="17"/>
        <v>#DIV/0!</v>
      </c>
      <c r="I34" s="87" t="e">
        <f t="shared" si="18"/>
        <v>#DIV/0!</v>
      </c>
      <c r="K34" s="19"/>
      <c r="L34" s="20"/>
      <c r="M34" s="2"/>
      <c r="N34" s="2" t="e">
        <f>L34/L33</f>
        <v>#DIV/0!</v>
      </c>
      <c r="O34" s="86" t="e">
        <f t="shared" si="19"/>
        <v>#DIV/0!</v>
      </c>
      <c r="P34" s="87" t="e">
        <f t="shared" si="20"/>
        <v>#DIV/0!</v>
      </c>
      <c r="R34" s="93" t="e">
        <f t="shared" si="21"/>
        <v>#DIV/0!</v>
      </c>
      <c r="S34" s="94" t="e">
        <f t="shared" si="22"/>
        <v>#DIV/0!</v>
      </c>
      <c r="T34" s="95" t="e">
        <f t="shared" si="23"/>
        <v>#DIV/0!</v>
      </c>
    </row>
    <row r="35" spans="1:20" ht="24" customHeight="1" thickBot="1">
      <c r="A35" s="46"/>
      <c r="B35" s="74" t="s">
        <v>44</v>
      </c>
      <c r="D35" s="19"/>
      <c r="E35" s="20"/>
      <c r="F35" s="2" t="e">
        <f>D35/D33</f>
        <v>#DIV/0!</v>
      </c>
      <c r="G35" s="2" t="e">
        <f>E35/E33</f>
        <v>#DIV/0!</v>
      </c>
      <c r="H35" s="86" t="e">
        <f t="shared" si="17"/>
        <v>#DIV/0!</v>
      </c>
      <c r="I35" s="87" t="e">
        <f t="shared" si="18"/>
        <v>#DIV/0!</v>
      </c>
      <c r="K35" s="19"/>
      <c r="L35" s="20"/>
      <c r="M35" s="2" t="e">
        <f>K35/K33</f>
        <v>#DIV/0!</v>
      </c>
      <c r="N35" s="2" t="e">
        <f>L35/L33</f>
        <v>#DIV/0!</v>
      </c>
      <c r="O35" s="86" t="e">
        <f t="shared" si="19"/>
        <v>#DIV/0!</v>
      </c>
      <c r="P35" s="87" t="e">
        <f t="shared" si="20"/>
        <v>#DIV/0!</v>
      </c>
      <c r="R35" s="65" t="e">
        <f t="shared" si="21"/>
        <v>#DIV/0!</v>
      </c>
      <c r="S35" s="62" t="e">
        <f t="shared" si="22"/>
        <v>#DIV/0!</v>
      </c>
      <c r="T35" s="66" t="e">
        <f t="shared" si="23"/>
        <v>#DIV/0!</v>
      </c>
    </row>
    <row r="36" spans="1:20" ht="24" customHeight="1" thickBot="1">
      <c r="A36" s="72" t="s">
        <v>12</v>
      </c>
      <c r="B36" s="13"/>
      <c r="C36" s="13"/>
      <c r="D36" s="17">
        <f>D26+D31</f>
        <v>0</v>
      </c>
      <c r="E36" s="18">
        <f>E26+E31</f>
        <v>0</v>
      </c>
      <c r="F36" s="14" t="e">
        <f>F26+F31</f>
        <v>#DIV/0!</v>
      </c>
      <c r="G36" s="14" t="e">
        <f>G26+G31</f>
        <v>#DIV/0!</v>
      </c>
      <c r="H36" s="80" t="e">
        <f t="shared" si="17"/>
        <v>#DIV/0!</v>
      </c>
      <c r="I36" s="83" t="e">
        <f t="shared" si="18"/>
        <v>#DIV/0!</v>
      </c>
      <c r="J36" s="1"/>
      <c r="K36" s="17">
        <v>82914.689000000057</v>
      </c>
      <c r="L36" s="18">
        <v>95555.57299999996</v>
      </c>
      <c r="M36" s="14">
        <f>M26+M31</f>
        <v>0</v>
      </c>
      <c r="N36" s="14">
        <f>N26+N31</f>
        <v>0</v>
      </c>
      <c r="O36" s="80">
        <f t="shared" si="19"/>
        <v>0.15245650864106713</v>
      </c>
      <c r="P36" s="83" t="e">
        <f t="shared" si="20"/>
        <v>#DIV/0!</v>
      </c>
      <c r="R36" s="24" t="e">
        <f t="shared" si="21"/>
        <v>#DIV/0!</v>
      </c>
      <c r="S36" s="62" t="e">
        <f t="shared" si="22"/>
        <v>#DIV/0!</v>
      </c>
      <c r="T36" s="50" t="e">
        <f t="shared" si="23"/>
        <v>#DIV/0!</v>
      </c>
    </row>
    <row r="37" spans="1:20" ht="24" customHeight="1">
      <c r="A37" s="73" t="s">
        <v>43</v>
      </c>
      <c r="B37" s="3"/>
      <c r="D37" s="19">
        <f t="shared" ref="D37:E37" si="24">D27+D32</f>
        <v>0</v>
      </c>
      <c r="E37" s="20">
        <f t="shared" si="24"/>
        <v>0</v>
      </c>
      <c r="F37" s="47" t="e">
        <f>D37/D36</f>
        <v>#DIV/0!</v>
      </c>
      <c r="G37" s="47" t="e">
        <f>E37/E36</f>
        <v>#DIV/0!</v>
      </c>
      <c r="H37" s="81" t="e">
        <f t="shared" si="17"/>
        <v>#DIV/0!</v>
      </c>
      <c r="I37" s="84" t="e">
        <f t="shared" si="18"/>
        <v>#DIV/0!</v>
      </c>
      <c r="J37" s="3"/>
      <c r="K37" s="19">
        <f t="shared" ref="K37:L37" si="25">K27+K32</f>
        <v>0</v>
      </c>
      <c r="L37" s="20">
        <f t="shared" si="25"/>
        <v>0</v>
      </c>
      <c r="M37" s="47">
        <f>K37/K36</f>
        <v>0</v>
      </c>
      <c r="N37" s="47">
        <f>L37/L36</f>
        <v>0</v>
      </c>
      <c r="O37" s="81" t="e">
        <f t="shared" si="19"/>
        <v>#DIV/0!</v>
      </c>
      <c r="P37" s="84" t="e">
        <f t="shared" si="20"/>
        <v>#DIV/0!</v>
      </c>
      <c r="Q37" s="3"/>
      <c r="R37" s="96" t="e">
        <f t="shared" si="21"/>
        <v>#DIV/0!</v>
      </c>
      <c r="S37" s="97" t="e">
        <f t="shared" si="22"/>
        <v>#DIV/0!</v>
      </c>
      <c r="T37" s="98" t="e">
        <f t="shared" si="23"/>
        <v>#DIV/0!</v>
      </c>
    </row>
    <row r="38" spans="1:20" ht="24" customHeight="1">
      <c r="A38" s="77" t="s">
        <v>42</v>
      </c>
      <c r="B38" s="70"/>
      <c r="C38" s="71"/>
      <c r="D38" s="78">
        <f t="shared" ref="D38:E38" si="26">D28+D33</f>
        <v>0</v>
      </c>
      <c r="E38" s="79">
        <f t="shared" si="26"/>
        <v>0</v>
      </c>
      <c r="F38" s="45" t="e">
        <f>D38/D36</f>
        <v>#DIV/0!</v>
      </c>
      <c r="G38" s="45" t="e">
        <f>E38/E36</f>
        <v>#DIV/0!</v>
      </c>
      <c r="H38" s="82" t="e">
        <f t="shared" si="17"/>
        <v>#DIV/0!</v>
      </c>
      <c r="I38" s="85" t="e">
        <f t="shared" si="18"/>
        <v>#DIV/0!</v>
      </c>
      <c r="J38" s="3"/>
      <c r="K38" s="78">
        <f t="shared" ref="K38:L38" si="27">K28+K33</f>
        <v>0</v>
      </c>
      <c r="L38" s="79">
        <f t="shared" si="27"/>
        <v>0</v>
      </c>
      <c r="M38" s="45">
        <f>K38/K36</f>
        <v>0</v>
      </c>
      <c r="N38" s="45">
        <f>L38/L36</f>
        <v>0</v>
      </c>
      <c r="O38" s="82" t="e">
        <f t="shared" si="19"/>
        <v>#DIV/0!</v>
      </c>
      <c r="P38" s="85" t="e">
        <f t="shared" si="20"/>
        <v>#DIV/0!</v>
      </c>
      <c r="Q38" s="3"/>
      <c r="R38" s="43" t="e">
        <f t="shared" si="21"/>
        <v>#DIV/0!</v>
      </c>
      <c r="S38" s="44" t="e">
        <f t="shared" si="22"/>
        <v>#DIV/0!</v>
      </c>
      <c r="T38" s="51" t="e">
        <f t="shared" si="23"/>
        <v>#DIV/0!</v>
      </c>
    </row>
    <row r="39" spans="1:20" ht="24" customHeight="1">
      <c r="A39" s="46"/>
      <c r="B39" s="74" t="s">
        <v>41</v>
      </c>
      <c r="D39" s="19">
        <f t="shared" ref="D39:E39" si="28">D29+D34</f>
        <v>0</v>
      </c>
      <c r="E39" s="20">
        <f t="shared" si="28"/>
        <v>0</v>
      </c>
      <c r="F39" s="2" t="e">
        <f>D39/D38</f>
        <v>#DIV/0!</v>
      </c>
      <c r="G39" s="2" t="e">
        <f>E39/E38</f>
        <v>#DIV/0!</v>
      </c>
      <c r="H39" s="86" t="e">
        <f t="shared" si="17"/>
        <v>#DIV/0!</v>
      </c>
      <c r="I39" s="87" t="e">
        <f t="shared" si="18"/>
        <v>#DIV/0!</v>
      </c>
      <c r="K39" s="19">
        <f t="shared" ref="K39:L39" si="29">K29+K34</f>
        <v>0</v>
      </c>
      <c r="L39" s="20">
        <f t="shared" si="29"/>
        <v>0</v>
      </c>
      <c r="M39" s="2" t="e">
        <f>K39/K38</f>
        <v>#DIV/0!</v>
      </c>
      <c r="N39" s="2" t="e">
        <f>L39/L38</f>
        <v>#DIV/0!</v>
      </c>
      <c r="O39" s="86" t="e">
        <f t="shared" si="19"/>
        <v>#DIV/0!</v>
      </c>
      <c r="P39" s="87" t="e">
        <f t="shared" si="20"/>
        <v>#DIV/0!</v>
      </c>
      <c r="R39" s="88" t="e">
        <f t="shared" si="21"/>
        <v>#DIV/0!</v>
      </c>
      <c r="S39" s="89" t="e">
        <f t="shared" si="22"/>
        <v>#DIV/0!</v>
      </c>
      <c r="T39" s="90" t="e">
        <f t="shared" si="23"/>
        <v>#DIV/0!</v>
      </c>
    </row>
    <row r="40" spans="1:20" ht="24" customHeight="1" thickBot="1">
      <c r="A40" s="75"/>
      <c r="B40" s="76" t="s">
        <v>44</v>
      </c>
      <c r="C40" s="10"/>
      <c r="D40" s="21">
        <f t="shared" ref="D40:E40" si="30">D30+D35</f>
        <v>0</v>
      </c>
      <c r="E40" s="22">
        <f t="shared" si="30"/>
        <v>0</v>
      </c>
      <c r="F40" s="11" t="e">
        <f>D40/D38</f>
        <v>#DIV/0!</v>
      </c>
      <c r="G40" s="11" t="e">
        <f>E40/E38</f>
        <v>#DIV/0!</v>
      </c>
      <c r="H40" s="91" t="e">
        <f t="shared" si="17"/>
        <v>#DIV/0!</v>
      </c>
      <c r="I40" s="92" t="e">
        <f t="shared" si="18"/>
        <v>#DIV/0!</v>
      </c>
      <c r="K40" s="21">
        <f t="shared" ref="K40:L40" si="31">K30+K35</f>
        <v>0</v>
      </c>
      <c r="L40" s="22">
        <f t="shared" si="31"/>
        <v>0</v>
      </c>
      <c r="M40" s="11" t="e">
        <f>K40/K38</f>
        <v>#DIV/0!</v>
      </c>
      <c r="N40" s="11" t="e">
        <f>L40/L38</f>
        <v>#DIV/0!</v>
      </c>
      <c r="O40" s="91" t="e">
        <f t="shared" si="19"/>
        <v>#DIV/0!</v>
      </c>
      <c r="P40" s="92" t="e">
        <f t="shared" si="20"/>
        <v>#DIV/0!</v>
      </c>
      <c r="R40" s="65" t="e">
        <f t="shared" si="21"/>
        <v>#DIV/0!</v>
      </c>
      <c r="S40" s="62" t="e">
        <f t="shared" si="22"/>
        <v>#DIV/0!</v>
      </c>
      <c r="T40" s="66" t="e">
        <f t="shared" si="23"/>
        <v>#DIV/0!</v>
      </c>
    </row>
    <row r="41" spans="1:20" ht="24.75" customHeight="1" thickBot="1"/>
    <row r="42" spans="1:20" ht="15" customHeight="1">
      <c r="A42" s="466" t="s">
        <v>2</v>
      </c>
      <c r="B42" s="449"/>
      <c r="C42" s="449"/>
      <c r="D42" s="477" t="s">
        <v>1</v>
      </c>
      <c r="E42" s="544"/>
      <c r="F42" s="478" t="s">
        <v>13</v>
      </c>
      <c r="G42" s="478"/>
      <c r="H42" s="545" t="s">
        <v>34</v>
      </c>
      <c r="I42" s="544"/>
      <c r="K42" s="477" t="s">
        <v>19</v>
      </c>
      <c r="L42" s="544"/>
      <c r="M42" s="478" t="s">
        <v>13</v>
      </c>
      <c r="N42" s="478"/>
      <c r="O42" s="545" t="s">
        <v>34</v>
      </c>
      <c r="P42" s="544"/>
      <c r="R42" s="477" t="s">
        <v>22</v>
      </c>
      <c r="S42" s="478"/>
      <c r="T42" s="69" t="s">
        <v>0</v>
      </c>
    </row>
    <row r="43" spans="1:20" ht="15" customHeight="1">
      <c r="A43" s="484"/>
      <c r="B43" s="450"/>
      <c r="C43" s="450"/>
      <c r="D43" s="546" t="s">
        <v>40</v>
      </c>
      <c r="E43" s="547"/>
      <c r="F43" s="548" t="str">
        <f>D43</f>
        <v>jan - mar</v>
      </c>
      <c r="G43" s="548"/>
      <c r="H43" s="546" t="str">
        <f>F43</f>
        <v>jan - mar</v>
      </c>
      <c r="I43" s="547"/>
      <c r="K43" s="546" t="str">
        <f>D43</f>
        <v>jan - mar</v>
      </c>
      <c r="L43" s="547"/>
      <c r="M43" s="548" t="str">
        <f>D43</f>
        <v>jan - mar</v>
      </c>
      <c r="N43" s="548"/>
      <c r="O43" s="546" t="str">
        <f>D43</f>
        <v>jan - mar</v>
      </c>
      <c r="P43" s="547"/>
      <c r="R43" s="546" t="str">
        <f>D43</f>
        <v>jan - mar</v>
      </c>
      <c r="S43" s="548"/>
      <c r="T43" s="67" t="s">
        <v>35</v>
      </c>
    </row>
    <row r="44" spans="1:20" ht="15.75" customHeight="1" thickBot="1">
      <c r="A44" s="484"/>
      <c r="B44" s="450"/>
      <c r="C44" s="450"/>
      <c r="D44" s="16">
        <v>2016</v>
      </c>
      <c r="E44" s="67">
        <v>2017</v>
      </c>
      <c r="F44" s="68">
        <f>D44</f>
        <v>2016</v>
      </c>
      <c r="G44" s="68">
        <f>E44</f>
        <v>2017</v>
      </c>
      <c r="H44" s="16" t="s">
        <v>1</v>
      </c>
      <c r="I44" s="67" t="s">
        <v>14</v>
      </c>
      <c r="K44" s="16">
        <f>D44</f>
        <v>2016</v>
      </c>
      <c r="L44" s="67">
        <f>E44</f>
        <v>2017</v>
      </c>
      <c r="M44" s="68">
        <f>F44</f>
        <v>2016</v>
      </c>
      <c r="N44" s="67">
        <f>G44</f>
        <v>2017</v>
      </c>
      <c r="O44" s="68">
        <v>1000</v>
      </c>
      <c r="P44" s="67" t="s">
        <v>14</v>
      </c>
      <c r="R44" s="16">
        <f>D44</f>
        <v>2016</v>
      </c>
      <c r="S44" s="68">
        <f>E44</f>
        <v>2017</v>
      </c>
      <c r="T44" s="67" t="s">
        <v>23</v>
      </c>
    </row>
    <row r="45" spans="1:20" ht="24" customHeight="1" thickBot="1">
      <c r="A45" s="72" t="s">
        <v>29</v>
      </c>
      <c r="B45" s="13"/>
      <c r="C45" s="13"/>
      <c r="D45" s="17"/>
      <c r="E45" s="18"/>
      <c r="F45" s="14" t="e">
        <f>D45/D55</f>
        <v>#DIV/0!</v>
      </c>
      <c r="G45" s="14" t="e">
        <f>E45/E55</f>
        <v>#DIV/0!</v>
      </c>
      <c r="H45" s="80" t="e">
        <f t="shared" ref="H45:H59" si="32">(E45-D45)/D45</f>
        <v>#DIV/0!</v>
      </c>
      <c r="I45" s="83" t="e">
        <f t="shared" ref="I45:I59" si="33">(G45-F45)/F45</f>
        <v>#DIV/0!</v>
      </c>
      <c r="J45" s="1"/>
      <c r="K45" s="17"/>
      <c r="L45" s="18"/>
      <c r="M45" s="14">
        <f>K45/K55</f>
        <v>0</v>
      </c>
      <c r="N45" s="14">
        <f>L45/L55</f>
        <v>0</v>
      </c>
      <c r="O45" s="80" t="e">
        <f t="shared" ref="O45:O59" si="34">(L45-K45)/K45</f>
        <v>#DIV/0!</v>
      </c>
      <c r="P45" s="83" t="e">
        <f t="shared" ref="P45:P59" si="35">(N45-M45)/M45</f>
        <v>#DIV/0!</v>
      </c>
      <c r="Q45" s="1"/>
      <c r="R45" s="24" t="e">
        <f>(K45/D45)*10</f>
        <v>#DIV/0!</v>
      </c>
      <c r="S45" s="62" t="e">
        <f>(L45/E45)*10</f>
        <v>#DIV/0!</v>
      </c>
      <c r="T45" s="50" t="e">
        <f>(S45-R45)/R45</f>
        <v>#DIV/0!</v>
      </c>
    </row>
    <row r="46" spans="1:20" ht="24" customHeight="1">
      <c r="A46" s="73" t="s">
        <v>43</v>
      </c>
      <c r="B46" s="3"/>
      <c r="D46" s="19"/>
      <c r="E46" s="20"/>
      <c r="F46" s="47" t="e">
        <f>D46/D45</f>
        <v>#DIV/0!</v>
      </c>
      <c r="G46" s="47" t="e">
        <f>E46/E45</f>
        <v>#DIV/0!</v>
      </c>
      <c r="H46" s="81" t="e">
        <f t="shared" si="32"/>
        <v>#DIV/0!</v>
      </c>
      <c r="I46" s="84" t="e">
        <f t="shared" si="33"/>
        <v>#DIV/0!</v>
      </c>
      <c r="J46" s="3"/>
      <c r="K46" s="19"/>
      <c r="L46" s="20"/>
      <c r="M46" s="47" t="e">
        <f>K46/K45</f>
        <v>#DIV/0!</v>
      </c>
      <c r="N46" s="47" t="e">
        <f>L46/L45</f>
        <v>#DIV/0!</v>
      </c>
      <c r="O46" s="81" t="e">
        <f t="shared" si="34"/>
        <v>#DIV/0!</v>
      </c>
      <c r="P46" s="84" t="e">
        <f t="shared" si="35"/>
        <v>#DIV/0!</v>
      </c>
      <c r="Q46" s="3"/>
      <c r="R46" s="27" t="e">
        <f t="shared" ref="R46:R59" si="36">(K46/D46)*10</f>
        <v>#DIV/0!</v>
      </c>
      <c r="S46" s="28" t="e">
        <f t="shared" ref="S46:S59" si="37">(L46/E46)*10</f>
        <v>#DIV/0!</v>
      </c>
      <c r="T46" s="49" t="e">
        <f t="shared" ref="T46:T59" si="38">(S46-R46)/R46</f>
        <v>#DIV/0!</v>
      </c>
    </row>
    <row r="47" spans="1:20" ht="24" customHeight="1">
      <c r="A47" s="77" t="s">
        <v>42</v>
      </c>
      <c r="B47" s="70"/>
      <c r="C47" s="71"/>
      <c r="D47" s="78"/>
      <c r="E47" s="79">
        <f>E48+E49</f>
        <v>0</v>
      </c>
      <c r="F47" s="45" t="e">
        <f>D47/D45</f>
        <v>#DIV/0!</v>
      </c>
      <c r="G47" s="45" t="e">
        <f>E47/E45</f>
        <v>#DIV/0!</v>
      </c>
      <c r="H47" s="82" t="e">
        <f t="shared" si="32"/>
        <v>#DIV/0!</v>
      </c>
      <c r="I47" s="85" t="e">
        <f t="shared" si="33"/>
        <v>#DIV/0!</v>
      </c>
      <c r="J47" s="3"/>
      <c r="K47" s="78"/>
      <c r="L47" s="79">
        <f>L48+L49</f>
        <v>0</v>
      </c>
      <c r="M47" s="45" t="e">
        <f>K47/K45</f>
        <v>#DIV/0!</v>
      </c>
      <c r="N47" s="45" t="e">
        <f>L47/L45</f>
        <v>#DIV/0!</v>
      </c>
      <c r="O47" s="82" t="e">
        <f t="shared" si="34"/>
        <v>#DIV/0!</v>
      </c>
      <c r="P47" s="85" t="e">
        <f t="shared" si="35"/>
        <v>#DIV/0!</v>
      </c>
      <c r="Q47" s="3"/>
      <c r="R47" s="63" t="e">
        <f t="shared" si="36"/>
        <v>#DIV/0!</v>
      </c>
      <c r="S47" s="64" t="e">
        <f t="shared" si="37"/>
        <v>#DIV/0!</v>
      </c>
      <c r="T47" s="51" t="e">
        <f t="shared" si="38"/>
        <v>#DIV/0!</v>
      </c>
    </row>
    <row r="48" spans="1:20" ht="24" customHeight="1">
      <c r="A48" s="46"/>
      <c r="B48" s="74" t="s">
        <v>41</v>
      </c>
      <c r="D48" s="19"/>
      <c r="E48" s="20"/>
      <c r="F48" s="47"/>
      <c r="G48" s="47" t="e">
        <f>E48/E47</f>
        <v>#DIV/0!</v>
      </c>
      <c r="H48" s="86" t="e">
        <f t="shared" si="32"/>
        <v>#DIV/0!</v>
      </c>
      <c r="I48" s="87" t="e">
        <f t="shared" si="33"/>
        <v>#DIV/0!</v>
      </c>
      <c r="J48" s="3"/>
      <c r="K48" s="19"/>
      <c r="L48" s="20"/>
      <c r="M48" s="47"/>
      <c r="N48" s="47" t="e">
        <f>L48/L47</f>
        <v>#DIV/0!</v>
      </c>
      <c r="O48" s="86" t="e">
        <f t="shared" si="34"/>
        <v>#DIV/0!</v>
      </c>
      <c r="P48" s="87" t="e">
        <f t="shared" si="35"/>
        <v>#DIV/0!</v>
      </c>
      <c r="Q48" s="3"/>
      <c r="R48" s="88" t="e">
        <f t="shared" si="36"/>
        <v>#DIV/0!</v>
      </c>
      <c r="S48" s="89" t="e">
        <f t="shared" si="37"/>
        <v>#DIV/0!</v>
      </c>
      <c r="T48" s="90" t="e">
        <f t="shared" si="38"/>
        <v>#DIV/0!</v>
      </c>
    </row>
    <row r="49" spans="1:20" ht="24" customHeight="1" thickBot="1">
      <c r="A49" s="46"/>
      <c r="B49" s="74" t="s">
        <v>44</v>
      </c>
      <c r="D49" s="19"/>
      <c r="E49" s="20"/>
      <c r="F49" s="47" t="e">
        <f>D49/D47</f>
        <v>#DIV/0!</v>
      </c>
      <c r="G49" s="47" t="e">
        <f>E49/E47</f>
        <v>#DIV/0!</v>
      </c>
      <c r="H49" s="86" t="e">
        <f t="shared" si="32"/>
        <v>#DIV/0!</v>
      </c>
      <c r="I49" s="87" t="e">
        <f t="shared" si="33"/>
        <v>#DIV/0!</v>
      </c>
      <c r="J49" s="3"/>
      <c r="K49" s="19"/>
      <c r="L49" s="20"/>
      <c r="M49" s="47" t="e">
        <f>K49/K47</f>
        <v>#DIV/0!</v>
      </c>
      <c r="N49" s="47" t="e">
        <f>L49/L47</f>
        <v>#DIV/0!</v>
      </c>
      <c r="O49" s="86" t="e">
        <f t="shared" si="34"/>
        <v>#DIV/0!</v>
      </c>
      <c r="P49" s="87" t="e">
        <f t="shared" si="35"/>
        <v>#DIV/0!</v>
      </c>
      <c r="Q49" s="3"/>
      <c r="R49" s="65" t="e">
        <f t="shared" si="36"/>
        <v>#DIV/0!</v>
      </c>
      <c r="S49" s="62" t="e">
        <f t="shared" si="37"/>
        <v>#DIV/0!</v>
      </c>
      <c r="T49" s="66" t="e">
        <f t="shared" si="38"/>
        <v>#DIV/0!</v>
      </c>
    </row>
    <row r="50" spans="1:20" ht="24" customHeight="1" thickBot="1">
      <c r="A50" s="72" t="s">
        <v>30</v>
      </c>
      <c r="B50" s="13"/>
      <c r="C50" s="13"/>
      <c r="D50" s="17"/>
      <c r="E50" s="18"/>
      <c r="F50" s="14" t="e">
        <f>D50/D55</f>
        <v>#DIV/0!</v>
      </c>
      <c r="G50" s="14" t="e">
        <f>E50/E55</f>
        <v>#DIV/0!</v>
      </c>
      <c r="H50" s="80" t="e">
        <f t="shared" si="32"/>
        <v>#DIV/0!</v>
      </c>
      <c r="I50" s="83" t="e">
        <f t="shared" si="33"/>
        <v>#DIV/0!</v>
      </c>
      <c r="J50" s="3"/>
      <c r="K50" s="17"/>
      <c r="L50" s="18"/>
      <c r="M50" s="14">
        <f>K50/K55</f>
        <v>0</v>
      </c>
      <c r="N50" s="14">
        <f>L50/L55</f>
        <v>0</v>
      </c>
      <c r="O50" s="80" t="e">
        <f t="shared" si="34"/>
        <v>#DIV/0!</v>
      </c>
      <c r="P50" s="83" t="e">
        <f t="shared" si="35"/>
        <v>#DIV/0!</v>
      </c>
      <c r="Q50" s="3"/>
      <c r="R50" s="24" t="e">
        <f t="shared" si="36"/>
        <v>#DIV/0!</v>
      </c>
      <c r="S50" s="62" t="e">
        <f t="shared" si="37"/>
        <v>#DIV/0!</v>
      </c>
      <c r="T50" s="50" t="e">
        <f t="shared" si="38"/>
        <v>#DIV/0!</v>
      </c>
    </row>
    <row r="51" spans="1:20" ht="24" customHeight="1" thickBot="1">
      <c r="A51" s="73" t="s">
        <v>43</v>
      </c>
      <c r="B51" s="3"/>
      <c r="D51" s="19"/>
      <c r="E51" s="20"/>
      <c r="F51" s="47" t="e">
        <f>D51/D50</f>
        <v>#DIV/0!</v>
      </c>
      <c r="G51" s="47" t="e">
        <f>E51/E50</f>
        <v>#DIV/0!</v>
      </c>
      <c r="H51" s="81" t="e">
        <f t="shared" si="32"/>
        <v>#DIV/0!</v>
      </c>
      <c r="I51" s="84" t="e">
        <f t="shared" si="33"/>
        <v>#DIV/0!</v>
      </c>
      <c r="J51" s="3"/>
      <c r="K51" s="19"/>
      <c r="L51" s="20"/>
      <c r="M51" s="47" t="e">
        <f>K51/K50</f>
        <v>#DIV/0!</v>
      </c>
      <c r="N51" s="47" t="e">
        <f>L51/L50</f>
        <v>#DIV/0!</v>
      </c>
      <c r="O51" s="81" t="e">
        <f t="shared" si="34"/>
        <v>#DIV/0!</v>
      </c>
      <c r="P51" s="84" t="e">
        <f t="shared" si="35"/>
        <v>#DIV/0!</v>
      </c>
      <c r="Q51" s="3"/>
      <c r="R51" s="24" t="e">
        <f t="shared" si="36"/>
        <v>#DIV/0!</v>
      </c>
      <c r="S51" s="62" t="e">
        <f t="shared" si="37"/>
        <v>#DIV/0!</v>
      </c>
      <c r="T51" s="50" t="e">
        <f t="shared" si="38"/>
        <v>#DIV/0!</v>
      </c>
    </row>
    <row r="52" spans="1:20" ht="24" customHeight="1" thickBot="1">
      <c r="A52" s="77" t="s">
        <v>42</v>
      </c>
      <c r="B52" s="70"/>
      <c r="C52" s="71"/>
      <c r="D52" s="78"/>
      <c r="E52" s="79">
        <f>E53+E54</f>
        <v>0</v>
      </c>
      <c r="F52" s="45" t="e">
        <f>D52/D50</f>
        <v>#DIV/0!</v>
      </c>
      <c r="G52" s="45" t="e">
        <f>E52/E50</f>
        <v>#DIV/0!</v>
      </c>
      <c r="H52" s="82" t="e">
        <f t="shared" si="32"/>
        <v>#DIV/0!</v>
      </c>
      <c r="I52" s="85" t="e">
        <f t="shared" si="33"/>
        <v>#DIV/0!</v>
      </c>
      <c r="J52" s="3"/>
      <c r="K52" s="78"/>
      <c r="L52" s="79">
        <f>L53+L54</f>
        <v>0</v>
      </c>
      <c r="M52" s="45" t="e">
        <f>K52/K50</f>
        <v>#DIV/0!</v>
      </c>
      <c r="N52" s="45" t="e">
        <f>L52/L50</f>
        <v>#DIV/0!</v>
      </c>
      <c r="O52" s="82" t="e">
        <f t="shared" si="34"/>
        <v>#DIV/0!</v>
      </c>
      <c r="P52" s="85" t="e">
        <f t="shared" si="35"/>
        <v>#DIV/0!</v>
      </c>
      <c r="Q52" s="3"/>
      <c r="R52" s="24" t="e">
        <f t="shared" si="36"/>
        <v>#DIV/0!</v>
      </c>
      <c r="S52" s="62" t="e">
        <f t="shared" si="37"/>
        <v>#DIV/0!</v>
      </c>
      <c r="T52" s="50" t="e">
        <f t="shared" si="38"/>
        <v>#DIV/0!</v>
      </c>
    </row>
    <row r="53" spans="1:20" ht="24" customHeight="1">
      <c r="A53" s="46"/>
      <c r="B53" s="74" t="s">
        <v>41</v>
      </c>
      <c r="D53" s="19"/>
      <c r="E53" s="20"/>
      <c r="F53" s="2"/>
      <c r="G53" s="2" t="e">
        <f>E53/E52</f>
        <v>#DIV/0!</v>
      </c>
      <c r="H53" s="86" t="e">
        <f t="shared" si="32"/>
        <v>#DIV/0!</v>
      </c>
      <c r="I53" s="87" t="e">
        <f t="shared" si="33"/>
        <v>#DIV/0!</v>
      </c>
      <c r="K53" s="19"/>
      <c r="L53" s="20"/>
      <c r="M53" s="2"/>
      <c r="N53" s="2" t="e">
        <f>L53/L52</f>
        <v>#DIV/0!</v>
      </c>
      <c r="O53" s="86" t="e">
        <f t="shared" si="34"/>
        <v>#DIV/0!</v>
      </c>
      <c r="P53" s="87" t="e">
        <f t="shared" si="35"/>
        <v>#DIV/0!</v>
      </c>
      <c r="R53" s="93" t="e">
        <f t="shared" si="36"/>
        <v>#DIV/0!</v>
      </c>
      <c r="S53" s="94" t="e">
        <f t="shared" si="37"/>
        <v>#DIV/0!</v>
      </c>
      <c r="T53" s="95" t="e">
        <f t="shared" si="38"/>
        <v>#DIV/0!</v>
      </c>
    </row>
    <row r="54" spans="1:20" ht="24" customHeight="1" thickBot="1">
      <c r="A54" s="46"/>
      <c r="B54" s="74" t="s">
        <v>44</v>
      </c>
      <c r="D54" s="19"/>
      <c r="E54" s="20"/>
      <c r="F54" s="2" t="e">
        <f>D54/D52</f>
        <v>#DIV/0!</v>
      </c>
      <c r="G54" s="2" t="e">
        <f>E54/E52</f>
        <v>#DIV/0!</v>
      </c>
      <c r="H54" s="86" t="e">
        <f t="shared" si="32"/>
        <v>#DIV/0!</v>
      </c>
      <c r="I54" s="87" t="e">
        <f t="shared" si="33"/>
        <v>#DIV/0!</v>
      </c>
      <c r="K54" s="19"/>
      <c r="L54" s="20"/>
      <c r="M54" s="2" t="e">
        <f>K54/K52</f>
        <v>#DIV/0!</v>
      </c>
      <c r="N54" s="2" t="e">
        <f>L54/L52</f>
        <v>#DIV/0!</v>
      </c>
      <c r="O54" s="86" t="e">
        <f t="shared" si="34"/>
        <v>#DIV/0!</v>
      </c>
      <c r="P54" s="87" t="e">
        <f t="shared" si="35"/>
        <v>#DIV/0!</v>
      </c>
      <c r="R54" s="65" t="e">
        <f t="shared" si="36"/>
        <v>#DIV/0!</v>
      </c>
      <c r="S54" s="62" t="e">
        <f t="shared" si="37"/>
        <v>#DIV/0!</v>
      </c>
      <c r="T54" s="66" t="e">
        <f t="shared" si="38"/>
        <v>#DIV/0!</v>
      </c>
    </row>
    <row r="55" spans="1:20" ht="24" customHeight="1" thickBot="1">
      <c r="A55" s="72" t="s">
        <v>12</v>
      </c>
      <c r="B55" s="13"/>
      <c r="C55" s="13"/>
      <c r="D55" s="17">
        <f>D45+D50</f>
        <v>0</v>
      </c>
      <c r="E55" s="18">
        <f>E45+E50</f>
        <v>0</v>
      </c>
      <c r="F55" s="14" t="e">
        <f>F45+F50</f>
        <v>#DIV/0!</v>
      </c>
      <c r="G55" s="14" t="e">
        <f>G45+G50</f>
        <v>#DIV/0!</v>
      </c>
      <c r="H55" s="80" t="e">
        <f t="shared" si="32"/>
        <v>#DIV/0!</v>
      </c>
      <c r="I55" s="83" t="e">
        <f t="shared" si="33"/>
        <v>#DIV/0!</v>
      </c>
      <c r="J55" s="1"/>
      <c r="K55" s="17">
        <v>82914.689000000057</v>
      </c>
      <c r="L55" s="18">
        <v>95555.57299999996</v>
      </c>
      <c r="M55" s="14">
        <f>M45+M50</f>
        <v>0</v>
      </c>
      <c r="N55" s="14">
        <f>N45+N50</f>
        <v>0</v>
      </c>
      <c r="O55" s="80">
        <f t="shared" si="34"/>
        <v>0.15245650864106713</v>
      </c>
      <c r="P55" s="83" t="e">
        <f t="shared" si="35"/>
        <v>#DIV/0!</v>
      </c>
      <c r="R55" s="24" t="e">
        <f t="shared" si="36"/>
        <v>#DIV/0!</v>
      </c>
      <c r="S55" s="62" t="e">
        <f t="shared" si="37"/>
        <v>#DIV/0!</v>
      </c>
      <c r="T55" s="50" t="e">
        <f t="shared" si="38"/>
        <v>#DIV/0!</v>
      </c>
    </row>
    <row r="56" spans="1:20" ht="24" customHeight="1">
      <c r="A56" s="73" t="s">
        <v>43</v>
      </c>
      <c r="B56" s="3"/>
      <c r="D56" s="19">
        <f t="shared" ref="D56:E56" si="39">D46+D51</f>
        <v>0</v>
      </c>
      <c r="E56" s="20">
        <f t="shared" si="39"/>
        <v>0</v>
      </c>
      <c r="F56" s="47" t="e">
        <f>D56/D55</f>
        <v>#DIV/0!</v>
      </c>
      <c r="G56" s="47" t="e">
        <f>E56/E55</f>
        <v>#DIV/0!</v>
      </c>
      <c r="H56" s="81" t="e">
        <f t="shared" si="32"/>
        <v>#DIV/0!</v>
      </c>
      <c r="I56" s="84" t="e">
        <f t="shared" si="33"/>
        <v>#DIV/0!</v>
      </c>
      <c r="J56" s="3"/>
      <c r="K56" s="19">
        <f t="shared" ref="K56:L56" si="40">K46+K51</f>
        <v>0</v>
      </c>
      <c r="L56" s="20">
        <f t="shared" si="40"/>
        <v>0</v>
      </c>
      <c r="M56" s="47">
        <f>K56/K55</f>
        <v>0</v>
      </c>
      <c r="N56" s="47">
        <f>L56/L55</f>
        <v>0</v>
      </c>
      <c r="O56" s="81" t="e">
        <f t="shared" si="34"/>
        <v>#DIV/0!</v>
      </c>
      <c r="P56" s="84" t="e">
        <f t="shared" si="35"/>
        <v>#DIV/0!</v>
      </c>
      <c r="Q56" s="3"/>
      <c r="R56" s="96" t="e">
        <f t="shared" si="36"/>
        <v>#DIV/0!</v>
      </c>
      <c r="S56" s="97" t="e">
        <f t="shared" si="37"/>
        <v>#DIV/0!</v>
      </c>
      <c r="T56" s="98" t="e">
        <f t="shared" si="38"/>
        <v>#DIV/0!</v>
      </c>
    </row>
    <row r="57" spans="1:20" ht="24" customHeight="1">
      <c r="A57" s="77" t="s">
        <v>42</v>
      </c>
      <c r="B57" s="70"/>
      <c r="C57" s="71"/>
      <c r="D57" s="78">
        <f t="shared" ref="D57:E57" si="41">D47+D52</f>
        <v>0</v>
      </c>
      <c r="E57" s="79">
        <f t="shared" si="41"/>
        <v>0</v>
      </c>
      <c r="F57" s="45" t="e">
        <f>D57/D55</f>
        <v>#DIV/0!</v>
      </c>
      <c r="G57" s="45" t="e">
        <f>E57/E55</f>
        <v>#DIV/0!</v>
      </c>
      <c r="H57" s="82" t="e">
        <f t="shared" si="32"/>
        <v>#DIV/0!</v>
      </c>
      <c r="I57" s="85" t="e">
        <f t="shared" si="33"/>
        <v>#DIV/0!</v>
      </c>
      <c r="J57" s="3"/>
      <c r="K57" s="78">
        <f t="shared" ref="K57:L57" si="42">K47+K52</f>
        <v>0</v>
      </c>
      <c r="L57" s="79">
        <f t="shared" si="42"/>
        <v>0</v>
      </c>
      <c r="M57" s="45">
        <f>K57/K55</f>
        <v>0</v>
      </c>
      <c r="N57" s="45">
        <f>L57/L55</f>
        <v>0</v>
      </c>
      <c r="O57" s="82" t="e">
        <f t="shared" si="34"/>
        <v>#DIV/0!</v>
      </c>
      <c r="P57" s="85" t="e">
        <f t="shared" si="35"/>
        <v>#DIV/0!</v>
      </c>
      <c r="Q57" s="3"/>
      <c r="R57" s="43" t="e">
        <f t="shared" si="36"/>
        <v>#DIV/0!</v>
      </c>
      <c r="S57" s="44" t="e">
        <f t="shared" si="37"/>
        <v>#DIV/0!</v>
      </c>
      <c r="T57" s="51" t="e">
        <f t="shared" si="38"/>
        <v>#DIV/0!</v>
      </c>
    </row>
    <row r="58" spans="1:20" ht="24" customHeight="1">
      <c r="A58" s="46"/>
      <c r="B58" s="74" t="s">
        <v>41</v>
      </c>
      <c r="D58" s="19">
        <f t="shared" ref="D58:E58" si="43">D48+D53</f>
        <v>0</v>
      </c>
      <c r="E58" s="20">
        <f t="shared" si="43"/>
        <v>0</v>
      </c>
      <c r="F58" s="2" t="e">
        <f>D58/D57</f>
        <v>#DIV/0!</v>
      </c>
      <c r="G58" s="2" t="e">
        <f>E58/E57</f>
        <v>#DIV/0!</v>
      </c>
      <c r="H58" s="86" t="e">
        <f t="shared" si="32"/>
        <v>#DIV/0!</v>
      </c>
      <c r="I58" s="87" t="e">
        <f t="shared" si="33"/>
        <v>#DIV/0!</v>
      </c>
      <c r="K58" s="19">
        <f t="shared" ref="K58:L58" si="44">K48+K53</f>
        <v>0</v>
      </c>
      <c r="L58" s="20">
        <f t="shared" si="44"/>
        <v>0</v>
      </c>
      <c r="M58" s="2" t="e">
        <f>K58/K57</f>
        <v>#DIV/0!</v>
      </c>
      <c r="N58" s="2" t="e">
        <f>L58/L57</f>
        <v>#DIV/0!</v>
      </c>
      <c r="O58" s="86" t="e">
        <f t="shared" si="34"/>
        <v>#DIV/0!</v>
      </c>
      <c r="P58" s="87" t="e">
        <f t="shared" si="35"/>
        <v>#DIV/0!</v>
      </c>
      <c r="R58" s="88" t="e">
        <f t="shared" si="36"/>
        <v>#DIV/0!</v>
      </c>
      <c r="S58" s="89" t="e">
        <f t="shared" si="37"/>
        <v>#DIV/0!</v>
      </c>
      <c r="T58" s="90" t="e">
        <f t="shared" si="38"/>
        <v>#DIV/0!</v>
      </c>
    </row>
    <row r="59" spans="1:20" ht="24" customHeight="1" thickBot="1">
      <c r="A59" s="75"/>
      <c r="B59" s="76" t="s">
        <v>44</v>
      </c>
      <c r="C59" s="10"/>
      <c r="D59" s="21">
        <f t="shared" ref="D59:E59" si="45">D49+D54</f>
        <v>0</v>
      </c>
      <c r="E59" s="22">
        <f t="shared" si="45"/>
        <v>0</v>
      </c>
      <c r="F59" s="11" t="e">
        <f>D59/D57</f>
        <v>#DIV/0!</v>
      </c>
      <c r="G59" s="11" t="e">
        <f>E59/E57</f>
        <v>#DIV/0!</v>
      </c>
      <c r="H59" s="91" t="e">
        <f t="shared" si="32"/>
        <v>#DIV/0!</v>
      </c>
      <c r="I59" s="92" t="e">
        <f t="shared" si="33"/>
        <v>#DIV/0!</v>
      </c>
      <c r="K59" s="21">
        <f t="shared" ref="K59:L59" si="46">K49+K54</f>
        <v>0</v>
      </c>
      <c r="L59" s="22">
        <f t="shared" si="46"/>
        <v>0</v>
      </c>
      <c r="M59" s="11" t="e">
        <f>K59/K57</f>
        <v>#DIV/0!</v>
      </c>
      <c r="N59" s="11" t="e">
        <f>L59/L57</f>
        <v>#DIV/0!</v>
      </c>
      <c r="O59" s="91" t="e">
        <f t="shared" si="34"/>
        <v>#DIV/0!</v>
      </c>
      <c r="P59" s="92" t="e">
        <f t="shared" si="35"/>
        <v>#DIV/0!</v>
      </c>
      <c r="R59" s="65" t="e">
        <f t="shared" si="36"/>
        <v>#DIV/0!</v>
      </c>
      <c r="S59" s="62" t="e">
        <f t="shared" si="37"/>
        <v>#DIV/0!</v>
      </c>
      <c r="T59" s="66" t="e">
        <f t="shared" si="38"/>
        <v>#DIV/0!</v>
      </c>
    </row>
  </sheetData>
  <mergeCells count="45">
    <mergeCell ref="M42:N42"/>
    <mergeCell ref="O42:P42"/>
    <mergeCell ref="R42:S42"/>
    <mergeCell ref="D43:E43"/>
    <mergeCell ref="F43:G43"/>
    <mergeCell ref="H43:I43"/>
    <mergeCell ref="K43:L43"/>
    <mergeCell ref="M43:N43"/>
    <mergeCell ref="O43:P43"/>
    <mergeCell ref="R43:S43"/>
    <mergeCell ref="A42:C44"/>
    <mergeCell ref="D42:E42"/>
    <mergeCell ref="F42:G42"/>
    <mergeCell ref="H42:I42"/>
    <mergeCell ref="K42:L42"/>
    <mergeCell ref="M23:N23"/>
    <mergeCell ref="O23:P23"/>
    <mergeCell ref="R23:S23"/>
    <mergeCell ref="D24:E24"/>
    <mergeCell ref="F24:G24"/>
    <mergeCell ref="H24:I24"/>
    <mergeCell ref="K24:L24"/>
    <mergeCell ref="M24:N24"/>
    <mergeCell ref="O24:P24"/>
    <mergeCell ref="R24:S24"/>
    <mergeCell ref="A23:C25"/>
    <mergeCell ref="D23:E23"/>
    <mergeCell ref="F23:G23"/>
    <mergeCell ref="H23:I23"/>
    <mergeCell ref="K23:L23"/>
    <mergeCell ref="O4:P4"/>
    <mergeCell ref="R4:S4"/>
    <mergeCell ref="D5:E5"/>
    <mergeCell ref="F5:G5"/>
    <mergeCell ref="H5:I5"/>
    <mergeCell ref="K5:L5"/>
    <mergeCell ref="M5:N5"/>
    <mergeCell ref="O5:P5"/>
    <mergeCell ref="R5:S5"/>
    <mergeCell ref="M4:N4"/>
    <mergeCell ref="A4:C6"/>
    <mergeCell ref="D4:E4"/>
    <mergeCell ref="F4:G4"/>
    <mergeCell ref="H4:I4"/>
    <mergeCell ref="K4:L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3" orientation="landscape" r:id="rId1"/>
  <ignoredErrors>
    <ignoredError sqref="O20:P21 R20:T21 T10:T11 O10:P11 R10:R11 R15:R16 T15:T16 O15:P16 H15:I16 H20:I21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46B23AA8-FD42-4E97-8D0B-D22CB5B4656A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H7:I21</xm:sqref>
        </x14:conditionalFormatting>
        <x14:conditionalFormatting xmlns:xm="http://schemas.microsoft.com/office/excel/2006/main">
          <x14:cfRule type="iconSet" priority="6" id="{0A19E607-6EFD-4ADA-B7BB-8ED2EDCAE9E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H26:I40</xm:sqref>
        </x14:conditionalFormatting>
        <x14:conditionalFormatting xmlns:xm="http://schemas.microsoft.com/office/excel/2006/main">
          <x14:cfRule type="iconSet" priority="3" id="{6FB0756F-60B9-4046-B6AE-5D1B316E370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H45:I59</xm:sqref>
        </x14:conditionalFormatting>
        <x14:conditionalFormatting xmlns:xm="http://schemas.microsoft.com/office/excel/2006/main">
          <x14:cfRule type="iconSet" priority="13" id="{81656338-F3B9-4D9E-A51F-C02CBE4EEA5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O7:P21</xm:sqref>
        </x14:conditionalFormatting>
        <x14:conditionalFormatting xmlns:xm="http://schemas.microsoft.com/office/excel/2006/main">
          <x14:cfRule type="iconSet" priority="4" id="{81C0546D-B54B-4F05-996D-4CBBD996D5D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O26:P40</xm:sqref>
        </x14:conditionalFormatting>
        <x14:conditionalFormatting xmlns:xm="http://schemas.microsoft.com/office/excel/2006/main">
          <x14:cfRule type="iconSet" priority="1" id="{536479E8-B809-413C-A37E-F6260A78413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O45:P59</xm:sqref>
        </x14:conditionalFormatting>
        <x14:conditionalFormatting xmlns:xm="http://schemas.microsoft.com/office/excel/2006/main">
          <x14:cfRule type="iconSet" priority="15" id="{BD7F3B5F-EBF6-4AE9-8CBC-67C241F3C90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T7:T21</xm:sqref>
        </x14:conditionalFormatting>
        <x14:conditionalFormatting xmlns:xm="http://schemas.microsoft.com/office/excel/2006/main">
          <x14:cfRule type="iconSet" priority="5" id="{43E9E47C-34E0-425F-A003-D9DB0C6BDFF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T26:T40</xm:sqref>
        </x14:conditionalFormatting>
        <x14:conditionalFormatting xmlns:xm="http://schemas.microsoft.com/office/excel/2006/main">
          <x14:cfRule type="iconSet" priority="2" id="{27976132-3175-4784-BEEC-63C938AE722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1E-3</xm:f>
              </x14:cfvo>
            </x14:iconSet>
          </x14:cfRule>
          <xm:sqref>T45:T59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28</vt:i4>
      </vt:variant>
      <vt:variant>
        <vt:lpstr>Intervalos com Nome</vt:lpstr>
      </vt:variant>
      <vt:variant>
        <vt:i4>19</vt:i4>
      </vt:variant>
    </vt:vector>
  </HeadingPairs>
  <TitlesOfParts>
    <vt:vector size="47" baseType="lpstr">
      <vt:lpstr>Indice</vt:lpstr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1 (2)</vt:lpstr>
      <vt:lpstr>'1'!Área_de_Impressão</vt:lpstr>
      <vt:lpstr>'11'!Área_de_Impressão</vt:lpstr>
      <vt:lpstr>'13'!Área_de_Impressão</vt:lpstr>
      <vt:lpstr>'15'!Área_de_Impressão</vt:lpstr>
      <vt:lpstr>'17'!Área_de_Impressão</vt:lpstr>
      <vt:lpstr>'19'!Área_de_Impressão</vt:lpstr>
      <vt:lpstr>'2'!Área_de_Impressão</vt:lpstr>
      <vt:lpstr>'20'!Área_de_Impressão</vt:lpstr>
      <vt:lpstr>'21'!Área_de_Impressão</vt:lpstr>
      <vt:lpstr>'22'!Área_de_Impressão</vt:lpstr>
      <vt:lpstr>'23'!Área_de_Impressão</vt:lpstr>
      <vt:lpstr>'24'!Área_de_Impressão</vt:lpstr>
      <vt:lpstr>'25'!Área_de_Impressão</vt:lpstr>
      <vt:lpstr>'3'!Área_de_Impressão</vt:lpstr>
      <vt:lpstr>'4'!Área_de_Impressão</vt:lpstr>
      <vt:lpstr>'5'!Área_de_Impressão</vt:lpstr>
      <vt:lpstr>'8'!Área_de_Impressão</vt:lpstr>
      <vt:lpstr>'9'!Área_de_Impressão</vt:lpstr>
      <vt:lpstr>Indice!Área_de_Impressão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Lima</dc:creator>
  <cp:lastModifiedBy>Maria João Lima</cp:lastModifiedBy>
  <cp:lastPrinted>2019-01-18T14:14:45Z</cp:lastPrinted>
  <dcterms:created xsi:type="dcterms:W3CDTF">2012-12-21T10:54:30Z</dcterms:created>
  <dcterms:modified xsi:type="dcterms:W3CDTF">2026-09-15T01:38:35Z</dcterms:modified>
</cp:coreProperties>
</file>